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Y:\FP-Archiv\FA\380 Allgemeines\Medien\Homepage\2026\Zahlen\Dateien\Tabellen\"/>
    </mc:Choice>
  </mc:AlternateContent>
  <xr:revisionPtr revIDLastSave="0" documentId="14_{69482A82-DDE4-406A-9FAD-18892DDF7295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INTRO" sheetId="14" r:id="rId1"/>
    <sheet name="TOTAL" sheetId="1" r:id="rId2"/>
    <sheet name="DOT" sheetId="7" r:id="rId3"/>
    <sheet name="GLA-1" sheetId="2" r:id="rId4"/>
    <sheet name="GLA-2" sheetId="6" r:id="rId5"/>
    <sheet name="SLA.AC-1" sheetId="8" r:id="rId6"/>
    <sheet name="SLA.AC-2" sheetId="10" r:id="rId7"/>
    <sheet name="SLA.F-1" sheetId="18" r:id="rId8"/>
    <sheet name="SLA.F-2" sheetId="12" r:id="rId9"/>
    <sheet name="DFIE" sheetId="15" state="veryHidden" r:id="rId10"/>
  </sheets>
  <definedNames>
    <definedName name="_xlnm.Print_Area" localSheetId="2">DOT!$B$1:$J$18</definedName>
    <definedName name="_xlnm.Print_Area" localSheetId="3">'GLA-1'!$B$1:$P$70</definedName>
    <definedName name="_xlnm.Print_Area" localSheetId="4">'GLA-2'!$B$1:$G$35</definedName>
    <definedName name="_xlnm.Print_Area" localSheetId="5">'SLA.AC-1'!$B$1:$L$35</definedName>
    <definedName name="_xlnm.Print_Area" localSheetId="6">'SLA.AC-2'!$B$1:$N$38</definedName>
    <definedName name="_xlnm.Print_Area" localSheetId="7">'SLA.F-1'!$B$1:$N$36</definedName>
    <definedName name="_xlnm.Print_Area" localSheetId="8">'SLA.F-2'!$B$1:$G$37</definedName>
    <definedName name="_xlnm.Print_Area" localSheetId="1">TOTAL!$A$1:$G$36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15" l="1"/>
  <c r="G80" i="15"/>
  <c r="F80" i="15"/>
  <c r="E80" i="15"/>
  <c r="D80" i="15"/>
  <c r="E79" i="15"/>
  <c r="D79" i="15"/>
  <c r="F74" i="15"/>
  <c r="E74" i="15"/>
  <c r="D74" i="15"/>
  <c r="G66" i="15"/>
  <c r="F66" i="15"/>
  <c r="G13" i="15"/>
  <c r="E13" i="15"/>
  <c r="D13" i="15"/>
  <c r="G3" i="15"/>
  <c r="F156" i="15" s="1"/>
  <c r="I2133" i="18"/>
  <c r="H2133" i="18"/>
  <c r="I2132" i="18"/>
  <c r="H2132" i="18"/>
  <c r="I2131" i="18"/>
  <c r="H2131" i="18"/>
  <c r="I2130" i="18"/>
  <c r="H2130" i="18"/>
  <c r="I2129" i="18"/>
  <c r="H2129" i="18"/>
  <c r="I2128" i="18"/>
  <c r="H2128" i="18"/>
  <c r="I2127" i="18"/>
  <c r="H2127" i="18"/>
  <c r="I2126" i="18"/>
  <c r="H2126" i="18"/>
  <c r="I2125" i="18"/>
  <c r="H2125" i="18"/>
  <c r="I2124" i="18"/>
  <c r="H2124" i="18"/>
  <c r="I2123" i="18"/>
  <c r="H2123" i="18"/>
  <c r="I2122" i="18"/>
  <c r="H2122" i="18"/>
  <c r="I2121" i="18"/>
  <c r="H2121" i="18"/>
  <c r="I2120" i="18"/>
  <c r="H2120" i="18"/>
  <c r="I2119" i="18"/>
  <c r="H2119" i="18"/>
  <c r="I2118" i="18"/>
  <c r="H2118" i="18"/>
  <c r="I2117" i="18"/>
  <c r="H2117" i="18"/>
  <c r="I2116" i="18"/>
  <c r="H2116" i="18"/>
  <c r="I2115" i="18"/>
  <c r="H2115" i="18"/>
  <c r="I2114" i="18"/>
  <c r="H2114" i="18"/>
  <c r="I2113" i="18"/>
  <c r="H2113" i="18"/>
  <c r="I2112" i="18"/>
  <c r="H2112" i="18"/>
  <c r="I2111" i="18"/>
  <c r="H2111" i="18"/>
  <c r="I2110" i="18"/>
  <c r="H2110" i="18"/>
  <c r="I2109" i="18"/>
  <c r="H2109" i="18"/>
  <c r="I2108" i="18"/>
  <c r="H2108" i="18"/>
  <c r="I2107" i="18"/>
  <c r="H2107" i="18"/>
  <c r="I2106" i="18"/>
  <c r="H2106" i="18"/>
  <c r="I2105" i="18"/>
  <c r="H2105" i="18"/>
  <c r="I2104" i="18"/>
  <c r="H2104" i="18"/>
  <c r="I2103" i="18"/>
  <c r="H2103" i="18"/>
  <c r="I2102" i="18"/>
  <c r="H2102" i="18"/>
  <c r="I2101" i="18"/>
  <c r="H2101" i="18"/>
  <c r="I2100" i="18"/>
  <c r="H2100" i="18"/>
  <c r="I2099" i="18"/>
  <c r="H2099" i="18"/>
  <c r="I2098" i="18"/>
  <c r="H2098" i="18"/>
  <c r="I2097" i="18"/>
  <c r="H2097" i="18"/>
  <c r="I2096" i="18"/>
  <c r="H2096" i="18"/>
  <c r="I2095" i="18"/>
  <c r="H2095" i="18"/>
  <c r="I2094" i="18"/>
  <c r="H2094" i="18"/>
  <c r="I2093" i="18"/>
  <c r="H2093" i="18"/>
  <c r="I2092" i="18"/>
  <c r="H2092" i="18"/>
  <c r="I2091" i="18"/>
  <c r="H2091" i="18"/>
  <c r="I2090" i="18"/>
  <c r="H2090" i="18"/>
  <c r="I2089" i="18"/>
  <c r="H2089" i="18"/>
  <c r="I2088" i="18"/>
  <c r="H2088" i="18"/>
  <c r="I2087" i="18"/>
  <c r="H2087" i="18"/>
  <c r="I2086" i="18"/>
  <c r="H2086" i="18"/>
  <c r="I2085" i="18"/>
  <c r="H2085" i="18"/>
  <c r="I2084" i="18"/>
  <c r="H2084" i="18"/>
  <c r="I2083" i="18"/>
  <c r="H2083" i="18"/>
  <c r="I2082" i="18"/>
  <c r="H2082" i="18"/>
  <c r="I2081" i="18"/>
  <c r="H2081" i="18"/>
  <c r="I2080" i="18"/>
  <c r="H2080" i="18"/>
  <c r="I2079" i="18"/>
  <c r="H2079" i="18"/>
  <c r="I2078" i="18"/>
  <c r="H2078" i="18"/>
  <c r="I2077" i="18"/>
  <c r="H2077" i="18"/>
  <c r="I2076" i="18"/>
  <c r="H2076" i="18"/>
  <c r="I2075" i="18"/>
  <c r="H2075" i="18"/>
  <c r="I2074" i="18"/>
  <c r="H2074" i="18"/>
  <c r="I2073" i="18"/>
  <c r="H2073" i="18"/>
  <c r="I2072" i="18"/>
  <c r="H2072" i="18"/>
  <c r="I2071" i="18"/>
  <c r="H2071" i="18"/>
  <c r="I2070" i="18"/>
  <c r="H2070" i="18"/>
  <c r="I2069" i="18"/>
  <c r="H2069" i="18"/>
  <c r="I2068" i="18"/>
  <c r="H2068" i="18"/>
  <c r="I2067" i="18"/>
  <c r="H2067" i="18"/>
  <c r="I2066" i="18"/>
  <c r="H2066" i="18"/>
  <c r="I2065" i="18"/>
  <c r="H2065" i="18"/>
  <c r="I2064" i="18"/>
  <c r="H2064" i="18"/>
  <c r="I2063" i="18"/>
  <c r="H2063" i="18"/>
  <c r="I2062" i="18"/>
  <c r="H2062" i="18"/>
  <c r="I2061" i="18"/>
  <c r="H2061" i="18"/>
  <c r="I2060" i="18"/>
  <c r="H2060" i="18"/>
  <c r="I2059" i="18"/>
  <c r="H2059" i="18"/>
  <c r="I2058" i="18"/>
  <c r="H2058" i="18"/>
  <c r="I2057" i="18"/>
  <c r="H2057" i="18"/>
  <c r="I2056" i="18"/>
  <c r="H2056" i="18"/>
  <c r="I2055" i="18"/>
  <c r="H2055" i="18"/>
  <c r="I2054" i="18"/>
  <c r="H2054" i="18"/>
  <c r="I2053" i="18"/>
  <c r="H2053" i="18"/>
  <c r="I2052" i="18"/>
  <c r="H2052" i="18"/>
  <c r="I2051" i="18"/>
  <c r="H2051" i="18"/>
  <c r="I2050" i="18"/>
  <c r="H2050" i="18"/>
  <c r="I2049" i="18"/>
  <c r="H2049" i="18"/>
  <c r="I2048" i="18"/>
  <c r="H2048" i="18"/>
  <c r="I2047" i="18"/>
  <c r="H2047" i="18"/>
  <c r="I2046" i="18"/>
  <c r="H2046" i="18"/>
  <c r="I2045" i="18"/>
  <c r="H2045" i="18"/>
  <c r="I2044" i="18"/>
  <c r="H2044" i="18"/>
  <c r="I2043" i="18"/>
  <c r="H2043" i="18"/>
  <c r="I2042" i="18"/>
  <c r="H2042" i="18"/>
  <c r="I2041" i="18"/>
  <c r="H2041" i="18"/>
  <c r="I2040" i="18"/>
  <c r="H2040" i="18"/>
  <c r="I2039" i="18"/>
  <c r="H2039" i="18"/>
  <c r="I2038" i="18"/>
  <c r="H2038" i="18"/>
  <c r="I2037" i="18"/>
  <c r="H2037" i="18"/>
  <c r="I2036" i="18"/>
  <c r="H2036" i="18"/>
  <c r="I2035" i="18"/>
  <c r="H2035" i="18"/>
  <c r="I2034" i="18"/>
  <c r="H2034" i="18"/>
  <c r="I2033" i="18"/>
  <c r="H2033" i="18"/>
  <c r="I2032" i="18"/>
  <c r="H2032" i="18"/>
  <c r="I2031" i="18"/>
  <c r="H2031" i="18"/>
  <c r="I2030" i="18"/>
  <c r="H2030" i="18"/>
  <c r="I2029" i="18"/>
  <c r="H2029" i="18"/>
  <c r="I2028" i="18"/>
  <c r="H2028" i="18"/>
  <c r="I2027" i="18"/>
  <c r="H2027" i="18"/>
  <c r="I2026" i="18"/>
  <c r="H2026" i="18"/>
  <c r="I2025" i="18"/>
  <c r="H2025" i="18"/>
  <c r="I2024" i="18"/>
  <c r="H2024" i="18"/>
  <c r="I2023" i="18"/>
  <c r="H2023" i="18"/>
  <c r="I2022" i="18"/>
  <c r="H2022" i="18"/>
  <c r="I2021" i="18"/>
  <c r="H2021" i="18"/>
  <c r="I2020" i="18"/>
  <c r="H2020" i="18"/>
  <c r="I2019" i="18"/>
  <c r="H2019" i="18"/>
  <c r="I2018" i="18"/>
  <c r="H2018" i="18"/>
  <c r="I2017" i="18"/>
  <c r="H2017" i="18"/>
  <c r="I2016" i="18"/>
  <c r="H2016" i="18"/>
  <c r="I2015" i="18"/>
  <c r="H2015" i="18"/>
  <c r="I2014" i="18"/>
  <c r="H2014" i="18"/>
  <c r="I2013" i="18"/>
  <c r="H2013" i="18"/>
  <c r="I2012" i="18"/>
  <c r="H2012" i="18"/>
  <c r="I2011" i="18"/>
  <c r="H2011" i="18"/>
  <c r="I2010" i="18"/>
  <c r="H2010" i="18"/>
  <c r="I2009" i="18"/>
  <c r="H2009" i="18"/>
  <c r="I2008" i="18"/>
  <c r="H2008" i="18"/>
  <c r="I2007" i="18"/>
  <c r="H2007" i="18"/>
  <c r="I2006" i="18"/>
  <c r="H2006" i="18"/>
  <c r="I2005" i="18"/>
  <c r="H2005" i="18"/>
  <c r="I2004" i="18"/>
  <c r="H2004" i="18"/>
  <c r="I2003" i="18"/>
  <c r="H2003" i="18"/>
  <c r="I2002" i="18"/>
  <c r="H2002" i="18"/>
  <c r="I2001" i="18"/>
  <c r="H2001" i="18"/>
  <c r="I2000" i="18"/>
  <c r="H2000" i="18"/>
  <c r="I1999" i="18"/>
  <c r="H1999" i="18"/>
  <c r="I1998" i="18"/>
  <c r="H1998" i="18"/>
  <c r="I1997" i="18"/>
  <c r="H1997" i="18"/>
  <c r="I1996" i="18"/>
  <c r="H1996" i="18"/>
  <c r="I1995" i="18"/>
  <c r="H1995" i="18"/>
  <c r="I1994" i="18"/>
  <c r="H1994" i="18"/>
  <c r="I1993" i="18"/>
  <c r="H1993" i="18"/>
  <c r="I1992" i="18"/>
  <c r="H1992" i="18"/>
  <c r="I1991" i="18"/>
  <c r="H1991" i="18"/>
  <c r="I1990" i="18"/>
  <c r="H1990" i="18"/>
  <c r="I1989" i="18"/>
  <c r="H1989" i="18"/>
  <c r="I1988" i="18"/>
  <c r="H1988" i="18"/>
  <c r="I1987" i="18"/>
  <c r="H1987" i="18"/>
  <c r="I1986" i="18"/>
  <c r="H1986" i="18"/>
  <c r="I1985" i="18"/>
  <c r="H1985" i="18"/>
  <c r="I1984" i="18"/>
  <c r="H1984" i="18"/>
  <c r="I1983" i="18"/>
  <c r="H1983" i="18"/>
  <c r="I1982" i="18"/>
  <c r="H1982" i="18"/>
  <c r="I1981" i="18"/>
  <c r="H1981" i="18"/>
  <c r="I1980" i="18"/>
  <c r="H1980" i="18"/>
  <c r="I1979" i="18"/>
  <c r="H1979" i="18"/>
  <c r="I1978" i="18"/>
  <c r="H1978" i="18"/>
  <c r="I1977" i="18"/>
  <c r="H1977" i="18"/>
  <c r="I1976" i="18"/>
  <c r="H1976" i="18"/>
  <c r="I1975" i="18"/>
  <c r="H1975" i="18"/>
  <c r="I1974" i="18"/>
  <c r="H1974" i="18"/>
  <c r="I1973" i="18"/>
  <c r="H1973" i="18"/>
  <c r="I1972" i="18"/>
  <c r="H1972" i="18"/>
  <c r="I1971" i="18"/>
  <c r="H1971" i="18"/>
  <c r="I1970" i="18"/>
  <c r="H1970" i="18"/>
  <c r="I1969" i="18"/>
  <c r="H1969" i="18"/>
  <c r="I1968" i="18"/>
  <c r="H1968" i="18"/>
  <c r="I1967" i="18"/>
  <c r="H1967" i="18"/>
  <c r="I1966" i="18"/>
  <c r="H1966" i="18"/>
  <c r="I1965" i="18"/>
  <c r="H1965" i="18"/>
  <c r="I1964" i="18"/>
  <c r="H1964" i="18"/>
  <c r="I1963" i="18"/>
  <c r="H1963" i="18"/>
  <c r="I1962" i="18"/>
  <c r="H1962" i="18"/>
  <c r="I1961" i="18"/>
  <c r="H1961" i="18"/>
  <c r="I1960" i="18"/>
  <c r="H1960" i="18"/>
  <c r="I1959" i="18"/>
  <c r="H1959" i="18"/>
  <c r="I1958" i="18"/>
  <c r="H1958" i="18"/>
  <c r="I1957" i="18"/>
  <c r="H1957" i="18"/>
  <c r="I1956" i="18"/>
  <c r="H1956" i="18"/>
  <c r="I1955" i="18"/>
  <c r="H1955" i="18"/>
  <c r="I1954" i="18"/>
  <c r="H1954" i="18"/>
  <c r="I1953" i="18"/>
  <c r="H1953" i="18"/>
  <c r="I1952" i="18"/>
  <c r="H1952" i="18"/>
  <c r="I1951" i="18"/>
  <c r="H1951" i="18"/>
  <c r="I1950" i="18"/>
  <c r="H1950" i="18"/>
  <c r="I1949" i="18"/>
  <c r="H1949" i="18"/>
  <c r="I1948" i="18"/>
  <c r="H1948" i="18"/>
  <c r="I1947" i="18"/>
  <c r="H1947" i="18"/>
  <c r="I1946" i="18"/>
  <c r="H1946" i="18"/>
  <c r="I1945" i="18"/>
  <c r="H1945" i="18"/>
  <c r="I1944" i="18"/>
  <c r="H1944" i="18"/>
  <c r="I1943" i="18"/>
  <c r="H1943" i="18"/>
  <c r="I1942" i="18"/>
  <c r="H1942" i="18"/>
  <c r="I1941" i="18"/>
  <c r="H1941" i="18"/>
  <c r="I1940" i="18"/>
  <c r="H1940" i="18"/>
  <c r="I1939" i="18"/>
  <c r="H1939" i="18"/>
  <c r="I1938" i="18"/>
  <c r="H1938" i="18"/>
  <c r="I1937" i="18"/>
  <c r="H1937" i="18"/>
  <c r="I1936" i="18"/>
  <c r="H1936" i="18"/>
  <c r="I1935" i="18"/>
  <c r="H1935" i="18"/>
  <c r="I1934" i="18"/>
  <c r="H1934" i="18"/>
  <c r="I1933" i="18"/>
  <c r="H1933" i="18"/>
  <c r="I1932" i="18"/>
  <c r="H1932" i="18"/>
  <c r="I1931" i="18"/>
  <c r="H1931" i="18"/>
  <c r="I1930" i="18"/>
  <c r="H1930" i="18"/>
  <c r="I1929" i="18"/>
  <c r="H1929" i="18"/>
  <c r="I1928" i="18"/>
  <c r="H1928" i="18"/>
  <c r="I1927" i="18"/>
  <c r="H1927" i="18"/>
  <c r="I1926" i="18"/>
  <c r="H1926" i="18"/>
  <c r="I1925" i="18"/>
  <c r="H1925" i="18"/>
  <c r="I1924" i="18"/>
  <c r="H1924" i="18"/>
  <c r="I1923" i="18"/>
  <c r="H1923" i="18"/>
  <c r="I1922" i="18"/>
  <c r="H1922" i="18"/>
  <c r="I1921" i="18"/>
  <c r="H1921" i="18"/>
  <c r="I1920" i="18"/>
  <c r="H1920" i="18"/>
  <c r="I1919" i="18"/>
  <c r="H1919" i="18"/>
  <c r="I1918" i="18"/>
  <c r="H1918" i="18"/>
  <c r="I1917" i="18"/>
  <c r="H1917" i="18"/>
  <c r="I1916" i="18"/>
  <c r="H1916" i="18"/>
  <c r="I1915" i="18"/>
  <c r="H1915" i="18"/>
  <c r="I1914" i="18"/>
  <c r="H1914" i="18"/>
  <c r="I1913" i="18"/>
  <c r="H1913" i="18"/>
  <c r="I1912" i="18"/>
  <c r="H1912" i="18"/>
  <c r="I1911" i="18"/>
  <c r="H1911" i="18"/>
  <c r="I1910" i="18"/>
  <c r="H1910" i="18"/>
  <c r="I1909" i="18"/>
  <c r="H1909" i="18"/>
  <c r="I1908" i="18"/>
  <c r="H1908" i="18"/>
  <c r="I1907" i="18"/>
  <c r="H1907" i="18"/>
  <c r="I1906" i="18"/>
  <c r="H1906" i="18"/>
  <c r="I1905" i="18"/>
  <c r="H1905" i="18"/>
  <c r="I1904" i="18"/>
  <c r="H1904" i="18"/>
  <c r="I1903" i="18"/>
  <c r="H1903" i="18"/>
  <c r="I1902" i="18"/>
  <c r="H1902" i="18"/>
  <c r="I1901" i="18"/>
  <c r="H1901" i="18"/>
  <c r="I1900" i="18"/>
  <c r="H1900" i="18"/>
  <c r="I1899" i="18"/>
  <c r="H1899" i="18"/>
  <c r="I1898" i="18"/>
  <c r="H1898" i="18"/>
  <c r="I1897" i="18"/>
  <c r="H1897" i="18"/>
  <c r="I1896" i="18"/>
  <c r="H1896" i="18"/>
  <c r="I1895" i="18"/>
  <c r="H1895" i="18"/>
  <c r="I1894" i="18"/>
  <c r="H1894" i="18"/>
  <c r="I1893" i="18"/>
  <c r="H1893" i="18"/>
  <c r="I1892" i="18"/>
  <c r="H1892" i="18"/>
  <c r="I1891" i="18"/>
  <c r="H1891" i="18"/>
  <c r="I1890" i="18"/>
  <c r="H1890" i="18"/>
  <c r="I1889" i="18"/>
  <c r="H1889" i="18"/>
  <c r="I1888" i="18"/>
  <c r="H1888" i="18"/>
  <c r="I1887" i="18"/>
  <c r="H1887" i="18"/>
  <c r="I1886" i="18"/>
  <c r="H1886" i="18"/>
  <c r="I1885" i="18"/>
  <c r="H1885" i="18"/>
  <c r="I1884" i="18"/>
  <c r="H1884" i="18"/>
  <c r="I1883" i="18"/>
  <c r="H1883" i="18"/>
  <c r="I1882" i="18"/>
  <c r="H1882" i="18"/>
  <c r="I1881" i="18"/>
  <c r="H1881" i="18"/>
  <c r="I1880" i="18"/>
  <c r="H1880" i="18"/>
  <c r="I1879" i="18"/>
  <c r="H1879" i="18"/>
  <c r="I1878" i="18"/>
  <c r="H1878" i="18"/>
  <c r="I1877" i="18"/>
  <c r="H1877" i="18"/>
  <c r="I1876" i="18"/>
  <c r="H1876" i="18"/>
  <c r="I1875" i="18"/>
  <c r="H1875" i="18"/>
  <c r="I1874" i="18"/>
  <c r="H1874" i="18"/>
  <c r="I1873" i="18"/>
  <c r="H1873" i="18"/>
  <c r="I1872" i="18"/>
  <c r="H1872" i="18"/>
  <c r="I1871" i="18"/>
  <c r="H1871" i="18"/>
  <c r="I1870" i="18"/>
  <c r="H1870" i="18"/>
  <c r="I1869" i="18"/>
  <c r="H1869" i="18"/>
  <c r="I1868" i="18"/>
  <c r="H1868" i="18"/>
  <c r="I1867" i="18"/>
  <c r="H1867" i="18"/>
  <c r="I1866" i="18"/>
  <c r="H1866" i="18"/>
  <c r="I1865" i="18"/>
  <c r="H1865" i="18"/>
  <c r="I1864" i="18"/>
  <c r="H1864" i="18"/>
  <c r="I1863" i="18"/>
  <c r="H1863" i="18"/>
  <c r="I1862" i="18"/>
  <c r="H1862" i="18"/>
  <c r="I1861" i="18"/>
  <c r="H1861" i="18"/>
  <c r="I1860" i="18"/>
  <c r="H1860" i="18"/>
  <c r="I1859" i="18"/>
  <c r="H1859" i="18"/>
  <c r="I1858" i="18"/>
  <c r="H1858" i="18"/>
  <c r="I1857" i="18"/>
  <c r="H1857" i="18"/>
  <c r="I1856" i="18"/>
  <c r="H1856" i="18"/>
  <c r="I1855" i="18"/>
  <c r="H1855" i="18"/>
  <c r="I1854" i="18"/>
  <c r="H1854" i="18"/>
  <c r="I1853" i="18"/>
  <c r="H1853" i="18"/>
  <c r="I1852" i="18"/>
  <c r="H1852" i="18"/>
  <c r="I1851" i="18"/>
  <c r="H1851" i="18"/>
  <c r="I1850" i="18"/>
  <c r="H1850" i="18"/>
  <c r="I1849" i="18"/>
  <c r="H1849" i="18"/>
  <c r="I1848" i="18"/>
  <c r="H1848" i="18"/>
  <c r="I1847" i="18"/>
  <c r="H1847" i="18"/>
  <c r="I1846" i="18"/>
  <c r="H1846" i="18"/>
  <c r="I1845" i="18"/>
  <c r="H1845" i="18"/>
  <c r="I1844" i="18"/>
  <c r="H1844" i="18"/>
  <c r="I1843" i="18"/>
  <c r="H1843" i="18"/>
  <c r="I1842" i="18"/>
  <c r="H1842" i="18"/>
  <c r="I1841" i="18"/>
  <c r="H1841" i="18"/>
  <c r="I1840" i="18"/>
  <c r="H1840" i="18"/>
  <c r="I1839" i="18"/>
  <c r="H1839" i="18"/>
  <c r="I1838" i="18"/>
  <c r="H1838" i="18"/>
  <c r="I1837" i="18"/>
  <c r="H1837" i="18"/>
  <c r="I1836" i="18"/>
  <c r="H1836" i="18"/>
  <c r="I1835" i="18"/>
  <c r="H1835" i="18"/>
  <c r="I1834" i="18"/>
  <c r="H1834" i="18"/>
  <c r="I1833" i="18"/>
  <c r="H1833" i="18"/>
  <c r="I1832" i="18"/>
  <c r="H1832" i="18"/>
  <c r="I1831" i="18"/>
  <c r="H1831" i="18"/>
  <c r="I1830" i="18"/>
  <c r="H1830" i="18"/>
  <c r="I1829" i="18"/>
  <c r="H1829" i="18"/>
  <c r="I1828" i="18"/>
  <c r="H1828" i="18"/>
  <c r="I1827" i="18"/>
  <c r="H1827" i="18"/>
  <c r="I1826" i="18"/>
  <c r="H1826" i="18"/>
  <c r="I1825" i="18"/>
  <c r="H1825" i="18"/>
  <c r="I1824" i="18"/>
  <c r="H1824" i="18"/>
  <c r="I1823" i="18"/>
  <c r="H1823" i="18"/>
  <c r="I1822" i="18"/>
  <c r="H1822" i="18"/>
  <c r="I1821" i="18"/>
  <c r="H1821" i="18"/>
  <c r="I1820" i="18"/>
  <c r="H1820" i="18"/>
  <c r="I1819" i="18"/>
  <c r="H1819" i="18"/>
  <c r="I1818" i="18"/>
  <c r="H1818" i="18"/>
  <c r="I1817" i="18"/>
  <c r="H1817" i="18"/>
  <c r="I1816" i="18"/>
  <c r="H1816" i="18"/>
  <c r="I1815" i="18"/>
  <c r="H1815" i="18"/>
  <c r="I1814" i="18"/>
  <c r="H1814" i="18"/>
  <c r="I1813" i="18"/>
  <c r="H1813" i="18"/>
  <c r="I1812" i="18"/>
  <c r="H1812" i="18"/>
  <c r="I1811" i="18"/>
  <c r="H1811" i="18"/>
  <c r="I1810" i="18"/>
  <c r="H1810" i="18"/>
  <c r="I1809" i="18"/>
  <c r="H1809" i="18"/>
  <c r="I1808" i="18"/>
  <c r="H1808" i="18"/>
  <c r="I1807" i="18"/>
  <c r="H1807" i="18"/>
  <c r="I1806" i="18"/>
  <c r="H1806" i="18"/>
  <c r="I1805" i="18"/>
  <c r="H1805" i="18"/>
  <c r="I1804" i="18"/>
  <c r="H1804" i="18"/>
  <c r="I1803" i="18"/>
  <c r="H1803" i="18"/>
  <c r="I1802" i="18"/>
  <c r="H1802" i="18"/>
  <c r="I1801" i="18"/>
  <c r="H1801" i="18"/>
  <c r="I1800" i="18"/>
  <c r="H1800" i="18"/>
  <c r="I1799" i="18"/>
  <c r="H1799" i="18"/>
  <c r="I1798" i="18"/>
  <c r="H1798" i="18"/>
  <c r="I1797" i="18"/>
  <c r="H1797" i="18"/>
  <c r="I1796" i="18"/>
  <c r="H1796" i="18"/>
  <c r="I1795" i="18"/>
  <c r="H1795" i="18"/>
  <c r="I1794" i="18"/>
  <c r="H1794" i="18"/>
  <c r="I1793" i="18"/>
  <c r="H1793" i="18"/>
  <c r="I1792" i="18"/>
  <c r="H1792" i="18"/>
  <c r="I1791" i="18"/>
  <c r="H1791" i="18"/>
  <c r="I1790" i="18"/>
  <c r="H1790" i="18"/>
  <c r="I1789" i="18"/>
  <c r="H1789" i="18"/>
  <c r="I1788" i="18"/>
  <c r="H1788" i="18"/>
  <c r="I1787" i="18"/>
  <c r="H1787" i="18"/>
  <c r="I1786" i="18"/>
  <c r="H1786" i="18"/>
  <c r="I1785" i="18"/>
  <c r="H1785" i="18"/>
  <c r="I1784" i="18"/>
  <c r="H1784" i="18"/>
  <c r="I1783" i="18"/>
  <c r="H1783" i="18"/>
  <c r="I1782" i="18"/>
  <c r="H1782" i="18"/>
  <c r="I1781" i="18"/>
  <c r="H1781" i="18"/>
  <c r="I1780" i="18"/>
  <c r="H1780" i="18"/>
  <c r="I1779" i="18"/>
  <c r="H1779" i="18"/>
  <c r="I1778" i="18"/>
  <c r="H1778" i="18"/>
  <c r="I1777" i="18"/>
  <c r="H1777" i="18"/>
  <c r="I1776" i="18"/>
  <c r="H1776" i="18"/>
  <c r="I1775" i="18"/>
  <c r="H1775" i="18"/>
  <c r="I1774" i="18"/>
  <c r="H1774" i="18"/>
  <c r="I1773" i="18"/>
  <c r="H1773" i="18"/>
  <c r="I1772" i="18"/>
  <c r="H1772" i="18"/>
  <c r="I1771" i="18"/>
  <c r="H1771" i="18"/>
  <c r="I1770" i="18"/>
  <c r="H1770" i="18"/>
  <c r="I1769" i="18"/>
  <c r="H1769" i="18"/>
  <c r="I1768" i="18"/>
  <c r="H1768" i="18"/>
  <c r="I1767" i="18"/>
  <c r="H1767" i="18"/>
  <c r="I1766" i="18"/>
  <c r="H1766" i="18"/>
  <c r="I1765" i="18"/>
  <c r="H1765" i="18"/>
  <c r="I1764" i="18"/>
  <c r="H1764" i="18"/>
  <c r="I1763" i="18"/>
  <c r="H1763" i="18"/>
  <c r="I1762" i="18"/>
  <c r="H1762" i="18"/>
  <c r="I1761" i="18"/>
  <c r="H1761" i="18"/>
  <c r="I1760" i="18"/>
  <c r="H1760" i="18"/>
  <c r="I1759" i="18"/>
  <c r="H1759" i="18"/>
  <c r="I1758" i="18"/>
  <c r="H1758" i="18"/>
  <c r="I1757" i="18"/>
  <c r="H1757" i="18"/>
  <c r="I1756" i="18"/>
  <c r="H1756" i="18"/>
  <c r="I1755" i="18"/>
  <c r="H1755" i="18"/>
  <c r="I1754" i="18"/>
  <c r="H1754" i="18"/>
  <c r="I1753" i="18"/>
  <c r="H1753" i="18"/>
  <c r="I1752" i="18"/>
  <c r="H1752" i="18"/>
  <c r="I1751" i="18"/>
  <c r="H1751" i="18"/>
  <c r="I1750" i="18"/>
  <c r="H1750" i="18"/>
  <c r="I1749" i="18"/>
  <c r="H1749" i="18"/>
  <c r="I1748" i="18"/>
  <c r="H1748" i="18"/>
  <c r="I1747" i="18"/>
  <c r="H1747" i="18"/>
  <c r="I1746" i="18"/>
  <c r="H1746" i="18"/>
  <c r="I1745" i="18"/>
  <c r="H1745" i="18"/>
  <c r="I1744" i="18"/>
  <c r="H1744" i="18"/>
  <c r="I1743" i="18"/>
  <c r="H1743" i="18"/>
  <c r="I1742" i="18"/>
  <c r="H1742" i="18"/>
  <c r="I1741" i="18"/>
  <c r="H1741" i="18"/>
  <c r="I1740" i="18"/>
  <c r="H1740" i="18"/>
  <c r="I1739" i="18"/>
  <c r="H1739" i="18"/>
  <c r="I1738" i="18"/>
  <c r="H1738" i="18"/>
  <c r="I1737" i="18"/>
  <c r="H1737" i="18"/>
  <c r="I1736" i="18"/>
  <c r="H1736" i="18"/>
  <c r="I1735" i="18"/>
  <c r="H1735" i="18"/>
  <c r="I1734" i="18"/>
  <c r="H1734" i="18"/>
  <c r="I1733" i="18"/>
  <c r="H1733" i="18"/>
  <c r="I1732" i="18"/>
  <c r="H1732" i="18"/>
  <c r="I1731" i="18"/>
  <c r="H1731" i="18"/>
  <c r="I1730" i="18"/>
  <c r="H1730" i="18"/>
  <c r="I1729" i="18"/>
  <c r="H1729" i="18"/>
  <c r="I1728" i="18"/>
  <c r="H1728" i="18"/>
  <c r="I1727" i="18"/>
  <c r="H1727" i="18"/>
  <c r="I1726" i="18"/>
  <c r="H1726" i="18"/>
  <c r="I1725" i="18"/>
  <c r="H1725" i="18"/>
  <c r="I1724" i="18"/>
  <c r="H1724" i="18"/>
  <c r="I1723" i="18"/>
  <c r="H1723" i="18"/>
  <c r="I1722" i="18"/>
  <c r="H1722" i="18"/>
  <c r="I1721" i="18"/>
  <c r="H1721" i="18"/>
  <c r="I1720" i="18"/>
  <c r="H1720" i="18"/>
  <c r="I1719" i="18"/>
  <c r="H1719" i="18"/>
  <c r="I1718" i="18"/>
  <c r="H1718" i="18"/>
  <c r="I1717" i="18"/>
  <c r="H1717" i="18"/>
  <c r="I1716" i="18"/>
  <c r="H1716" i="18"/>
  <c r="I1715" i="18"/>
  <c r="H1715" i="18"/>
  <c r="I1714" i="18"/>
  <c r="H1714" i="18"/>
  <c r="I1713" i="18"/>
  <c r="H1713" i="18"/>
  <c r="I1712" i="18"/>
  <c r="H1712" i="18"/>
  <c r="I1711" i="18"/>
  <c r="H1711" i="18"/>
  <c r="I1710" i="18"/>
  <c r="H1710" i="18"/>
  <c r="I1709" i="18"/>
  <c r="H1709" i="18"/>
  <c r="I1708" i="18"/>
  <c r="H1708" i="18"/>
  <c r="I1707" i="18"/>
  <c r="H1707" i="18"/>
  <c r="I1706" i="18"/>
  <c r="H1706" i="18"/>
  <c r="I1705" i="18"/>
  <c r="H1705" i="18"/>
  <c r="I1704" i="18"/>
  <c r="H1704" i="18"/>
  <c r="I1703" i="18"/>
  <c r="H1703" i="18"/>
  <c r="I1702" i="18"/>
  <c r="H1702" i="18"/>
  <c r="I1701" i="18"/>
  <c r="H1701" i="18"/>
  <c r="I1700" i="18"/>
  <c r="H1700" i="18"/>
  <c r="I1699" i="18"/>
  <c r="H1699" i="18"/>
  <c r="I1698" i="18"/>
  <c r="H1698" i="18"/>
  <c r="I1697" i="18"/>
  <c r="H1697" i="18"/>
  <c r="I1696" i="18"/>
  <c r="H1696" i="18"/>
  <c r="I1695" i="18"/>
  <c r="H1695" i="18"/>
  <c r="I1694" i="18"/>
  <c r="H1694" i="18"/>
  <c r="I1693" i="18"/>
  <c r="H1693" i="18"/>
  <c r="I1692" i="18"/>
  <c r="H1692" i="18"/>
  <c r="I1691" i="18"/>
  <c r="H1691" i="18"/>
  <c r="I1690" i="18"/>
  <c r="H1690" i="18"/>
  <c r="I1689" i="18"/>
  <c r="H1689" i="18"/>
  <c r="I1688" i="18"/>
  <c r="H1688" i="18"/>
  <c r="I1687" i="18"/>
  <c r="H1687" i="18"/>
  <c r="I1686" i="18"/>
  <c r="H1686" i="18"/>
  <c r="I1685" i="18"/>
  <c r="H1685" i="18"/>
  <c r="I1684" i="18"/>
  <c r="H1684" i="18"/>
  <c r="I1683" i="18"/>
  <c r="H1683" i="18"/>
  <c r="I1682" i="18"/>
  <c r="H1682" i="18"/>
  <c r="I1681" i="18"/>
  <c r="H1681" i="18"/>
  <c r="I1680" i="18"/>
  <c r="H1680" i="18"/>
  <c r="I1679" i="18"/>
  <c r="H1679" i="18"/>
  <c r="I1678" i="18"/>
  <c r="H1678" i="18"/>
  <c r="I1677" i="18"/>
  <c r="H1677" i="18"/>
  <c r="I1676" i="18"/>
  <c r="H1676" i="18"/>
  <c r="I1675" i="18"/>
  <c r="H1675" i="18"/>
  <c r="I1674" i="18"/>
  <c r="H1674" i="18"/>
  <c r="I1673" i="18"/>
  <c r="H1673" i="18"/>
  <c r="I1672" i="18"/>
  <c r="H1672" i="18"/>
  <c r="I1671" i="18"/>
  <c r="H1671" i="18"/>
  <c r="I1670" i="18"/>
  <c r="H1670" i="18"/>
  <c r="I1669" i="18"/>
  <c r="H1669" i="18"/>
  <c r="I1668" i="18"/>
  <c r="H1668" i="18"/>
  <c r="I1667" i="18"/>
  <c r="H1667" i="18"/>
  <c r="I1666" i="18"/>
  <c r="H1666" i="18"/>
  <c r="I1665" i="18"/>
  <c r="H1665" i="18"/>
  <c r="I1664" i="18"/>
  <c r="H1664" i="18"/>
  <c r="I1663" i="18"/>
  <c r="H1663" i="18"/>
  <c r="I1662" i="18"/>
  <c r="H1662" i="18"/>
  <c r="I1661" i="18"/>
  <c r="H1661" i="18"/>
  <c r="I1660" i="18"/>
  <c r="H1660" i="18"/>
  <c r="I1659" i="18"/>
  <c r="H1659" i="18"/>
  <c r="I1658" i="18"/>
  <c r="H1658" i="18"/>
  <c r="I1657" i="18"/>
  <c r="H1657" i="18"/>
  <c r="I1656" i="18"/>
  <c r="H1656" i="18"/>
  <c r="I1655" i="18"/>
  <c r="H1655" i="18"/>
  <c r="I1654" i="18"/>
  <c r="H1654" i="18"/>
  <c r="I1653" i="18"/>
  <c r="H1653" i="18"/>
  <c r="I1652" i="18"/>
  <c r="H1652" i="18"/>
  <c r="I1651" i="18"/>
  <c r="H1651" i="18"/>
  <c r="I1650" i="18"/>
  <c r="H1650" i="18"/>
  <c r="I1649" i="18"/>
  <c r="H1649" i="18"/>
  <c r="I1648" i="18"/>
  <c r="H1648" i="18"/>
  <c r="I1647" i="18"/>
  <c r="H1647" i="18"/>
  <c r="I1646" i="18"/>
  <c r="H1646" i="18"/>
  <c r="I1645" i="18"/>
  <c r="H1645" i="18"/>
  <c r="I1644" i="18"/>
  <c r="H1644" i="18"/>
  <c r="I1643" i="18"/>
  <c r="H1643" i="18"/>
  <c r="I1642" i="18"/>
  <c r="H1642" i="18"/>
  <c r="I1641" i="18"/>
  <c r="H1641" i="18"/>
  <c r="I1640" i="18"/>
  <c r="H1640" i="18"/>
  <c r="I1639" i="18"/>
  <c r="H1639" i="18"/>
  <c r="I1638" i="18"/>
  <c r="H1638" i="18"/>
  <c r="I1637" i="18"/>
  <c r="H1637" i="18"/>
  <c r="I1636" i="18"/>
  <c r="H1636" i="18"/>
  <c r="I1635" i="18"/>
  <c r="H1635" i="18"/>
  <c r="I1634" i="18"/>
  <c r="H1634" i="18"/>
  <c r="I1633" i="18"/>
  <c r="H1633" i="18"/>
  <c r="I1632" i="18"/>
  <c r="H1632" i="18"/>
  <c r="I1631" i="18"/>
  <c r="H1631" i="18"/>
  <c r="I1630" i="18"/>
  <c r="H1630" i="18"/>
  <c r="I1629" i="18"/>
  <c r="H1629" i="18"/>
  <c r="I1628" i="18"/>
  <c r="H1628" i="18"/>
  <c r="I1627" i="18"/>
  <c r="H1627" i="18"/>
  <c r="I1626" i="18"/>
  <c r="H1626" i="18"/>
  <c r="I1625" i="18"/>
  <c r="H1625" i="18"/>
  <c r="I1624" i="18"/>
  <c r="H1624" i="18"/>
  <c r="I1623" i="18"/>
  <c r="H1623" i="18"/>
  <c r="I1622" i="18"/>
  <c r="H1622" i="18"/>
  <c r="I1621" i="18"/>
  <c r="H1621" i="18"/>
  <c r="I1620" i="18"/>
  <c r="H1620" i="18"/>
  <c r="I1619" i="18"/>
  <c r="H1619" i="18"/>
  <c r="I1618" i="18"/>
  <c r="H1618" i="18"/>
  <c r="I1617" i="18"/>
  <c r="H1617" i="18"/>
  <c r="I1616" i="18"/>
  <c r="H1616" i="18"/>
  <c r="I1615" i="18"/>
  <c r="H1615" i="18"/>
  <c r="I1614" i="18"/>
  <c r="H1614" i="18"/>
  <c r="I1613" i="18"/>
  <c r="H1613" i="18"/>
  <c r="I1612" i="18"/>
  <c r="H1612" i="18"/>
  <c r="I1611" i="18"/>
  <c r="H1611" i="18"/>
  <c r="I1610" i="18"/>
  <c r="H1610" i="18"/>
  <c r="I1609" i="18"/>
  <c r="H1609" i="18"/>
  <c r="I1608" i="18"/>
  <c r="H1608" i="18"/>
  <c r="I1607" i="18"/>
  <c r="H1607" i="18"/>
  <c r="I1606" i="18"/>
  <c r="H1606" i="18"/>
  <c r="I1605" i="18"/>
  <c r="H1605" i="18"/>
  <c r="I1604" i="18"/>
  <c r="H1604" i="18"/>
  <c r="I1603" i="18"/>
  <c r="H1603" i="18"/>
  <c r="I1602" i="18"/>
  <c r="H1602" i="18"/>
  <c r="I1601" i="18"/>
  <c r="H1601" i="18"/>
  <c r="I1600" i="18"/>
  <c r="H1600" i="18"/>
  <c r="I1599" i="18"/>
  <c r="H1599" i="18"/>
  <c r="I1598" i="18"/>
  <c r="H1598" i="18"/>
  <c r="I1597" i="18"/>
  <c r="H1597" i="18"/>
  <c r="I1596" i="18"/>
  <c r="H1596" i="18"/>
  <c r="I1595" i="18"/>
  <c r="H1595" i="18"/>
  <c r="I1594" i="18"/>
  <c r="H1594" i="18"/>
  <c r="I1593" i="18"/>
  <c r="H1593" i="18"/>
  <c r="I1592" i="18"/>
  <c r="H1592" i="18"/>
  <c r="I1591" i="18"/>
  <c r="H1591" i="18"/>
  <c r="I1590" i="18"/>
  <c r="H1590" i="18"/>
  <c r="I1589" i="18"/>
  <c r="H1589" i="18"/>
  <c r="I1588" i="18"/>
  <c r="H1588" i="18"/>
  <c r="I1587" i="18"/>
  <c r="H1587" i="18"/>
  <c r="I1586" i="18"/>
  <c r="H1586" i="18"/>
  <c r="I1585" i="18"/>
  <c r="H1585" i="18"/>
  <c r="I1584" i="18"/>
  <c r="H1584" i="18"/>
  <c r="I1583" i="18"/>
  <c r="H1583" i="18"/>
  <c r="I1582" i="18"/>
  <c r="H1582" i="18"/>
  <c r="I1581" i="18"/>
  <c r="H1581" i="18"/>
  <c r="I1580" i="18"/>
  <c r="H1580" i="18"/>
  <c r="I1579" i="18"/>
  <c r="H1579" i="18"/>
  <c r="I1578" i="18"/>
  <c r="H1578" i="18"/>
  <c r="I1577" i="18"/>
  <c r="H1577" i="18"/>
  <c r="I1576" i="18"/>
  <c r="H1576" i="18"/>
  <c r="I1575" i="18"/>
  <c r="H1575" i="18"/>
  <c r="I1574" i="18"/>
  <c r="H1574" i="18"/>
  <c r="I1573" i="18"/>
  <c r="H1573" i="18"/>
  <c r="I1572" i="18"/>
  <c r="H1572" i="18"/>
  <c r="I1571" i="18"/>
  <c r="H1571" i="18"/>
  <c r="I1570" i="18"/>
  <c r="H1570" i="18"/>
  <c r="I1569" i="18"/>
  <c r="H1569" i="18"/>
  <c r="I1568" i="18"/>
  <c r="H1568" i="18"/>
  <c r="I1567" i="18"/>
  <c r="H1567" i="18"/>
  <c r="I1566" i="18"/>
  <c r="H1566" i="18"/>
  <c r="I1565" i="18"/>
  <c r="H1565" i="18"/>
  <c r="I1564" i="18"/>
  <c r="H1564" i="18"/>
  <c r="I1563" i="18"/>
  <c r="H1563" i="18"/>
  <c r="I1562" i="18"/>
  <c r="H1562" i="18"/>
  <c r="I1561" i="18"/>
  <c r="H1561" i="18"/>
  <c r="I1560" i="18"/>
  <c r="H1560" i="18"/>
  <c r="I1559" i="18"/>
  <c r="H1559" i="18"/>
  <c r="I1558" i="18"/>
  <c r="H1558" i="18"/>
  <c r="I1557" i="18"/>
  <c r="H1557" i="18"/>
  <c r="I1556" i="18"/>
  <c r="H1556" i="18"/>
  <c r="I1555" i="18"/>
  <c r="H1555" i="18"/>
  <c r="I1554" i="18"/>
  <c r="H1554" i="18"/>
  <c r="I1553" i="18"/>
  <c r="H1553" i="18"/>
  <c r="I1552" i="18"/>
  <c r="H1552" i="18"/>
  <c r="I1551" i="18"/>
  <c r="H1551" i="18"/>
  <c r="I1550" i="18"/>
  <c r="H1550" i="18"/>
  <c r="I1549" i="18"/>
  <c r="H1549" i="18"/>
  <c r="I1548" i="18"/>
  <c r="H1548" i="18"/>
  <c r="I1547" i="18"/>
  <c r="H1547" i="18"/>
  <c r="I1546" i="18"/>
  <c r="H1546" i="18"/>
  <c r="I1545" i="18"/>
  <c r="H1545" i="18"/>
  <c r="I1544" i="18"/>
  <c r="H1544" i="18"/>
  <c r="I1543" i="18"/>
  <c r="H1543" i="18"/>
  <c r="I1542" i="18"/>
  <c r="H1542" i="18"/>
  <c r="I1541" i="18"/>
  <c r="H1541" i="18"/>
  <c r="I1540" i="18"/>
  <c r="H1540" i="18"/>
  <c r="I1539" i="18"/>
  <c r="H1539" i="18"/>
  <c r="I1538" i="18"/>
  <c r="H1538" i="18"/>
  <c r="I1537" i="18"/>
  <c r="H1537" i="18"/>
  <c r="I1536" i="18"/>
  <c r="H1536" i="18"/>
  <c r="I1535" i="18"/>
  <c r="H1535" i="18"/>
  <c r="I1534" i="18"/>
  <c r="H1534" i="18"/>
  <c r="I1533" i="18"/>
  <c r="H1533" i="18"/>
  <c r="I1532" i="18"/>
  <c r="H1532" i="18"/>
  <c r="I1531" i="18"/>
  <c r="H1531" i="18"/>
  <c r="I1530" i="18"/>
  <c r="H1530" i="18"/>
  <c r="I1529" i="18"/>
  <c r="H1529" i="18"/>
  <c r="I1528" i="18"/>
  <c r="H1528" i="18"/>
  <c r="I1527" i="18"/>
  <c r="H1527" i="18"/>
  <c r="I1526" i="18"/>
  <c r="H1526" i="18"/>
  <c r="I1525" i="18"/>
  <c r="H1525" i="18"/>
  <c r="I1524" i="18"/>
  <c r="H1524" i="18"/>
  <c r="I1523" i="18"/>
  <c r="H1523" i="18"/>
  <c r="I1522" i="18"/>
  <c r="H1522" i="18"/>
  <c r="I1521" i="18"/>
  <c r="H1521" i="18"/>
  <c r="I1520" i="18"/>
  <c r="H1520" i="18"/>
  <c r="I1519" i="18"/>
  <c r="H1519" i="18"/>
  <c r="I1518" i="18"/>
  <c r="H1518" i="18"/>
  <c r="I1517" i="18"/>
  <c r="H1517" i="18"/>
  <c r="I1516" i="18"/>
  <c r="H1516" i="18"/>
  <c r="I1515" i="18"/>
  <c r="H1515" i="18"/>
  <c r="I1514" i="18"/>
  <c r="H1514" i="18"/>
  <c r="I1513" i="18"/>
  <c r="H1513" i="18"/>
  <c r="I1512" i="18"/>
  <c r="H1512" i="18"/>
  <c r="I1511" i="18"/>
  <c r="H1511" i="18"/>
  <c r="I1510" i="18"/>
  <c r="H1510" i="18"/>
  <c r="I1509" i="18"/>
  <c r="H1509" i="18"/>
  <c r="I1508" i="18"/>
  <c r="H1508" i="18"/>
  <c r="I1507" i="18"/>
  <c r="H1507" i="18"/>
  <c r="I1506" i="18"/>
  <c r="H1506" i="18"/>
  <c r="I1505" i="18"/>
  <c r="H1505" i="18"/>
  <c r="I1504" i="18"/>
  <c r="H1504" i="18"/>
  <c r="I1503" i="18"/>
  <c r="H1503" i="18"/>
  <c r="I1502" i="18"/>
  <c r="H1502" i="18"/>
  <c r="I1501" i="18"/>
  <c r="H1501" i="18"/>
  <c r="I1500" i="18"/>
  <c r="H1500" i="18"/>
  <c r="I1499" i="18"/>
  <c r="H1499" i="18"/>
  <c r="I1498" i="18"/>
  <c r="H1498" i="18"/>
  <c r="I1497" i="18"/>
  <c r="H1497" i="18"/>
  <c r="I1496" i="18"/>
  <c r="H1496" i="18"/>
  <c r="I1495" i="18"/>
  <c r="H1495" i="18"/>
  <c r="I1494" i="18"/>
  <c r="H1494" i="18"/>
  <c r="I1493" i="18"/>
  <c r="H1493" i="18"/>
  <c r="I1492" i="18"/>
  <c r="H1492" i="18"/>
  <c r="I1491" i="18"/>
  <c r="H1491" i="18"/>
  <c r="I1490" i="18"/>
  <c r="H1490" i="18"/>
  <c r="I1489" i="18"/>
  <c r="H1489" i="18"/>
  <c r="I1488" i="18"/>
  <c r="H1488" i="18"/>
  <c r="I1487" i="18"/>
  <c r="H1487" i="18"/>
  <c r="I1486" i="18"/>
  <c r="H1486" i="18"/>
  <c r="I1485" i="18"/>
  <c r="H1485" i="18"/>
  <c r="I1484" i="18"/>
  <c r="H1484" i="18"/>
  <c r="I1483" i="18"/>
  <c r="H1483" i="18"/>
  <c r="I1482" i="18"/>
  <c r="H1482" i="18"/>
  <c r="I1481" i="18"/>
  <c r="H1481" i="18"/>
  <c r="I1480" i="18"/>
  <c r="H1480" i="18"/>
  <c r="I1479" i="18"/>
  <c r="H1479" i="18"/>
  <c r="I1478" i="18"/>
  <c r="H1478" i="18"/>
  <c r="I1477" i="18"/>
  <c r="H1477" i="18"/>
  <c r="I1476" i="18"/>
  <c r="H1476" i="18"/>
  <c r="I1475" i="18"/>
  <c r="H1475" i="18"/>
  <c r="I1474" i="18"/>
  <c r="H1474" i="18"/>
  <c r="I1473" i="18"/>
  <c r="H1473" i="18"/>
  <c r="I1472" i="18"/>
  <c r="H1472" i="18"/>
  <c r="I1471" i="18"/>
  <c r="H1471" i="18"/>
  <c r="I1470" i="18"/>
  <c r="H1470" i="18"/>
  <c r="I1469" i="18"/>
  <c r="H1469" i="18"/>
  <c r="I1468" i="18"/>
  <c r="H1468" i="18"/>
  <c r="I1467" i="18"/>
  <c r="H1467" i="18"/>
  <c r="I1466" i="18"/>
  <c r="H1466" i="18"/>
  <c r="I1465" i="18"/>
  <c r="H1465" i="18"/>
  <c r="I1464" i="18"/>
  <c r="H1464" i="18"/>
  <c r="I1463" i="18"/>
  <c r="H1463" i="18"/>
  <c r="I1462" i="18"/>
  <c r="H1462" i="18"/>
  <c r="I1461" i="18"/>
  <c r="H1461" i="18"/>
  <c r="I1460" i="18"/>
  <c r="H1460" i="18"/>
  <c r="I1459" i="18"/>
  <c r="H1459" i="18"/>
  <c r="I1458" i="18"/>
  <c r="H1458" i="18"/>
  <c r="I1457" i="18"/>
  <c r="H1457" i="18"/>
  <c r="I1456" i="18"/>
  <c r="H1456" i="18"/>
  <c r="I1455" i="18"/>
  <c r="H1455" i="18"/>
  <c r="I1454" i="18"/>
  <c r="H1454" i="18"/>
  <c r="I1453" i="18"/>
  <c r="H1453" i="18"/>
  <c r="I1452" i="18"/>
  <c r="H1452" i="18"/>
  <c r="I1451" i="18"/>
  <c r="H1451" i="18"/>
  <c r="I1450" i="18"/>
  <c r="H1450" i="18"/>
  <c r="I1449" i="18"/>
  <c r="H1449" i="18"/>
  <c r="I1448" i="18"/>
  <c r="H1448" i="18"/>
  <c r="I1447" i="18"/>
  <c r="H1447" i="18"/>
  <c r="I1446" i="18"/>
  <c r="H1446" i="18"/>
  <c r="I1445" i="18"/>
  <c r="H1445" i="18"/>
  <c r="I1444" i="18"/>
  <c r="H1444" i="18"/>
  <c r="I1443" i="18"/>
  <c r="H1443" i="18"/>
  <c r="I1442" i="18"/>
  <c r="H1442" i="18"/>
  <c r="I1441" i="18"/>
  <c r="H1441" i="18"/>
  <c r="I1440" i="18"/>
  <c r="H1440" i="18"/>
  <c r="I1439" i="18"/>
  <c r="H1439" i="18"/>
  <c r="I1438" i="18"/>
  <c r="H1438" i="18"/>
  <c r="I1437" i="18"/>
  <c r="H1437" i="18"/>
  <c r="I1436" i="18"/>
  <c r="H1436" i="18"/>
  <c r="I1435" i="18"/>
  <c r="H1435" i="18"/>
  <c r="I1434" i="18"/>
  <c r="H1434" i="18"/>
  <c r="I1433" i="18"/>
  <c r="H1433" i="18"/>
  <c r="I1432" i="18"/>
  <c r="H1432" i="18"/>
  <c r="I1431" i="18"/>
  <c r="H1431" i="18"/>
  <c r="I1430" i="18"/>
  <c r="H1430" i="18"/>
  <c r="I1429" i="18"/>
  <c r="H1429" i="18"/>
  <c r="I1428" i="18"/>
  <c r="H1428" i="18"/>
  <c r="I1427" i="18"/>
  <c r="H1427" i="18"/>
  <c r="I1426" i="18"/>
  <c r="H1426" i="18"/>
  <c r="I1425" i="18"/>
  <c r="H1425" i="18"/>
  <c r="I1424" i="18"/>
  <c r="H1424" i="18"/>
  <c r="I1423" i="18"/>
  <c r="H1423" i="18"/>
  <c r="I1422" i="18"/>
  <c r="H1422" i="18"/>
  <c r="I1421" i="18"/>
  <c r="H1421" i="18"/>
  <c r="I1420" i="18"/>
  <c r="H1420" i="18"/>
  <c r="I1419" i="18"/>
  <c r="H1419" i="18"/>
  <c r="I1418" i="18"/>
  <c r="H1418" i="18"/>
  <c r="I1417" i="18"/>
  <c r="H1417" i="18"/>
  <c r="I1416" i="18"/>
  <c r="H1416" i="18"/>
  <c r="I1415" i="18"/>
  <c r="H1415" i="18"/>
  <c r="I1414" i="18"/>
  <c r="H1414" i="18"/>
  <c r="I1413" i="18"/>
  <c r="H1413" i="18"/>
  <c r="I1412" i="18"/>
  <c r="H1412" i="18"/>
  <c r="I1411" i="18"/>
  <c r="H1411" i="18"/>
  <c r="I1410" i="18"/>
  <c r="H1410" i="18"/>
  <c r="I1409" i="18"/>
  <c r="H1409" i="18"/>
  <c r="I1408" i="18"/>
  <c r="H1408" i="18"/>
  <c r="I1407" i="18"/>
  <c r="H1407" i="18"/>
  <c r="I1406" i="18"/>
  <c r="H1406" i="18"/>
  <c r="I1405" i="18"/>
  <c r="H1405" i="18"/>
  <c r="I1404" i="18"/>
  <c r="H1404" i="18"/>
  <c r="I1403" i="18"/>
  <c r="H1403" i="18"/>
  <c r="I1402" i="18"/>
  <c r="H1402" i="18"/>
  <c r="I1401" i="18"/>
  <c r="H1401" i="18"/>
  <c r="I1400" i="18"/>
  <c r="H1400" i="18"/>
  <c r="I1399" i="18"/>
  <c r="H1399" i="18"/>
  <c r="I1398" i="18"/>
  <c r="H1398" i="18"/>
  <c r="I1397" i="18"/>
  <c r="H1397" i="18"/>
  <c r="I1396" i="18"/>
  <c r="H1396" i="18"/>
  <c r="I1395" i="18"/>
  <c r="H1395" i="18"/>
  <c r="I1394" i="18"/>
  <c r="H1394" i="18"/>
  <c r="I1393" i="18"/>
  <c r="H1393" i="18"/>
  <c r="I1392" i="18"/>
  <c r="H1392" i="18"/>
  <c r="I1391" i="18"/>
  <c r="H1391" i="18"/>
  <c r="I1390" i="18"/>
  <c r="H1390" i="18"/>
  <c r="I1389" i="18"/>
  <c r="H1389" i="18"/>
  <c r="I1388" i="18"/>
  <c r="H1388" i="18"/>
  <c r="I1387" i="18"/>
  <c r="H1387" i="18"/>
  <c r="I1386" i="18"/>
  <c r="H1386" i="18"/>
  <c r="I1385" i="18"/>
  <c r="H1385" i="18"/>
  <c r="I1384" i="18"/>
  <c r="H1384" i="18"/>
  <c r="I1383" i="18"/>
  <c r="H1383" i="18"/>
  <c r="I1382" i="18"/>
  <c r="H1382" i="18"/>
  <c r="I1381" i="18"/>
  <c r="H1381" i="18"/>
  <c r="I1380" i="18"/>
  <c r="H1380" i="18"/>
  <c r="I1379" i="18"/>
  <c r="H1379" i="18"/>
  <c r="I1378" i="18"/>
  <c r="H1378" i="18"/>
  <c r="I1377" i="18"/>
  <c r="H1377" i="18"/>
  <c r="I1376" i="18"/>
  <c r="H1376" i="18"/>
  <c r="I1375" i="18"/>
  <c r="H1375" i="18"/>
  <c r="I1374" i="18"/>
  <c r="H1374" i="18"/>
  <c r="I1373" i="18"/>
  <c r="H1373" i="18"/>
  <c r="I1372" i="18"/>
  <c r="H1372" i="18"/>
  <c r="I1371" i="18"/>
  <c r="H1371" i="18"/>
  <c r="I1370" i="18"/>
  <c r="H1370" i="18"/>
  <c r="I1369" i="18"/>
  <c r="H1369" i="18"/>
  <c r="I1368" i="18"/>
  <c r="H1368" i="18"/>
  <c r="I1367" i="18"/>
  <c r="H1367" i="18"/>
  <c r="I1366" i="18"/>
  <c r="H1366" i="18"/>
  <c r="I1365" i="18"/>
  <c r="H1365" i="18"/>
  <c r="I1364" i="18"/>
  <c r="H1364" i="18"/>
  <c r="I1363" i="18"/>
  <c r="H1363" i="18"/>
  <c r="I1362" i="18"/>
  <c r="H1362" i="18"/>
  <c r="I1361" i="18"/>
  <c r="H1361" i="18"/>
  <c r="I1360" i="18"/>
  <c r="H1360" i="18"/>
  <c r="I1359" i="18"/>
  <c r="H1359" i="18"/>
  <c r="I1358" i="18"/>
  <c r="H1358" i="18"/>
  <c r="I1357" i="18"/>
  <c r="H1357" i="18"/>
  <c r="I1356" i="18"/>
  <c r="H1356" i="18"/>
  <c r="I1355" i="18"/>
  <c r="H1355" i="18"/>
  <c r="I1354" i="18"/>
  <c r="H1354" i="18"/>
  <c r="I1353" i="18"/>
  <c r="H1353" i="18"/>
  <c r="I1352" i="18"/>
  <c r="H1352" i="18"/>
  <c r="I1351" i="18"/>
  <c r="H1351" i="18"/>
  <c r="I1350" i="18"/>
  <c r="H1350" i="18"/>
  <c r="I1349" i="18"/>
  <c r="H1349" i="18"/>
  <c r="I1348" i="18"/>
  <c r="H1348" i="18"/>
  <c r="I1347" i="18"/>
  <c r="H1347" i="18"/>
  <c r="I1346" i="18"/>
  <c r="H1346" i="18"/>
  <c r="I1345" i="18"/>
  <c r="H1345" i="18"/>
  <c r="I1344" i="18"/>
  <c r="H1344" i="18"/>
  <c r="I1343" i="18"/>
  <c r="H1343" i="18"/>
  <c r="I1342" i="18"/>
  <c r="H1342" i="18"/>
  <c r="I1341" i="18"/>
  <c r="H1341" i="18"/>
  <c r="I1340" i="18"/>
  <c r="H1340" i="18"/>
  <c r="I1339" i="18"/>
  <c r="H1339" i="18"/>
  <c r="I1338" i="18"/>
  <c r="H1338" i="18"/>
  <c r="I1337" i="18"/>
  <c r="H1337" i="18"/>
  <c r="I1336" i="18"/>
  <c r="H1336" i="18"/>
  <c r="I1335" i="18"/>
  <c r="H1335" i="18"/>
  <c r="I1334" i="18"/>
  <c r="H1334" i="18"/>
  <c r="I1333" i="18"/>
  <c r="H1333" i="18"/>
  <c r="I1332" i="18"/>
  <c r="H1332" i="18"/>
  <c r="I1331" i="18"/>
  <c r="H1331" i="18"/>
  <c r="I1330" i="18"/>
  <c r="H1330" i="18"/>
  <c r="I1329" i="18"/>
  <c r="H1329" i="18"/>
  <c r="I1328" i="18"/>
  <c r="H1328" i="18"/>
  <c r="I1327" i="18"/>
  <c r="H1327" i="18"/>
  <c r="I1326" i="18"/>
  <c r="H1326" i="18"/>
  <c r="I1325" i="18"/>
  <c r="H1325" i="18"/>
  <c r="I1324" i="18"/>
  <c r="H1324" i="18"/>
  <c r="I1323" i="18"/>
  <c r="H1323" i="18"/>
  <c r="I1322" i="18"/>
  <c r="H1322" i="18"/>
  <c r="I1321" i="18"/>
  <c r="H1321" i="18"/>
  <c r="I1320" i="18"/>
  <c r="H1320" i="18"/>
  <c r="I1319" i="18"/>
  <c r="H1319" i="18"/>
  <c r="I1318" i="18"/>
  <c r="H1318" i="18"/>
  <c r="I1317" i="18"/>
  <c r="H1317" i="18"/>
  <c r="I1316" i="18"/>
  <c r="H1316" i="18"/>
  <c r="I1315" i="18"/>
  <c r="H1315" i="18"/>
  <c r="I1314" i="18"/>
  <c r="H1314" i="18"/>
  <c r="I1313" i="18"/>
  <c r="H1313" i="18"/>
  <c r="I1312" i="18"/>
  <c r="H1312" i="18"/>
  <c r="I1311" i="18"/>
  <c r="H1311" i="18"/>
  <c r="I1310" i="18"/>
  <c r="H1310" i="18"/>
  <c r="I1309" i="18"/>
  <c r="H1309" i="18"/>
  <c r="I1308" i="18"/>
  <c r="H1308" i="18"/>
  <c r="I1307" i="18"/>
  <c r="H1307" i="18"/>
  <c r="I1306" i="18"/>
  <c r="H1306" i="18"/>
  <c r="I1305" i="18"/>
  <c r="H1305" i="18"/>
  <c r="I1304" i="18"/>
  <c r="H1304" i="18"/>
  <c r="I1303" i="18"/>
  <c r="H1303" i="18"/>
  <c r="I1302" i="18"/>
  <c r="H1302" i="18"/>
  <c r="I1301" i="18"/>
  <c r="H1301" i="18"/>
  <c r="I1300" i="18"/>
  <c r="H1300" i="18"/>
  <c r="I1299" i="18"/>
  <c r="H1299" i="18"/>
  <c r="I1298" i="18"/>
  <c r="H1298" i="18"/>
  <c r="I1297" i="18"/>
  <c r="H1297" i="18"/>
  <c r="I1296" i="18"/>
  <c r="H1296" i="18"/>
  <c r="I1295" i="18"/>
  <c r="H1295" i="18"/>
  <c r="I1294" i="18"/>
  <c r="H1294" i="18"/>
  <c r="I1293" i="18"/>
  <c r="H1293" i="18"/>
  <c r="I1292" i="18"/>
  <c r="H1292" i="18"/>
  <c r="I1291" i="18"/>
  <c r="H1291" i="18"/>
  <c r="I1290" i="18"/>
  <c r="H1290" i="18"/>
  <c r="I1289" i="18"/>
  <c r="H1289" i="18"/>
  <c r="I1288" i="18"/>
  <c r="H1288" i="18"/>
  <c r="I1287" i="18"/>
  <c r="H1287" i="18"/>
  <c r="I1286" i="18"/>
  <c r="H1286" i="18"/>
  <c r="I1285" i="18"/>
  <c r="H1285" i="18"/>
  <c r="I1284" i="18"/>
  <c r="H1284" i="18"/>
  <c r="I1283" i="18"/>
  <c r="H1283" i="18"/>
  <c r="I1282" i="18"/>
  <c r="H1282" i="18"/>
  <c r="I1281" i="18"/>
  <c r="H1281" i="18"/>
  <c r="I1280" i="18"/>
  <c r="H1280" i="18"/>
  <c r="I1279" i="18"/>
  <c r="H1279" i="18"/>
  <c r="I1278" i="18"/>
  <c r="H1278" i="18"/>
  <c r="I1277" i="18"/>
  <c r="H1277" i="18"/>
  <c r="I1276" i="18"/>
  <c r="H1276" i="18"/>
  <c r="I1275" i="18"/>
  <c r="H1275" i="18"/>
  <c r="I1274" i="18"/>
  <c r="H1274" i="18"/>
  <c r="I1273" i="18"/>
  <c r="H1273" i="18"/>
  <c r="I1272" i="18"/>
  <c r="H1272" i="18"/>
  <c r="I1271" i="18"/>
  <c r="H1271" i="18"/>
  <c r="I1270" i="18"/>
  <c r="H1270" i="18"/>
  <c r="I1269" i="18"/>
  <c r="H1269" i="18"/>
  <c r="I1268" i="18"/>
  <c r="H1268" i="18"/>
  <c r="I1267" i="18"/>
  <c r="H1267" i="18"/>
  <c r="I1266" i="18"/>
  <c r="H1266" i="18"/>
  <c r="I1265" i="18"/>
  <c r="H1265" i="18"/>
  <c r="I1264" i="18"/>
  <c r="H1264" i="18"/>
  <c r="I1263" i="18"/>
  <c r="H1263" i="18"/>
  <c r="I1262" i="18"/>
  <c r="H1262" i="18"/>
  <c r="I1261" i="18"/>
  <c r="H1261" i="18"/>
  <c r="I1260" i="18"/>
  <c r="H1260" i="18"/>
  <c r="I1259" i="18"/>
  <c r="H1259" i="18"/>
  <c r="I1258" i="18"/>
  <c r="H1258" i="18"/>
  <c r="I1257" i="18"/>
  <c r="H1257" i="18"/>
  <c r="I1256" i="18"/>
  <c r="H1256" i="18"/>
  <c r="I1255" i="18"/>
  <c r="H1255" i="18"/>
  <c r="I1254" i="18"/>
  <c r="H1254" i="18"/>
  <c r="I1253" i="18"/>
  <c r="H1253" i="18"/>
  <c r="I1252" i="18"/>
  <c r="H1252" i="18"/>
  <c r="I1251" i="18"/>
  <c r="H1251" i="18"/>
  <c r="I1250" i="18"/>
  <c r="H1250" i="18"/>
  <c r="I1249" i="18"/>
  <c r="H1249" i="18"/>
  <c r="I1248" i="18"/>
  <c r="H1248" i="18"/>
  <c r="I1247" i="18"/>
  <c r="H1247" i="18"/>
  <c r="I1246" i="18"/>
  <c r="H1246" i="18"/>
  <c r="I1245" i="18"/>
  <c r="H1245" i="18"/>
  <c r="I1244" i="18"/>
  <c r="H1244" i="18"/>
  <c r="I1243" i="18"/>
  <c r="H1243" i="18"/>
  <c r="I1242" i="18"/>
  <c r="H1242" i="18"/>
  <c r="I1241" i="18"/>
  <c r="H1241" i="18"/>
  <c r="I1240" i="18"/>
  <c r="H1240" i="18"/>
  <c r="I1239" i="18"/>
  <c r="H1239" i="18"/>
  <c r="I1238" i="18"/>
  <c r="H1238" i="18"/>
  <c r="I1237" i="18"/>
  <c r="H1237" i="18"/>
  <c r="I1236" i="18"/>
  <c r="H1236" i="18"/>
  <c r="I1235" i="18"/>
  <c r="H1235" i="18"/>
  <c r="I1234" i="18"/>
  <c r="H1234" i="18"/>
  <c r="I1233" i="18"/>
  <c r="H1233" i="18"/>
  <c r="I1232" i="18"/>
  <c r="H1232" i="18"/>
  <c r="I1231" i="18"/>
  <c r="H1231" i="18"/>
  <c r="I1230" i="18"/>
  <c r="H1230" i="18"/>
  <c r="I1229" i="18"/>
  <c r="H1229" i="18"/>
  <c r="I1228" i="18"/>
  <c r="H1228" i="18"/>
  <c r="I1227" i="18"/>
  <c r="H1227" i="18"/>
  <c r="I1226" i="18"/>
  <c r="H1226" i="18"/>
  <c r="I1225" i="18"/>
  <c r="H1225" i="18"/>
  <c r="I1224" i="18"/>
  <c r="H1224" i="18"/>
  <c r="I1223" i="18"/>
  <c r="H1223" i="18"/>
  <c r="I1222" i="18"/>
  <c r="H1222" i="18"/>
  <c r="I1221" i="18"/>
  <c r="H1221" i="18"/>
  <c r="I1220" i="18"/>
  <c r="H1220" i="18"/>
  <c r="I1219" i="18"/>
  <c r="H1219" i="18"/>
  <c r="I1218" i="18"/>
  <c r="H1218" i="18"/>
  <c r="I1217" i="18"/>
  <c r="H1217" i="18"/>
  <c r="I1216" i="18"/>
  <c r="H1216" i="18"/>
  <c r="I1215" i="18"/>
  <c r="H1215" i="18"/>
  <c r="I1214" i="18"/>
  <c r="H1214" i="18"/>
  <c r="I1213" i="18"/>
  <c r="H1213" i="18"/>
  <c r="I1212" i="18"/>
  <c r="H1212" i="18"/>
  <c r="I1211" i="18"/>
  <c r="H1211" i="18"/>
  <c r="I1210" i="18"/>
  <c r="H1210" i="18"/>
  <c r="I1209" i="18"/>
  <c r="H1209" i="18"/>
  <c r="I1208" i="18"/>
  <c r="H1208" i="18"/>
  <c r="I1207" i="18"/>
  <c r="H1207" i="18"/>
  <c r="I1206" i="18"/>
  <c r="H1206" i="18"/>
  <c r="I1205" i="18"/>
  <c r="H1205" i="18"/>
  <c r="I1204" i="18"/>
  <c r="H1204" i="18"/>
  <c r="I1203" i="18"/>
  <c r="H1203" i="18"/>
  <c r="I1202" i="18"/>
  <c r="H1202" i="18"/>
  <c r="I1201" i="18"/>
  <c r="H1201" i="18"/>
  <c r="I1200" i="18"/>
  <c r="H1200" i="18"/>
  <c r="I1199" i="18"/>
  <c r="H1199" i="18"/>
  <c r="I1198" i="18"/>
  <c r="H1198" i="18"/>
  <c r="I1197" i="18"/>
  <c r="H1197" i="18"/>
  <c r="I1196" i="18"/>
  <c r="H1196" i="18"/>
  <c r="I1195" i="18"/>
  <c r="H1195" i="18"/>
  <c r="I1194" i="18"/>
  <c r="H1194" i="18"/>
  <c r="I1193" i="18"/>
  <c r="H1193" i="18"/>
  <c r="I1192" i="18"/>
  <c r="H1192" i="18"/>
  <c r="I1191" i="18"/>
  <c r="H1191" i="18"/>
  <c r="I1190" i="18"/>
  <c r="H1190" i="18"/>
  <c r="I1189" i="18"/>
  <c r="H1189" i="18"/>
  <c r="I1188" i="18"/>
  <c r="H1188" i="18"/>
  <c r="I1187" i="18"/>
  <c r="H1187" i="18"/>
  <c r="I1186" i="18"/>
  <c r="H1186" i="18"/>
  <c r="I1185" i="18"/>
  <c r="H1185" i="18"/>
  <c r="I1184" i="18"/>
  <c r="H1184" i="18"/>
  <c r="I1183" i="18"/>
  <c r="H1183" i="18"/>
  <c r="I1182" i="18"/>
  <c r="H1182" i="18"/>
  <c r="I1181" i="18"/>
  <c r="H1181" i="18"/>
  <c r="I1180" i="18"/>
  <c r="H1180" i="18"/>
  <c r="I1179" i="18"/>
  <c r="H1179" i="18"/>
  <c r="I1178" i="18"/>
  <c r="H1178" i="18"/>
  <c r="I1177" i="18"/>
  <c r="H1177" i="18"/>
  <c r="I1176" i="18"/>
  <c r="H1176" i="18"/>
  <c r="I1175" i="18"/>
  <c r="H1175" i="18"/>
  <c r="I1174" i="18"/>
  <c r="H1174" i="18"/>
  <c r="I1173" i="18"/>
  <c r="H1173" i="18"/>
  <c r="I1172" i="18"/>
  <c r="H1172" i="18"/>
  <c r="I1171" i="18"/>
  <c r="H1171" i="18"/>
  <c r="I1170" i="18"/>
  <c r="H1170" i="18"/>
  <c r="I1169" i="18"/>
  <c r="H1169" i="18"/>
  <c r="I1168" i="18"/>
  <c r="H1168" i="18"/>
  <c r="I1167" i="18"/>
  <c r="H1167" i="18"/>
  <c r="I1166" i="18"/>
  <c r="H1166" i="18"/>
  <c r="I1165" i="18"/>
  <c r="H1165" i="18"/>
  <c r="I1164" i="18"/>
  <c r="H1164" i="18"/>
  <c r="I1163" i="18"/>
  <c r="H1163" i="18"/>
  <c r="I1162" i="18"/>
  <c r="H1162" i="18"/>
  <c r="I1161" i="18"/>
  <c r="H1161" i="18"/>
  <c r="I1160" i="18"/>
  <c r="H1160" i="18"/>
  <c r="I1159" i="18"/>
  <c r="H1159" i="18"/>
  <c r="I1158" i="18"/>
  <c r="H1158" i="18"/>
  <c r="I1157" i="18"/>
  <c r="H1157" i="18"/>
  <c r="I1156" i="18"/>
  <c r="H1156" i="18"/>
  <c r="I1155" i="18"/>
  <c r="H1155" i="18"/>
  <c r="I1154" i="18"/>
  <c r="H1154" i="18"/>
  <c r="I1153" i="18"/>
  <c r="H1153" i="18"/>
  <c r="I1152" i="18"/>
  <c r="H1152" i="18"/>
  <c r="I1151" i="18"/>
  <c r="H1151" i="18"/>
  <c r="I1150" i="18"/>
  <c r="H1150" i="18"/>
  <c r="I1149" i="18"/>
  <c r="H1149" i="18"/>
  <c r="I1148" i="18"/>
  <c r="H1148" i="18"/>
  <c r="I1147" i="18"/>
  <c r="H1147" i="18"/>
  <c r="I1146" i="18"/>
  <c r="H1146" i="18"/>
  <c r="I1145" i="18"/>
  <c r="H1145" i="18"/>
  <c r="I1144" i="18"/>
  <c r="H1144" i="18"/>
  <c r="I1143" i="18"/>
  <c r="H1143" i="18"/>
  <c r="I1142" i="18"/>
  <c r="H1142" i="18"/>
  <c r="I1141" i="18"/>
  <c r="H1141" i="18"/>
  <c r="I1140" i="18"/>
  <c r="H1140" i="18"/>
  <c r="I1139" i="18"/>
  <c r="H1139" i="18"/>
  <c r="I1138" i="18"/>
  <c r="H1138" i="18"/>
  <c r="I1137" i="18"/>
  <c r="H1137" i="18"/>
  <c r="I1136" i="18"/>
  <c r="H1136" i="18"/>
  <c r="I1135" i="18"/>
  <c r="H1135" i="18"/>
  <c r="I1134" i="18"/>
  <c r="H1134" i="18"/>
  <c r="I1133" i="18"/>
  <c r="H1133" i="18"/>
  <c r="I1132" i="18"/>
  <c r="H1132" i="18"/>
  <c r="I1131" i="18"/>
  <c r="H1131" i="18"/>
  <c r="I1130" i="18"/>
  <c r="H1130" i="18"/>
  <c r="I1129" i="18"/>
  <c r="H1129" i="18"/>
  <c r="I1128" i="18"/>
  <c r="H1128" i="18"/>
  <c r="I1127" i="18"/>
  <c r="H1127" i="18"/>
  <c r="I1126" i="18"/>
  <c r="H1126" i="18"/>
  <c r="I1125" i="18"/>
  <c r="H1125" i="18"/>
  <c r="I1124" i="18"/>
  <c r="H1124" i="18"/>
  <c r="I1123" i="18"/>
  <c r="H1123" i="18"/>
  <c r="I1122" i="18"/>
  <c r="H1122" i="18"/>
  <c r="I1121" i="18"/>
  <c r="H1121" i="18"/>
  <c r="I1120" i="18"/>
  <c r="H1120" i="18"/>
  <c r="I1119" i="18"/>
  <c r="H1119" i="18"/>
  <c r="I1118" i="18"/>
  <c r="H1118" i="18"/>
  <c r="I1117" i="18"/>
  <c r="H1117" i="18"/>
  <c r="I1116" i="18"/>
  <c r="H1116" i="18"/>
  <c r="I1115" i="18"/>
  <c r="H1115" i="18"/>
  <c r="I1114" i="18"/>
  <c r="H1114" i="18"/>
  <c r="I1113" i="18"/>
  <c r="H1113" i="18"/>
  <c r="I1112" i="18"/>
  <c r="H1112" i="18"/>
  <c r="I1111" i="18"/>
  <c r="H1111" i="18"/>
  <c r="I1110" i="18"/>
  <c r="H1110" i="18"/>
  <c r="I1109" i="18"/>
  <c r="H1109" i="18"/>
  <c r="I1108" i="18"/>
  <c r="H1108" i="18"/>
  <c r="I1107" i="18"/>
  <c r="H1107" i="18"/>
  <c r="I1106" i="18"/>
  <c r="H1106" i="18"/>
  <c r="I1105" i="18"/>
  <c r="H1105" i="18"/>
  <c r="I1104" i="18"/>
  <c r="H1104" i="18"/>
  <c r="I1103" i="18"/>
  <c r="H1103" i="18"/>
  <c r="I1102" i="18"/>
  <c r="H1102" i="18"/>
  <c r="I1101" i="18"/>
  <c r="H1101" i="18"/>
  <c r="I1100" i="18"/>
  <c r="H1100" i="18"/>
  <c r="I1099" i="18"/>
  <c r="H1099" i="18"/>
  <c r="I1098" i="18"/>
  <c r="H1098" i="18"/>
  <c r="I1097" i="18"/>
  <c r="H1097" i="18"/>
  <c r="I1096" i="18"/>
  <c r="H1096" i="18"/>
  <c r="I1095" i="18"/>
  <c r="H1095" i="18"/>
  <c r="I1094" i="18"/>
  <c r="H1094" i="18"/>
  <c r="I1093" i="18"/>
  <c r="H1093" i="18"/>
  <c r="I1092" i="18"/>
  <c r="H1092" i="18"/>
  <c r="I1091" i="18"/>
  <c r="H1091" i="18"/>
  <c r="I1090" i="18"/>
  <c r="H1090" i="18"/>
  <c r="I1089" i="18"/>
  <c r="H1089" i="18"/>
  <c r="I1088" i="18"/>
  <c r="H1088" i="18"/>
  <c r="I1087" i="18"/>
  <c r="H1087" i="18"/>
  <c r="I1086" i="18"/>
  <c r="H1086" i="18"/>
  <c r="I1085" i="18"/>
  <c r="H1085" i="18"/>
  <c r="I1084" i="18"/>
  <c r="H1084" i="18"/>
  <c r="I1083" i="18"/>
  <c r="H1083" i="18"/>
  <c r="I1082" i="18"/>
  <c r="H1082" i="18"/>
  <c r="I1081" i="18"/>
  <c r="H1081" i="18"/>
  <c r="I1080" i="18"/>
  <c r="H1080" i="18"/>
  <c r="I1079" i="18"/>
  <c r="H1079" i="18"/>
  <c r="I1078" i="18"/>
  <c r="H1078" i="18"/>
  <c r="I1077" i="18"/>
  <c r="H1077" i="18"/>
  <c r="I1076" i="18"/>
  <c r="H1076" i="18"/>
  <c r="I1075" i="18"/>
  <c r="H1075" i="18"/>
  <c r="I1074" i="18"/>
  <c r="H1074" i="18"/>
  <c r="I1073" i="18"/>
  <c r="H1073" i="18"/>
  <c r="I1072" i="18"/>
  <c r="H1072" i="18"/>
  <c r="I1071" i="18"/>
  <c r="H1071" i="18"/>
  <c r="I1070" i="18"/>
  <c r="H1070" i="18"/>
  <c r="I1069" i="18"/>
  <c r="H1069" i="18"/>
  <c r="I1068" i="18"/>
  <c r="H1068" i="18"/>
  <c r="I1067" i="18"/>
  <c r="H1067" i="18"/>
  <c r="I1066" i="18"/>
  <c r="H1066" i="18"/>
  <c r="I1065" i="18"/>
  <c r="H1065" i="18"/>
  <c r="I1064" i="18"/>
  <c r="H1064" i="18"/>
  <c r="I1063" i="18"/>
  <c r="H1063" i="18"/>
  <c r="I1062" i="18"/>
  <c r="H1062" i="18"/>
  <c r="I1061" i="18"/>
  <c r="H1061" i="18"/>
  <c r="I1060" i="18"/>
  <c r="H1060" i="18"/>
  <c r="I1059" i="18"/>
  <c r="H1059" i="18"/>
  <c r="I1058" i="18"/>
  <c r="H1058" i="18"/>
  <c r="I1057" i="18"/>
  <c r="H1057" i="18"/>
  <c r="I1056" i="18"/>
  <c r="H1056" i="18"/>
  <c r="I1055" i="18"/>
  <c r="H1055" i="18"/>
  <c r="I1054" i="18"/>
  <c r="H1054" i="18"/>
  <c r="I1053" i="18"/>
  <c r="H1053" i="18"/>
  <c r="I1052" i="18"/>
  <c r="H1052" i="18"/>
  <c r="I1051" i="18"/>
  <c r="H1051" i="18"/>
  <c r="I1050" i="18"/>
  <c r="H1050" i="18"/>
  <c r="I1049" i="18"/>
  <c r="H1049" i="18"/>
  <c r="I1048" i="18"/>
  <c r="H1048" i="18"/>
  <c r="I1047" i="18"/>
  <c r="H1047" i="18"/>
  <c r="I1046" i="18"/>
  <c r="H1046" i="18"/>
  <c r="I1045" i="18"/>
  <c r="H1045" i="18"/>
  <c r="I1044" i="18"/>
  <c r="H1044" i="18"/>
  <c r="I1043" i="18"/>
  <c r="H1043" i="18"/>
  <c r="I1042" i="18"/>
  <c r="H1042" i="18"/>
  <c r="I1041" i="18"/>
  <c r="H1041" i="18"/>
  <c r="I1040" i="18"/>
  <c r="H1040" i="18"/>
  <c r="I1039" i="18"/>
  <c r="H1039" i="18"/>
  <c r="I1038" i="18"/>
  <c r="H1038" i="18"/>
  <c r="I1037" i="18"/>
  <c r="H1037" i="18"/>
  <c r="I1036" i="18"/>
  <c r="H1036" i="18"/>
  <c r="I1035" i="18"/>
  <c r="H1035" i="18"/>
  <c r="I1034" i="18"/>
  <c r="H1034" i="18"/>
  <c r="I1033" i="18"/>
  <c r="H1033" i="18"/>
  <c r="I1032" i="18"/>
  <c r="H1032" i="18"/>
  <c r="I1031" i="18"/>
  <c r="H1031" i="18"/>
  <c r="I1030" i="18"/>
  <c r="H1030" i="18"/>
  <c r="I1029" i="18"/>
  <c r="H1029" i="18"/>
  <c r="I1028" i="18"/>
  <c r="H1028" i="18"/>
  <c r="I1027" i="18"/>
  <c r="H1027" i="18"/>
  <c r="I1026" i="18"/>
  <c r="H1026" i="18"/>
  <c r="I1025" i="18"/>
  <c r="H1025" i="18"/>
  <c r="I1024" i="18"/>
  <c r="H1024" i="18"/>
  <c r="I1023" i="18"/>
  <c r="H1023" i="18"/>
  <c r="I1022" i="18"/>
  <c r="H1022" i="18"/>
  <c r="I1021" i="18"/>
  <c r="H1021" i="18"/>
  <c r="I1020" i="18"/>
  <c r="H1020" i="18"/>
  <c r="I1019" i="18"/>
  <c r="H1019" i="18"/>
  <c r="I1018" i="18"/>
  <c r="H1018" i="18"/>
  <c r="I1017" i="18"/>
  <c r="H1017" i="18"/>
  <c r="I1016" i="18"/>
  <c r="H1016" i="18"/>
  <c r="I1015" i="18"/>
  <c r="H1015" i="18"/>
  <c r="I1014" i="18"/>
  <c r="H1014" i="18"/>
  <c r="I1013" i="18"/>
  <c r="H1013" i="18"/>
  <c r="I1012" i="18"/>
  <c r="H1012" i="18"/>
  <c r="I1011" i="18"/>
  <c r="H1011" i="18"/>
  <c r="I1010" i="18"/>
  <c r="H1010" i="18"/>
  <c r="I1009" i="18"/>
  <c r="H1009" i="18"/>
  <c r="I1008" i="18"/>
  <c r="H1008" i="18"/>
  <c r="I1007" i="18"/>
  <c r="H1007" i="18"/>
  <c r="I1006" i="18"/>
  <c r="H1006" i="18"/>
  <c r="I1005" i="18"/>
  <c r="H1005" i="18"/>
  <c r="I1004" i="18"/>
  <c r="H1004" i="18"/>
  <c r="I1003" i="18"/>
  <c r="H1003" i="18"/>
  <c r="I1002" i="18"/>
  <c r="H1002" i="18"/>
  <c r="I1001" i="18"/>
  <c r="H1001" i="18"/>
  <c r="I1000" i="18"/>
  <c r="H1000" i="18"/>
  <c r="I999" i="18"/>
  <c r="H999" i="18"/>
  <c r="I998" i="18"/>
  <c r="H998" i="18"/>
  <c r="I997" i="18"/>
  <c r="H997" i="18"/>
  <c r="I996" i="18"/>
  <c r="H996" i="18"/>
  <c r="I995" i="18"/>
  <c r="H995" i="18"/>
  <c r="I994" i="18"/>
  <c r="H994" i="18"/>
  <c r="I993" i="18"/>
  <c r="H993" i="18"/>
  <c r="I992" i="18"/>
  <c r="H992" i="18"/>
  <c r="I991" i="18"/>
  <c r="H991" i="18"/>
  <c r="I990" i="18"/>
  <c r="H990" i="18"/>
  <c r="I989" i="18"/>
  <c r="H989" i="18"/>
  <c r="I988" i="18"/>
  <c r="H988" i="18"/>
  <c r="I987" i="18"/>
  <c r="H987" i="18"/>
  <c r="I986" i="18"/>
  <c r="H986" i="18"/>
  <c r="I985" i="18"/>
  <c r="H985" i="18"/>
  <c r="I984" i="18"/>
  <c r="H984" i="18"/>
  <c r="I983" i="18"/>
  <c r="H983" i="18"/>
  <c r="I982" i="18"/>
  <c r="H982" i="18"/>
  <c r="I981" i="18"/>
  <c r="H981" i="18"/>
  <c r="I980" i="18"/>
  <c r="H980" i="18"/>
  <c r="I979" i="18"/>
  <c r="H979" i="18"/>
  <c r="I978" i="18"/>
  <c r="H978" i="18"/>
  <c r="I977" i="18"/>
  <c r="H977" i="18"/>
  <c r="I976" i="18"/>
  <c r="H976" i="18"/>
  <c r="I975" i="18"/>
  <c r="H975" i="18"/>
  <c r="I974" i="18"/>
  <c r="H974" i="18"/>
  <c r="I973" i="18"/>
  <c r="H973" i="18"/>
  <c r="I972" i="18"/>
  <c r="H972" i="18"/>
  <c r="I971" i="18"/>
  <c r="H971" i="18"/>
  <c r="I970" i="18"/>
  <c r="H970" i="18"/>
  <c r="I969" i="18"/>
  <c r="H969" i="18"/>
  <c r="I968" i="18"/>
  <c r="H968" i="18"/>
  <c r="I967" i="18"/>
  <c r="H967" i="18"/>
  <c r="I966" i="18"/>
  <c r="H966" i="18"/>
  <c r="I965" i="18"/>
  <c r="H965" i="18"/>
  <c r="I964" i="18"/>
  <c r="H964" i="18"/>
  <c r="I963" i="18"/>
  <c r="H963" i="18"/>
  <c r="I962" i="18"/>
  <c r="H962" i="18"/>
  <c r="I961" i="18"/>
  <c r="H961" i="18"/>
  <c r="I960" i="18"/>
  <c r="H960" i="18"/>
  <c r="I959" i="18"/>
  <c r="H959" i="18"/>
  <c r="I958" i="18"/>
  <c r="H958" i="18"/>
  <c r="I957" i="18"/>
  <c r="H957" i="18"/>
  <c r="I956" i="18"/>
  <c r="H956" i="18"/>
  <c r="I955" i="18"/>
  <c r="H955" i="18"/>
  <c r="I954" i="18"/>
  <c r="H954" i="18"/>
  <c r="I953" i="18"/>
  <c r="H953" i="18"/>
  <c r="I952" i="18"/>
  <c r="H952" i="18"/>
  <c r="I951" i="18"/>
  <c r="H951" i="18"/>
  <c r="I950" i="18"/>
  <c r="H950" i="18"/>
  <c r="I949" i="18"/>
  <c r="H949" i="18"/>
  <c r="I948" i="18"/>
  <c r="H948" i="18"/>
  <c r="I947" i="18"/>
  <c r="H947" i="18"/>
  <c r="I946" i="18"/>
  <c r="H946" i="18"/>
  <c r="I945" i="18"/>
  <c r="H945" i="18"/>
  <c r="I944" i="18"/>
  <c r="H944" i="18"/>
  <c r="I943" i="18"/>
  <c r="H943" i="18"/>
  <c r="I942" i="18"/>
  <c r="H942" i="18"/>
  <c r="I941" i="18"/>
  <c r="H941" i="18"/>
  <c r="I940" i="18"/>
  <c r="H940" i="18"/>
  <c r="I939" i="18"/>
  <c r="H939" i="18"/>
  <c r="I938" i="18"/>
  <c r="H938" i="18"/>
  <c r="I937" i="18"/>
  <c r="H937" i="18"/>
  <c r="I936" i="18"/>
  <c r="H936" i="18"/>
  <c r="I935" i="18"/>
  <c r="H935" i="18"/>
  <c r="I934" i="18"/>
  <c r="H934" i="18"/>
  <c r="I933" i="18"/>
  <c r="H933" i="18"/>
  <c r="I932" i="18"/>
  <c r="H932" i="18"/>
  <c r="I931" i="18"/>
  <c r="H931" i="18"/>
  <c r="I930" i="18"/>
  <c r="H930" i="18"/>
  <c r="I929" i="18"/>
  <c r="H929" i="18"/>
  <c r="I928" i="18"/>
  <c r="H928" i="18"/>
  <c r="I927" i="18"/>
  <c r="H927" i="18"/>
  <c r="I926" i="18"/>
  <c r="H926" i="18"/>
  <c r="I925" i="18"/>
  <c r="H925" i="18"/>
  <c r="I924" i="18"/>
  <c r="H924" i="18"/>
  <c r="I923" i="18"/>
  <c r="H923" i="18"/>
  <c r="I922" i="18"/>
  <c r="H922" i="18"/>
  <c r="I921" i="18"/>
  <c r="H921" i="18"/>
  <c r="I920" i="18"/>
  <c r="H920" i="18"/>
  <c r="I919" i="18"/>
  <c r="H919" i="18"/>
  <c r="I918" i="18"/>
  <c r="H918" i="18"/>
  <c r="I917" i="18"/>
  <c r="H917" i="18"/>
  <c r="I916" i="18"/>
  <c r="H916" i="18"/>
  <c r="I915" i="18"/>
  <c r="H915" i="18"/>
  <c r="I914" i="18"/>
  <c r="H914" i="18"/>
  <c r="I913" i="18"/>
  <c r="H913" i="18"/>
  <c r="I912" i="18"/>
  <c r="H912" i="18"/>
  <c r="I911" i="18"/>
  <c r="H911" i="18"/>
  <c r="I910" i="18"/>
  <c r="H910" i="18"/>
  <c r="I909" i="18"/>
  <c r="H909" i="18"/>
  <c r="I908" i="18"/>
  <c r="H908" i="18"/>
  <c r="I907" i="18"/>
  <c r="H907" i="18"/>
  <c r="I906" i="18"/>
  <c r="H906" i="18"/>
  <c r="I905" i="18"/>
  <c r="H905" i="18"/>
  <c r="I904" i="18"/>
  <c r="H904" i="18"/>
  <c r="I903" i="18"/>
  <c r="H903" i="18"/>
  <c r="I902" i="18"/>
  <c r="H902" i="18"/>
  <c r="I901" i="18"/>
  <c r="H901" i="18"/>
  <c r="I900" i="18"/>
  <c r="H900" i="18"/>
  <c r="I899" i="18"/>
  <c r="H899" i="18"/>
  <c r="I898" i="18"/>
  <c r="H898" i="18"/>
  <c r="I897" i="18"/>
  <c r="H897" i="18"/>
  <c r="I896" i="18"/>
  <c r="H896" i="18"/>
  <c r="I895" i="18"/>
  <c r="H895" i="18"/>
  <c r="I894" i="18"/>
  <c r="H894" i="18"/>
  <c r="I893" i="18"/>
  <c r="H893" i="18"/>
  <c r="I892" i="18"/>
  <c r="H892" i="18"/>
  <c r="I891" i="18"/>
  <c r="H891" i="18"/>
  <c r="I890" i="18"/>
  <c r="H890" i="18"/>
  <c r="I889" i="18"/>
  <c r="H889" i="18"/>
  <c r="I888" i="18"/>
  <c r="H888" i="18"/>
  <c r="I887" i="18"/>
  <c r="H887" i="18"/>
  <c r="I886" i="18"/>
  <c r="H886" i="18"/>
  <c r="I885" i="18"/>
  <c r="H885" i="18"/>
  <c r="I884" i="18"/>
  <c r="H884" i="18"/>
  <c r="I883" i="18"/>
  <c r="H883" i="18"/>
  <c r="I882" i="18"/>
  <c r="H882" i="18"/>
  <c r="I881" i="18"/>
  <c r="H881" i="18"/>
  <c r="I880" i="18"/>
  <c r="H880" i="18"/>
  <c r="I879" i="18"/>
  <c r="H879" i="18"/>
  <c r="I878" i="18"/>
  <c r="H878" i="18"/>
  <c r="I877" i="18"/>
  <c r="H877" i="18"/>
  <c r="I876" i="18"/>
  <c r="H876" i="18"/>
  <c r="I875" i="18"/>
  <c r="H875" i="18"/>
  <c r="I874" i="18"/>
  <c r="H874" i="18"/>
  <c r="I873" i="18"/>
  <c r="H873" i="18"/>
  <c r="I872" i="18"/>
  <c r="H872" i="18"/>
  <c r="I871" i="18"/>
  <c r="H871" i="18"/>
  <c r="I870" i="18"/>
  <c r="H870" i="18"/>
  <c r="I869" i="18"/>
  <c r="H869" i="18"/>
  <c r="I868" i="18"/>
  <c r="H868" i="18"/>
  <c r="I867" i="18"/>
  <c r="H867" i="18"/>
  <c r="I866" i="18"/>
  <c r="H866" i="18"/>
  <c r="I865" i="18"/>
  <c r="H865" i="18"/>
  <c r="I864" i="18"/>
  <c r="H864" i="18"/>
  <c r="I863" i="18"/>
  <c r="H863" i="18"/>
  <c r="I862" i="18"/>
  <c r="H862" i="18"/>
  <c r="I861" i="18"/>
  <c r="H861" i="18"/>
  <c r="I860" i="18"/>
  <c r="H860" i="18"/>
  <c r="I859" i="18"/>
  <c r="H859" i="18"/>
  <c r="I858" i="18"/>
  <c r="H858" i="18"/>
  <c r="I857" i="18"/>
  <c r="H857" i="18"/>
  <c r="I856" i="18"/>
  <c r="H856" i="18"/>
  <c r="I855" i="18"/>
  <c r="H855" i="18"/>
  <c r="I854" i="18"/>
  <c r="H854" i="18"/>
  <c r="I853" i="18"/>
  <c r="H853" i="18"/>
  <c r="I852" i="18"/>
  <c r="H852" i="18"/>
  <c r="I851" i="18"/>
  <c r="H851" i="18"/>
  <c r="I850" i="18"/>
  <c r="H850" i="18"/>
  <c r="I849" i="18"/>
  <c r="H849" i="18"/>
  <c r="I848" i="18"/>
  <c r="H848" i="18"/>
  <c r="I847" i="18"/>
  <c r="H847" i="18"/>
  <c r="I846" i="18"/>
  <c r="H846" i="18"/>
  <c r="I845" i="18"/>
  <c r="H845" i="18"/>
  <c r="I844" i="18"/>
  <c r="H844" i="18"/>
  <c r="I843" i="18"/>
  <c r="H843" i="18"/>
  <c r="I842" i="18"/>
  <c r="H842" i="18"/>
  <c r="I841" i="18"/>
  <c r="H841" i="18"/>
  <c r="I840" i="18"/>
  <c r="H840" i="18"/>
  <c r="I839" i="18"/>
  <c r="H839" i="18"/>
  <c r="I838" i="18"/>
  <c r="H838" i="18"/>
  <c r="I837" i="18"/>
  <c r="H837" i="18"/>
  <c r="I836" i="18"/>
  <c r="H836" i="18"/>
  <c r="I835" i="18"/>
  <c r="H835" i="18"/>
  <c r="I834" i="18"/>
  <c r="H834" i="18"/>
  <c r="I833" i="18"/>
  <c r="H833" i="18"/>
  <c r="I832" i="18"/>
  <c r="H832" i="18"/>
  <c r="I831" i="18"/>
  <c r="H831" i="18"/>
  <c r="I830" i="18"/>
  <c r="H830" i="18"/>
  <c r="I829" i="18"/>
  <c r="H829" i="18"/>
  <c r="I828" i="18"/>
  <c r="H828" i="18"/>
  <c r="I827" i="18"/>
  <c r="H827" i="18"/>
  <c r="I826" i="18"/>
  <c r="H826" i="18"/>
  <c r="I825" i="18"/>
  <c r="H825" i="18"/>
  <c r="I824" i="18"/>
  <c r="H824" i="18"/>
  <c r="I823" i="18"/>
  <c r="H823" i="18"/>
  <c r="I822" i="18"/>
  <c r="H822" i="18"/>
  <c r="I821" i="18"/>
  <c r="H821" i="18"/>
  <c r="I820" i="18"/>
  <c r="H820" i="18"/>
  <c r="I819" i="18"/>
  <c r="H819" i="18"/>
  <c r="I818" i="18"/>
  <c r="H818" i="18"/>
  <c r="I817" i="18"/>
  <c r="H817" i="18"/>
  <c r="I816" i="18"/>
  <c r="H816" i="18"/>
  <c r="I815" i="18"/>
  <c r="H815" i="18"/>
  <c r="I814" i="18"/>
  <c r="H814" i="18"/>
  <c r="I813" i="18"/>
  <c r="H813" i="18"/>
  <c r="I812" i="18"/>
  <c r="H812" i="18"/>
  <c r="I811" i="18"/>
  <c r="H811" i="18"/>
  <c r="I810" i="18"/>
  <c r="H810" i="18"/>
  <c r="I809" i="18"/>
  <c r="H809" i="18"/>
  <c r="I808" i="18"/>
  <c r="H808" i="18"/>
  <c r="I807" i="18"/>
  <c r="H807" i="18"/>
  <c r="I806" i="18"/>
  <c r="H806" i="18"/>
  <c r="I805" i="18"/>
  <c r="H805" i="18"/>
  <c r="I804" i="18"/>
  <c r="H804" i="18"/>
  <c r="I803" i="18"/>
  <c r="H803" i="18"/>
  <c r="I802" i="18"/>
  <c r="H802" i="18"/>
  <c r="I801" i="18"/>
  <c r="H801" i="18"/>
  <c r="I800" i="18"/>
  <c r="H800" i="18"/>
  <c r="I799" i="18"/>
  <c r="H799" i="18"/>
  <c r="I798" i="18"/>
  <c r="H798" i="18"/>
  <c r="I797" i="18"/>
  <c r="H797" i="18"/>
  <c r="I796" i="18"/>
  <c r="H796" i="18"/>
  <c r="I795" i="18"/>
  <c r="H795" i="18"/>
  <c r="I794" i="18"/>
  <c r="H794" i="18"/>
  <c r="I793" i="18"/>
  <c r="H793" i="18"/>
  <c r="I792" i="18"/>
  <c r="H792" i="18"/>
  <c r="I791" i="18"/>
  <c r="H791" i="18"/>
  <c r="I790" i="18"/>
  <c r="H790" i="18"/>
  <c r="I789" i="18"/>
  <c r="H789" i="18"/>
  <c r="I788" i="18"/>
  <c r="H788" i="18"/>
  <c r="I787" i="18"/>
  <c r="H787" i="18"/>
  <c r="I786" i="18"/>
  <c r="H786" i="18"/>
  <c r="I785" i="18"/>
  <c r="H785" i="18"/>
  <c r="I784" i="18"/>
  <c r="H784" i="18"/>
  <c r="I783" i="18"/>
  <c r="H783" i="18"/>
  <c r="I782" i="18"/>
  <c r="H782" i="18"/>
  <c r="I781" i="18"/>
  <c r="H781" i="18"/>
  <c r="I780" i="18"/>
  <c r="H780" i="18"/>
  <c r="I779" i="18"/>
  <c r="H779" i="18"/>
  <c r="I778" i="18"/>
  <c r="H778" i="18"/>
  <c r="I777" i="18"/>
  <c r="H777" i="18"/>
  <c r="I776" i="18"/>
  <c r="H776" i="18"/>
  <c r="I775" i="18"/>
  <c r="H775" i="18"/>
  <c r="I774" i="18"/>
  <c r="H774" i="18"/>
  <c r="I773" i="18"/>
  <c r="H773" i="18"/>
  <c r="I772" i="18"/>
  <c r="H772" i="18"/>
  <c r="I771" i="18"/>
  <c r="H771" i="18"/>
  <c r="I770" i="18"/>
  <c r="H770" i="18"/>
  <c r="I769" i="18"/>
  <c r="H769" i="18"/>
  <c r="I768" i="18"/>
  <c r="H768" i="18"/>
  <c r="I767" i="18"/>
  <c r="H767" i="18"/>
  <c r="I766" i="18"/>
  <c r="H766" i="18"/>
  <c r="I765" i="18"/>
  <c r="H765" i="18"/>
  <c r="I764" i="18"/>
  <c r="H764" i="18"/>
  <c r="I763" i="18"/>
  <c r="H763" i="18"/>
  <c r="I762" i="18"/>
  <c r="H762" i="18"/>
  <c r="I761" i="18"/>
  <c r="H761" i="18"/>
  <c r="I760" i="18"/>
  <c r="H760" i="18"/>
  <c r="I759" i="18"/>
  <c r="H759" i="18"/>
  <c r="I758" i="18"/>
  <c r="H758" i="18"/>
  <c r="I757" i="18"/>
  <c r="H757" i="18"/>
  <c r="I756" i="18"/>
  <c r="H756" i="18"/>
  <c r="I755" i="18"/>
  <c r="H755" i="18"/>
  <c r="I754" i="18"/>
  <c r="H754" i="18"/>
  <c r="I753" i="18"/>
  <c r="H753" i="18"/>
  <c r="I752" i="18"/>
  <c r="H752" i="18"/>
  <c r="I751" i="18"/>
  <c r="H751" i="18"/>
  <c r="I750" i="18"/>
  <c r="H750" i="18"/>
  <c r="I749" i="18"/>
  <c r="H749" i="18"/>
  <c r="I748" i="18"/>
  <c r="H748" i="18"/>
  <c r="I747" i="18"/>
  <c r="H747" i="18"/>
  <c r="I746" i="18"/>
  <c r="H746" i="18"/>
  <c r="I745" i="18"/>
  <c r="H745" i="18"/>
  <c r="I744" i="18"/>
  <c r="H744" i="18"/>
  <c r="I743" i="18"/>
  <c r="H743" i="18"/>
  <c r="I742" i="18"/>
  <c r="H742" i="18"/>
  <c r="I741" i="18"/>
  <c r="H741" i="18"/>
  <c r="I740" i="18"/>
  <c r="H740" i="18"/>
  <c r="I739" i="18"/>
  <c r="H739" i="18"/>
  <c r="I738" i="18"/>
  <c r="H738" i="18"/>
  <c r="I737" i="18"/>
  <c r="H737" i="18"/>
  <c r="I736" i="18"/>
  <c r="H736" i="18"/>
  <c r="I735" i="18"/>
  <c r="H735" i="18"/>
  <c r="I734" i="18"/>
  <c r="H734" i="18"/>
  <c r="I733" i="18"/>
  <c r="H733" i="18"/>
  <c r="I732" i="18"/>
  <c r="H732" i="18"/>
  <c r="I731" i="18"/>
  <c r="H731" i="18"/>
  <c r="I730" i="18"/>
  <c r="H730" i="18"/>
  <c r="I729" i="18"/>
  <c r="H729" i="18"/>
  <c r="I728" i="18"/>
  <c r="H728" i="18"/>
  <c r="I727" i="18"/>
  <c r="H727" i="18"/>
  <c r="I726" i="18"/>
  <c r="H726" i="18"/>
  <c r="I725" i="18"/>
  <c r="H725" i="18"/>
  <c r="I724" i="18"/>
  <c r="H724" i="18"/>
  <c r="I723" i="18"/>
  <c r="H723" i="18"/>
  <c r="I722" i="18"/>
  <c r="H722" i="18"/>
  <c r="I721" i="18"/>
  <c r="H721" i="18"/>
  <c r="I720" i="18"/>
  <c r="H720" i="18"/>
  <c r="I719" i="18"/>
  <c r="H719" i="18"/>
  <c r="I718" i="18"/>
  <c r="H718" i="18"/>
  <c r="I717" i="18"/>
  <c r="H717" i="18"/>
  <c r="I716" i="18"/>
  <c r="H716" i="18"/>
  <c r="I715" i="18"/>
  <c r="H715" i="18"/>
  <c r="I714" i="18"/>
  <c r="H714" i="18"/>
  <c r="I713" i="18"/>
  <c r="H713" i="18"/>
  <c r="I712" i="18"/>
  <c r="H712" i="18"/>
  <c r="I711" i="18"/>
  <c r="H711" i="18"/>
  <c r="I710" i="18"/>
  <c r="H710" i="18"/>
  <c r="I709" i="18"/>
  <c r="H709" i="18"/>
  <c r="I708" i="18"/>
  <c r="H708" i="18"/>
  <c r="I707" i="18"/>
  <c r="H707" i="18"/>
  <c r="I706" i="18"/>
  <c r="H706" i="18"/>
  <c r="I705" i="18"/>
  <c r="H705" i="18"/>
  <c r="I704" i="18"/>
  <c r="H704" i="18"/>
  <c r="I703" i="18"/>
  <c r="H703" i="18"/>
  <c r="I702" i="18"/>
  <c r="H702" i="18"/>
  <c r="I701" i="18"/>
  <c r="H701" i="18"/>
  <c r="I700" i="18"/>
  <c r="H700" i="18"/>
  <c r="I699" i="18"/>
  <c r="H699" i="18"/>
  <c r="I698" i="18"/>
  <c r="H698" i="18"/>
  <c r="I697" i="18"/>
  <c r="H697" i="18"/>
  <c r="I696" i="18"/>
  <c r="H696" i="18"/>
  <c r="I695" i="18"/>
  <c r="H695" i="18"/>
  <c r="I694" i="18"/>
  <c r="H694" i="18"/>
  <c r="I693" i="18"/>
  <c r="H693" i="18"/>
  <c r="I692" i="18"/>
  <c r="H692" i="18"/>
  <c r="I691" i="18"/>
  <c r="H691" i="18"/>
  <c r="I690" i="18"/>
  <c r="H690" i="18"/>
  <c r="I689" i="18"/>
  <c r="H689" i="18"/>
  <c r="I688" i="18"/>
  <c r="H688" i="18"/>
  <c r="I687" i="18"/>
  <c r="H687" i="18"/>
  <c r="I686" i="18"/>
  <c r="H686" i="18"/>
  <c r="I685" i="18"/>
  <c r="H685" i="18"/>
  <c r="I684" i="18"/>
  <c r="H684" i="18"/>
  <c r="I683" i="18"/>
  <c r="H683" i="18"/>
  <c r="I682" i="18"/>
  <c r="H682" i="18"/>
  <c r="I681" i="18"/>
  <c r="H681" i="18"/>
  <c r="I680" i="18"/>
  <c r="H680" i="18"/>
  <c r="I679" i="18"/>
  <c r="H679" i="18"/>
  <c r="I678" i="18"/>
  <c r="H678" i="18"/>
  <c r="I677" i="18"/>
  <c r="H677" i="18"/>
  <c r="I676" i="18"/>
  <c r="H676" i="18"/>
  <c r="I675" i="18"/>
  <c r="H675" i="18"/>
  <c r="I674" i="18"/>
  <c r="H674" i="18"/>
  <c r="I673" i="18"/>
  <c r="H673" i="18"/>
  <c r="I672" i="18"/>
  <c r="H672" i="18"/>
  <c r="I671" i="18"/>
  <c r="H671" i="18"/>
  <c r="I670" i="18"/>
  <c r="H670" i="18"/>
  <c r="I669" i="18"/>
  <c r="H669" i="18"/>
  <c r="I668" i="18"/>
  <c r="H668" i="18"/>
  <c r="I667" i="18"/>
  <c r="H667" i="18"/>
  <c r="I666" i="18"/>
  <c r="H666" i="18"/>
  <c r="I665" i="18"/>
  <c r="H665" i="18"/>
  <c r="I664" i="18"/>
  <c r="H664" i="18"/>
  <c r="I663" i="18"/>
  <c r="H663" i="18"/>
  <c r="I662" i="18"/>
  <c r="H662" i="18"/>
  <c r="I661" i="18"/>
  <c r="H661" i="18"/>
  <c r="I660" i="18"/>
  <c r="H660" i="18"/>
  <c r="I659" i="18"/>
  <c r="H659" i="18"/>
  <c r="I658" i="18"/>
  <c r="H658" i="18"/>
  <c r="I657" i="18"/>
  <c r="H657" i="18"/>
  <c r="I656" i="18"/>
  <c r="H656" i="18"/>
  <c r="I655" i="18"/>
  <c r="H655" i="18"/>
  <c r="I654" i="18"/>
  <c r="H654" i="18"/>
  <c r="I653" i="18"/>
  <c r="H653" i="18"/>
  <c r="I652" i="18"/>
  <c r="H652" i="18"/>
  <c r="I651" i="18"/>
  <c r="H651" i="18"/>
  <c r="I650" i="18"/>
  <c r="H650" i="18"/>
  <c r="I649" i="18"/>
  <c r="H649" i="18"/>
  <c r="I648" i="18"/>
  <c r="H648" i="18"/>
  <c r="I647" i="18"/>
  <c r="H647" i="18"/>
  <c r="I646" i="18"/>
  <c r="H646" i="18"/>
  <c r="I645" i="18"/>
  <c r="H645" i="18"/>
  <c r="I644" i="18"/>
  <c r="H644" i="18"/>
  <c r="I643" i="18"/>
  <c r="H643" i="18"/>
  <c r="I642" i="18"/>
  <c r="H642" i="18"/>
  <c r="I641" i="18"/>
  <c r="H641" i="18"/>
  <c r="I640" i="18"/>
  <c r="H640" i="18"/>
  <c r="I639" i="18"/>
  <c r="H639" i="18"/>
  <c r="I638" i="18"/>
  <c r="H638" i="18"/>
  <c r="I637" i="18"/>
  <c r="H637" i="18"/>
  <c r="I636" i="18"/>
  <c r="H636" i="18"/>
  <c r="I635" i="18"/>
  <c r="H635" i="18"/>
  <c r="I634" i="18"/>
  <c r="H634" i="18"/>
  <c r="I633" i="18"/>
  <c r="H633" i="18"/>
  <c r="I632" i="18"/>
  <c r="H632" i="18"/>
  <c r="I631" i="18"/>
  <c r="H631" i="18"/>
  <c r="I630" i="18"/>
  <c r="H630" i="18"/>
  <c r="I629" i="18"/>
  <c r="H629" i="18"/>
  <c r="I628" i="18"/>
  <c r="H628" i="18"/>
  <c r="I627" i="18"/>
  <c r="H627" i="18"/>
  <c r="I626" i="18"/>
  <c r="H626" i="18"/>
  <c r="I625" i="18"/>
  <c r="H625" i="18"/>
  <c r="I624" i="18"/>
  <c r="H624" i="18"/>
  <c r="I623" i="18"/>
  <c r="H623" i="18"/>
  <c r="I622" i="18"/>
  <c r="H622" i="18"/>
  <c r="I621" i="18"/>
  <c r="H621" i="18"/>
  <c r="I620" i="18"/>
  <c r="H620" i="18"/>
  <c r="I619" i="18"/>
  <c r="H619" i="18"/>
  <c r="I618" i="18"/>
  <c r="H618" i="18"/>
  <c r="I617" i="18"/>
  <c r="H617" i="18"/>
  <c r="I616" i="18"/>
  <c r="H616" i="18"/>
  <c r="I615" i="18"/>
  <c r="H615" i="18"/>
  <c r="I614" i="18"/>
  <c r="H614" i="18"/>
  <c r="I613" i="18"/>
  <c r="H613" i="18"/>
  <c r="I612" i="18"/>
  <c r="H612" i="18"/>
  <c r="I611" i="18"/>
  <c r="H611" i="18"/>
  <c r="I610" i="18"/>
  <c r="H610" i="18"/>
  <c r="I609" i="18"/>
  <c r="H609" i="18"/>
  <c r="I608" i="18"/>
  <c r="H608" i="18"/>
  <c r="I607" i="18"/>
  <c r="H607" i="18"/>
  <c r="I606" i="18"/>
  <c r="H606" i="18"/>
  <c r="I605" i="18"/>
  <c r="H605" i="18"/>
  <c r="I604" i="18"/>
  <c r="H604" i="18"/>
  <c r="I603" i="18"/>
  <c r="H603" i="18"/>
  <c r="I602" i="18"/>
  <c r="H602" i="18"/>
  <c r="I601" i="18"/>
  <c r="H601" i="18"/>
  <c r="I600" i="18"/>
  <c r="H600" i="18"/>
  <c r="I599" i="18"/>
  <c r="H599" i="18"/>
  <c r="I598" i="18"/>
  <c r="H598" i="18"/>
  <c r="I597" i="18"/>
  <c r="H597" i="18"/>
  <c r="I596" i="18"/>
  <c r="H596" i="18"/>
  <c r="I595" i="18"/>
  <c r="H595" i="18"/>
  <c r="I594" i="18"/>
  <c r="H594" i="18"/>
  <c r="I593" i="18"/>
  <c r="H593" i="18"/>
  <c r="I592" i="18"/>
  <c r="H592" i="18"/>
  <c r="I591" i="18"/>
  <c r="H591" i="18"/>
  <c r="I590" i="18"/>
  <c r="H590" i="18"/>
  <c r="I589" i="18"/>
  <c r="H589" i="18"/>
  <c r="I588" i="18"/>
  <c r="H588" i="18"/>
  <c r="I587" i="18"/>
  <c r="H587" i="18"/>
  <c r="I586" i="18"/>
  <c r="H586" i="18"/>
  <c r="I585" i="18"/>
  <c r="H585" i="18"/>
  <c r="I584" i="18"/>
  <c r="H584" i="18"/>
  <c r="I583" i="18"/>
  <c r="H583" i="18"/>
  <c r="I582" i="18"/>
  <c r="H582" i="18"/>
  <c r="I581" i="18"/>
  <c r="H581" i="18"/>
  <c r="I580" i="18"/>
  <c r="H580" i="18"/>
  <c r="I579" i="18"/>
  <c r="H579" i="18"/>
  <c r="I578" i="18"/>
  <c r="H578" i="18"/>
  <c r="I577" i="18"/>
  <c r="H577" i="18"/>
  <c r="I576" i="18"/>
  <c r="H576" i="18"/>
  <c r="I575" i="18"/>
  <c r="H575" i="18"/>
  <c r="I574" i="18"/>
  <c r="H574" i="18"/>
  <c r="I573" i="18"/>
  <c r="H573" i="18"/>
  <c r="I572" i="18"/>
  <c r="H572" i="18"/>
  <c r="I571" i="18"/>
  <c r="H571" i="18"/>
  <c r="I570" i="18"/>
  <c r="H570" i="18"/>
  <c r="I569" i="18"/>
  <c r="H569" i="18"/>
  <c r="I568" i="18"/>
  <c r="H568" i="18"/>
  <c r="I567" i="18"/>
  <c r="H567" i="18"/>
  <c r="I566" i="18"/>
  <c r="H566" i="18"/>
  <c r="I565" i="18"/>
  <c r="H565" i="18"/>
  <c r="I564" i="18"/>
  <c r="H564" i="18"/>
  <c r="I563" i="18"/>
  <c r="H563" i="18"/>
  <c r="I562" i="18"/>
  <c r="H562" i="18"/>
  <c r="I561" i="18"/>
  <c r="H561" i="18"/>
  <c r="I560" i="18"/>
  <c r="H560" i="18"/>
  <c r="I559" i="18"/>
  <c r="H559" i="18"/>
  <c r="I558" i="18"/>
  <c r="H558" i="18"/>
  <c r="I557" i="18"/>
  <c r="H557" i="18"/>
  <c r="I556" i="18"/>
  <c r="H556" i="18"/>
  <c r="I555" i="18"/>
  <c r="H555" i="18"/>
  <c r="I554" i="18"/>
  <c r="H554" i="18"/>
  <c r="I553" i="18"/>
  <c r="H553" i="18"/>
  <c r="I552" i="18"/>
  <c r="H552" i="18"/>
  <c r="I551" i="18"/>
  <c r="H551" i="18"/>
  <c r="I550" i="18"/>
  <c r="H550" i="18"/>
  <c r="I549" i="18"/>
  <c r="H549" i="18"/>
  <c r="I548" i="18"/>
  <c r="H548" i="18"/>
  <c r="I547" i="18"/>
  <c r="H547" i="18"/>
  <c r="I546" i="18"/>
  <c r="H546" i="18"/>
  <c r="I545" i="18"/>
  <c r="H545" i="18"/>
  <c r="I544" i="18"/>
  <c r="H544" i="18"/>
  <c r="I543" i="18"/>
  <c r="H543" i="18"/>
  <c r="I542" i="18"/>
  <c r="H542" i="18"/>
  <c r="I541" i="18"/>
  <c r="H541" i="18"/>
  <c r="I540" i="18"/>
  <c r="H540" i="18"/>
  <c r="I539" i="18"/>
  <c r="H539" i="18"/>
  <c r="I538" i="18"/>
  <c r="H538" i="18"/>
  <c r="I537" i="18"/>
  <c r="H537" i="18"/>
  <c r="I536" i="18"/>
  <c r="H536" i="18"/>
  <c r="I535" i="18"/>
  <c r="H535" i="18"/>
  <c r="I534" i="18"/>
  <c r="H534" i="18"/>
  <c r="I533" i="18"/>
  <c r="H533" i="18"/>
  <c r="I532" i="18"/>
  <c r="H532" i="18"/>
  <c r="I531" i="18"/>
  <c r="H531" i="18"/>
  <c r="I530" i="18"/>
  <c r="H530" i="18"/>
  <c r="I529" i="18"/>
  <c r="H529" i="18"/>
  <c r="I528" i="18"/>
  <c r="H528" i="18"/>
  <c r="I527" i="18"/>
  <c r="H527" i="18"/>
  <c r="I526" i="18"/>
  <c r="H526" i="18"/>
  <c r="I525" i="18"/>
  <c r="H525" i="18"/>
  <c r="I524" i="18"/>
  <c r="H524" i="18"/>
  <c r="I523" i="18"/>
  <c r="H523" i="18"/>
  <c r="I522" i="18"/>
  <c r="H522" i="18"/>
  <c r="I521" i="18"/>
  <c r="H521" i="18"/>
  <c r="I520" i="18"/>
  <c r="H520" i="18"/>
  <c r="I519" i="18"/>
  <c r="H519" i="18"/>
  <c r="I518" i="18"/>
  <c r="H518" i="18"/>
  <c r="I517" i="18"/>
  <c r="H517" i="18"/>
  <c r="I516" i="18"/>
  <c r="H516" i="18"/>
  <c r="I515" i="18"/>
  <c r="H515" i="18"/>
  <c r="I514" i="18"/>
  <c r="H514" i="18"/>
  <c r="I513" i="18"/>
  <c r="H513" i="18"/>
  <c r="I512" i="18"/>
  <c r="H512" i="18"/>
  <c r="I511" i="18"/>
  <c r="H511" i="18"/>
  <c r="I510" i="18"/>
  <c r="H510" i="18"/>
  <c r="I509" i="18"/>
  <c r="H509" i="18"/>
  <c r="I508" i="18"/>
  <c r="H508" i="18"/>
  <c r="I507" i="18"/>
  <c r="H507" i="18"/>
  <c r="I506" i="18"/>
  <c r="H506" i="18"/>
  <c r="I505" i="18"/>
  <c r="H505" i="18"/>
  <c r="I504" i="18"/>
  <c r="H504" i="18"/>
  <c r="I503" i="18"/>
  <c r="H503" i="18"/>
  <c r="I502" i="18"/>
  <c r="H502" i="18"/>
  <c r="I501" i="18"/>
  <c r="H501" i="18"/>
  <c r="I500" i="18"/>
  <c r="H500" i="18"/>
  <c r="I499" i="18"/>
  <c r="H499" i="18"/>
  <c r="I498" i="18"/>
  <c r="H498" i="18"/>
  <c r="I497" i="18"/>
  <c r="H497" i="18"/>
  <c r="I496" i="18"/>
  <c r="H496" i="18"/>
  <c r="I495" i="18"/>
  <c r="H495" i="18"/>
  <c r="I494" i="18"/>
  <c r="H494" i="18"/>
  <c r="I493" i="18"/>
  <c r="H493" i="18"/>
  <c r="I492" i="18"/>
  <c r="H492" i="18"/>
  <c r="I491" i="18"/>
  <c r="H491" i="18"/>
  <c r="I490" i="18"/>
  <c r="H490" i="18"/>
  <c r="I489" i="18"/>
  <c r="H489" i="18"/>
  <c r="I488" i="18"/>
  <c r="H488" i="18"/>
  <c r="I487" i="18"/>
  <c r="H487" i="18"/>
  <c r="I486" i="18"/>
  <c r="H486" i="18"/>
  <c r="I485" i="18"/>
  <c r="H485" i="18"/>
  <c r="I484" i="18"/>
  <c r="H484" i="18"/>
  <c r="I483" i="18"/>
  <c r="H483" i="18"/>
  <c r="I482" i="18"/>
  <c r="H482" i="18"/>
  <c r="I481" i="18"/>
  <c r="H481" i="18"/>
  <c r="I480" i="18"/>
  <c r="H480" i="18"/>
  <c r="I479" i="18"/>
  <c r="H479" i="18"/>
  <c r="I478" i="18"/>
  <c r="H478" i="18"/>
  <c r="I477" i="18"/>
  <c r="H477" i="18"/>
  <c r="I476" i="18"/>
  <c r="H476" i="18"/>
  <c r="I475" i="18"/>
  <c r="H475" i="18"/>
  <c r="I474" i="18"/>
  <c r="H474" i="18"/>
  <c r="I473" i="18"/>
  <c r="H473" i="18"/>
  <c r="I472" i="18"/>
  <c r="H472" i="18"/>
  <c r="I471" i="18"/>
  <c r="H471" i="18"/>
  <c r="I470" i="18"/>
  <c r="H470" i="18"/>
  <c r="I469" i="18"/>
  <c r="H469" i="18"/>
  <c r="I468" i="18"/>
  <c r="H468" i="18"/>
  <c r="I467" i="18"/>
  <c r="H467" i="18"/>
  <c r="I466" i="18"/>
  <c r="H466" i="18"/>
  <c r="I465" i="18"/>
  <c r="H465" i="18"/>
  <c r="I464" i="18"/>
  <c r="H464" i="18"/>
  <c r="I463" i="18"/>
  <c r="H463" i="18"/>
  <c r="I462" i="18"/>
  <c r="H462" i="18"/>
  <c r="I461" i="18"/>
  <c r="H461" i="18"/>
  <c r="I460" i="18"/>
  <c r="H460" i="18"/>
  <c r="I459" i="18"/>
  <c r="H459" i="18"/>
  <c r="I458" i="18"/>
  <c r="H458" i="18"/>
  <c r="I457" i="18"/>
  <c r="H457" i="18"/>
  <c r="I456" i="18"/>
  <c r="H456" i="18"/>
  <c r="I455" i="18"/>
  <c r="H455" i="18"/>
  <c r="I454" i="18"/>
  <c r="H454" i="18"/>
  <c r="I453" i="18"/>
  <c r="H453" i="18"/>
  <c r="I452" i="18"/>
  <c r="H452" i="18"/>
  <c r="I451" i="18"/>
  <c r="H451" i="18"/>
  <c r="I450" i="18"/>
  <c r="H450" i="18"/>
  <c r="I449" i="18"/>
  <c r="H449" i="18"/>
  <c r="I448" i="18"/>
  <c r="H448" i="18"/>
  <c r="I447" i="18"/>
  <c r="H447" i="18"/>
  <c r="I446" i="18"/>
  <c r="H446" i="18"/>
  <c r="I445" i="18"/>
  <c r="H445" i="18"/>
  <c r="I444" i="18"/>
  <c r="H444" i="18"/>
  <c r="I443" i="18"/>
  <c r="H443" i="18"/>
  <c r="I442" i="18"/>
  <c r="H442" i="18"/>
  <c r="I441" i="18"/>
  <c r="H441" i="18"/>
  <c r="I440" i="18"/>
  <c r="H440" i="18"/>
  <c r="I439" i="18"/>
  <c r="H439" i="18"/>
  <c r="I438" i="18"/>
  <c r="H438" i="18"/>
  <c r="I437" i="18"/>
  <c r="H437" i="18"/>
  <c r="I436" i="18"/>
  <c r="H436" i="18"/>
  <c r="I435" i="18"/>
  <c r="H435" i="18"/>
  <c r="I434" i="18"/>
  <c r="H434" i="18"/>
  <c r="I433" i="18"/>
  <c r="H433" i="18"/>
  <c r="I432" i="18"/>
  <c r="H432" i="18"/>
  <c r="I431" i="18"/>
  <c r="H431" i="18"/>
  <c r="I430" i="18"/>
  <c r="H430" i="18"/>
  <c r="I429" i="18"/>
  <c r="H429" i="18"/>
  <c r="I428" i="18"/>
  <c r="H428" i="18"/>
  <c r="I427" i="18"/>
  <c r="H427" i="18"/>
  <c r="I426" i="18"/>
  <c r="H426" i="18"/>
  <c r="I425" i="18"/>
  <c r="H425" i="18"/>
  <c r="I424" i="18"/>
  <c r="H424" i="18"/>
  <c r="I423" i="18"/>
  <c r="H423" i="18"/>
  <c r="I422" i="18"/>
  <c r="H422" i="18"/>
  <c r="I421" i="18"/>
  <c r="H421" i="18"/>
  <c r="I420" i="18"/>
  <c r="H420" i="18"/>
  <c r="I419" i="18"/>
  <c r="H419" i="18"/>
  <c r="I418" i="18"/>
  <c r="H418" i="18"/>
  <c r="I417" i="18"/>
  <c r="H417" i="18"/>
  <c r="I416" i="18"/>
  <c r="H416" i="18"/>
  <c r="I415" i="18"/>
  <c r="H415" i="18"/>
  <c r="I414" i="18"/>
  <c r="H414" i="18"/>
  <c r="I413" i="18"/>
  <c r="H413" i="18"/>
  <c r="I412" i="18"/>
  <c r="H412" i="18"/>
  <c r="I411" i="18"/>
  <c r="H411" i="18"/>
  <c r="I410" i="18"/>
  <c r="H410" i="18"/>
  <c r="I409" i="18"/>
  <c r="H409" i="18"/>
  <c r="I408" i="18"/>
  <c r="H408" i="18"/>
  <c r="I407" i="18"/>
  <c r="H407" i="18"/>
  <c r="I406" i="18"/>
  <c r="H406" i="18"/>
  <c r="I405" i="18"/>
  <c r="H405" i="18"/>
  <c r="I404" i="18"/>
  <c r="H404" i="18"/>
  <c r="I403" i="18"/>
  <c r="H403" i="18"/>
  <c r="I402" i="18"/>
  <c r="H402" i="18"/>
  <c r="I401" i="18"/>
  <c r="H401" i="18"/>
  <c r="I400" i="18"/>
  <c r="H400" i="18"/>
  <c r="I399" i="18"/>
  <c r="H399" i="18"/>
  <c r="I398" i="18"/>
  <c r="H398" i="18"/>
  <c r="I397" i="18"/>
  <c r="H397" i="18"/>
  <c r="I396" i="18"/>
  <c r="H396" i="18"/>
  <c r="I395" i="18"/>
  <c r="H395" i="18"/>
  <c r="I394" i="18"/>
  <c r="H394" i="18"/>
  <c r="I393" i="18"/>
  <c r="H393" i="18"/>
  <c r="I392" i="18"/>
  <c r="H392" i="18"/>
  <c r="I391" i="18"/>
  <c r="H391" i="18"/>
  <c r="I390" i="18"/>
  <c r="H390" i="18"/>
  <c r="I389" i="18"/>
  <c r="H389" i="18"/>
  <c r="I388" i="18"/>
  <c r="H388" i="18"/>
  <c r="I387" i="18"/>
  <c r="H387" i="18"/>
  <c r="I386" i="18"/>
  <c r="H386" i="18"/>
  <c r="I385" i="18"/>
  <c r="H385" i="18"/>
  <c r="I384" i="18"/>
  <c r="H384" i="18"/>
  <c r="I383" i="18"/>
  <c r="H383" i="18"/>
  <c r="I382" i="18"/>
  <c r="H382" i="18"/>
  <c r="I381" i="18"/>
  <c r="H381" i="18"/>
  <c r="I380" i="18"/>
  <c r="H380" i="18"/>
  <c r="I379" i="18"/>
  <c r="H379" i="18"/>
  <c r="I378" i="18"/>
  <c r="H378" i="18"/>
  <c r="I377" i="18"/>
  <c r="H377" i="18"/>
  <c r="I376" i="18"/>
  <c r="H376" i="18"/>
  <c r="I375" i="18"/>
  <c r="H375" i="18"/>
  <c r="I374" i="18"/>
  <c r="H374" i="18"/>
  <c r="I373" i="18"/>
  <c r="H373" i="18"/>
  <c r="I372" i="18"/>
  <c r="H372" i="18"/>
  <c r="I371" i="18"/>
  <c r="H371" i="18"/>
  <c r="I370" i="18"/>
  <c r="H370" i="18"/>
  <c r="I369" i="18"/>
  <c r="H369" i="18"/>
  <c r="I368" i="18"/>
  <c r="H368" i="18"/>
  <c r="I367" i="18"/>
  <c r="H367" i="18"/>
  <c r="I366" i="18"/>
  <c r="H366" i="18"/>
  <c r="I365" i="18"/>
  <c r="H365" i="18"/>
  <c r="I364" i="18"/>
  <c r="H364" i="18"/>
  <c r="I363" i="18"/>
  <c r="H363" i="18"/>
  <c r="I362" i="18"/>
  <c r="H362" i="18"/>
  <c r="I361" i="18"/>
  <c r="H361" i="18"/>
  <c r="I360" i="18"/>
  <c r="H360" i="18"/>
  <c r="I359" i="18"/>
  <c r="H359" i="18"/>
  <c r="I358" i="18"/>
  <c r="H358" i="18"/>
  <c r="I357" i="18"/>
  <c r="H357" i="18"/>
  <c r="I356" i="18"/>
  <c r="H356" i="18"/>
  <c r="I355" i="18"/>
  <c r="H355" i="18"/>
  <c r="I354" i="18"/>
  <c r="H354" i="18"/>
  <c r="I353" i="18"/>
  <c r="H353" i="18"/>
  <c r="I352" i="18"/>
  <c r="H352" i="18"/>
  <c r="I351" i="18"/>
  <c r="H351" i="18"/>
  <c r="I350" i="18"/>
  <c r="H350" i="18"/>
  <c r="I349" i="18"/>
  <c r="H349" i="18"/>
  <c r="I348" i="18"/>
  <c r="H348" i="18"/>
  <c r="I347" i="18"/>
  <c r="H347" i="18"/>
  <c r="I346" i="18"/>
  <c r="H346" i="18"/>
  <c r="I345" i="18"/>
  <c r="H345" i="18"/>
  <c r="I344" i="18"/>
  <c r="H344" i="18"/>
  <c r="I343" i="18"/>
  <c r="H343" i="18"/>
  <c r="I342" i="18"/>
  <c r="H342" i="18"/>
  <c r="I341" i="18"/>
  <c r="H341" i="18"/>
  <c r="I340" i="18"/>
  <c r="H340" i="18"/>
  <c r="I339" i="18"/>
  <c r="H339" i="18"/>
  <c r="I338" i="18"/>
  <c r="H338" i="18"/>
  <c r="I337" i="18"/>
  <c r="H337" i="18"/>
  <c r="I336" i="18"/>
  <c r="H336" i="18"/>
  <c r="I335" i="18"/>
  <c r="H335" i="18"/>
  <c r="I334" i="18"/>
  <c r="H334" i="18"/>
  <c r="I333" i="18"/>
  <c r="H333" i="18"/>
  <c r="I332" i="18"/>
  <c r="H332" i="18"/>
  <c r="I331" i="18"/>
  <c r="H331" i="18"/>
  <c r="I330" i="18"/>
  <c r="H330" i="18"/>
  <c r="I329" i="18"/>
  <c r="H329" i="18"/>
  <c r="I328" i="18"/>
  <c r="H328" i="18"/>
  <c r="I327" i="18"/>
  <c r="H327" i="18"/>
  <c r="I326" i="18"/>
  <c r="H326" i="18"/>
  <c r="I325" i="18"/>
  <c r="H325" i="18"/>
  <c r="I324" i="18"/>
  <c r="H324" i="18"/>
  <c r="I323" i="18"/>
  <c r="H323" i="18"/>
  <c r="I322" i="18"/>
  <c r="H322" i="18"/>
  <c r="I321" i="18"/>
  <c r="H321" i="18"/>
  <c r="I320" i="18"/>
  <c r="H320" i="18"/>
  <c r="I319" i="18"/>
  <c r="H319" i="18"/>
  <c r="I318" i="18"/>
  <c r="H318" i="18"/>
  <c r="I317" i="18"/>
  <c r="H317" i="18"/>
  <c r="I316" i="18"/>
  <c r="H316" i="18"/>
  <c r="I315" i="18"/>
  <c r="H315" i="18"/>
  <c r="I314" i="18"/>
  <c r="H314" i="18"/>
  <c r="I313" i="18"/>
  <c r="H313" i="18"/>
  <c r="I312" i="18"/>
  <c r="H312" i="18"/>
  <c r="I311" i="18"/>
  <c r="H311" i="18"/>
  <c r="I310" i="18"/>
  <c r="H310" i="18"/>
  <c r="I309" i="18"/>
  <c r="H309" i="18"/>
  <c r="I308" i="18"/>
  <c r="H308" i="18"/>
  <c r="I307" i="18"/>
  <c r="H307" i="18"/>
  <c r="I306" i="18"/>
  <c r="H306" i="18"/>
  <c r="I305" i="18"/>
  <c r="H305" i="18"/>
  <c r="I304" i="18"/>
  <c r="H304" i="18"/>
  <c r="I303" i="18"/>
  <c r="H303" i="18"/>
  <c r="I302" i="18"/>
  <c r="H302" i="18"/>
  <c r="I301" i="18"/>
  <c r="H301" i="18"/>
  <c r="I300" i="18"/>
  <c r="H300" i="18"/>
  <c r="I299" i="18"/>
  <c r="H299" i="18"/>
  <c r="I298" i="18"/>
  <c r="H298" i="18"/>
  <c r="I297" i="18"/>
  <c r="H297" i="18"/>
  <c r="I296" i="18"/>
  <c r="H296" i="18"/>
  <c r="I295" i="18"/>
  <c r="H295" i="18"/>
  <c r="I294" i="18"/>
  <c r="H294" i="18"/>
  <c r="I293" i="18"/>
  <c r="H293" i="18"/>
  <c r="I292" i="18"/>
  <c r="H292" i="18"/>
  <c r="I291" i="18"/>
  <c r="H291" i="18"/>
  <c r="I290" i="18"/>
  <c r="H290" i="18"/>
  <c r="I289" i="18"/>
  <c r="H289" i="18"/>
  <c r="I288" i="18"/>
  <c r="H288" i="18"/>
  <c r="I287" i="18"/>
  <c r="H287" i="18"/>
  <c r="I286" i="18"/>
  <c r="H286" i="18"/>
  <c r="I285" i="18"/>
  <c r="H285" i="18"/>
  <c r="I284" i="18"/>
  <c r="H284" i="18"/>
  <c r="I283" i="18"/>
  <c r="H283" i="18"/>
  <c r="I282" i="18"/>
  <c r="H282" i="18"/>
  <c r="I281" i="18"/>
  <c r="H281" i="18"/>
  <c r="I280" i="18"/>
  <c r="H280" i="18"/>
  <c r="I279" i="18"/>
  <c r="H279" i="18"/>
  <c r="I278" i="18"/>
  <c r="H278" i="18"/>
  <c r="I277" i="18"/>
  <c r="H277" i="18"/>
  <c r="I276" i="18"/>
  <c r="H276" i="18"/>
  <c r="I275" i="18"/>
  <c r="H275" i="18"/>
  <c r="I274" i="18"/>
  <c r="H274" i="18"/>
  <c r="I273" i="18"/>
  <c r="H273" i="18"/>
  <c r="I272" i="18"/>
  <c r="H272" i="18"/>
  <c r="I271" i="18"/>
  <c r="H271" i="18"/>
  <c r="I270" i="18"/>
  <c r="H270" i="18"/>
  <c r="I269" i="18"/>
  <c r="H269" i="18"/>
  <c r="I268" i="18"/>
  <c r="H268" i="18"/>
  <c r="I267" i="18"/>
  <c r="H267" i="18"/>
  <c r="I266" i="18"/>
  <c r="H266" i="18"/>
  <c r="I265" i="18"/>
  <c r="H265" i="18"/>
  <c r="I264" i="18"/>
  <c r="H264" i="18"/>
  <c r="I263" i="18"/>
  <c r="H263" i="18"/>
  <c r="I262" i="18"/>
  <c r="H262" i="18"/>
  <c r="I261" i="18"/>
  <c r="H261" i="18"/>
  <c r="I260" i="18"/>
  <c r="H260" i="18"/>
  <c r="I259" i="18"/>
  <c r="H259" i="18"/>
  <c r="I258" i="18"/>
  <c r="H258" i="18"/>
  <c r="I257" i="18"/>
  <c r="H257" i="18"/>
  <c r="I256" i="18"/>
  <c r="H256" i="18"/>
  <c r="I255" i="18"/>
  <c r="H255" i="18"/>
  <c r="I254" i="18"/>
  <c r="H254" i="18"/>
  <c r="I253" i="18"/>
  <c r="H253" i="18"/>
  <c r="I252" i="18"/>
  <c r="H252" i="18"/>
  <c r="I251" i="18"/>
  <c r="H251" i="18"/>
  <c r="I250" i="18"/>
  <c r="H250" i="18"/>
  <c r="I249" i="18"/>
  <c r="H249" i="18"/>
  <c r="I248" i="18"/>
  <c r="H248" i="18"/>
  <c r="I247" i="18"/>
  <c r="H247" i="18"/>
  <c r="I246" i="18"/>
  <c r="H246" i="18"/>
  <c r="I245" i="18"/>
  <c r="H245" i="18"/>
  <c r="I244" i="18"/>
  <c r="H244" i="18"/>
  <c r="I243" i="18"/>
  <c r="H243" i="18"/>
  <c r="I242" i="18"/>
  <c r="H242" i="18"/>
  <c r="I241" i="18"/>
  <c r="H241" i="18"/>
  <c r="I240" i="18"/>
  <c r="H240" i="18"/>
  <c r="I239" i="18"/>
  <c r="H239" i="18"/>
  <c r="I238" i="18"/>
  <c r="H238" i="18"/>
  <c r="I237" i="18"/>
  <c r="H237" i="18"/>
  <c r="I236" i="18"/>
  <c r="H236" i="18"/>
  <c r="I235" i="18"/>
  <c r="H235" i="18"/>
  <c r="I234" i="18"/>
  <c r="H234" i="18"/>
  <c r="I233" i="18"/>
  <c r="H233" i="18"/>
  <c r="I232" i="18"/>
  <c r="H232" i="18"/>
  <c r="I231" i="18"/>
  <c r="H231" i="18"/>
  <c r="I230" i="18"/>
  <c r="H230" i="18"/>
  <c r="I229" i="18"/>
  <c r="H229" i="18"/>
  <c r="I228" i="18"/>
  <c r="H228" i="18"/>
  <c r="I227" i="18"/>
  <c r="H227" i="18"/>
  <c r="I226" i="18"/>
  <c r="H226" i="18"/>
  <c r="I225" i="18"/>
  <c r="H225" i="18"/>
  <c r="I224" i="18"/>
  <c r="H224" i="18"/>
  <c r="I223" i="18"/>
  <c r="H223" i="18"/>
  <c r="I222" i="18"/>
  <c r="H222" i="18"/>
  <c r="I221" i="18"/>
  <c r="H221" i="18"/>
  <c r="I220" i="18"/>
  <c r="H220" i="18"/>
  <c r="I219" i="18"/>
  <c r="H219" i="18"/>
  <c r="I218" i="18"/>
  <c r="H218" i="18"/>
  <c r="I217" i="18"/>
  <c r="H217" i="18"/>
  <c r="I216" i="18"/>
  <c r="H216" i="18"/>
  <c r="I215" i="18"/>
  <c r="H215" i="18"/>
  <c r="I214" i="18"/>
  <c r="H214" i="18"/>
  <c r="I213" i="18"/>
  <c r="H213" i="18"/>
  <c r="I212" i="18"/>
  <c r="H212" i="18"/>
  <c r="I211" i="18"/>
  <c r="H211" i="18"/>
  <c r="I210" i="18"/>
  <c r="H210" i="18"/>
  <c r="I209" i="18"/>
  <c r="H209" i="18"/>
  <c r="I208" i="18"/>
  <c r="H208" i="18"/>
  <c r="I207" i="18"/>
  <c r="H207" i="18"/>
  <c r="I206" i="18"/>
  <c r="H206" i="18"/>
  <c r="I205" i="18"/>
  <c r="H205" i="18"/>
  <c r="I204" i="18"/>
  <c r="H204" i="18"/>
  <c r="I203" i="18"/>
  <c r="H203" i="18"/>
  <c r="I202" i="18"/>
  <c r="H202" i="18"/>
  <c r="I201" i="18"/>
  <c r="H201" i="18"/>
  <c r="I200" i="18"/>
  <c r="H200" i="18"/>
  <c r="I199" i="18"/>
  <c r="H199" i="18"/>
  <c r="I198" i="18"/>
  <c r="H198" i="18"/>
  <c r="I197" i="18"/>
  <c r="H197" i="18"/>
  <c r="I196" i="18"/>
  <c r="H196" i="18"/>
  <c r="I195" i="18"/>
  <c r="H195" i="18"/>
  <c r="I194" i="18"/>
  <c r="H194" i="18"/>
  <c r="I193" i="18"/>
  <c r="H193" i="18"/>
  <c r="I192" i="18"/>
  <c r="H192" i="18"/>
  <c r="I191" i="18"/>
  <c r="H191" i="18"/>
  <c r="I190" i="18"/>
  <c r="H190" i="18"/>
  <c r="I189" i="18"/>
  <c r="H189" i="18"/>
  <c r="I188" i="18"/>
  <c r="H188" i="18"/>
  <c r="I187" i="18"/>
  <c r="H187" i="18"/>
  <c r="I186" i="18"/>
  <c r="H186" i="18"/>
  <c r="I185" i="18"/>
  <c r="H185" i="18"/>
  <c r="I184" i="18"/>
  <c r="H184" i="18"/>
  <c r="I183" i="18"/>
  <c r="H183" i="18"/>
  <c r="I182" i="18"/>
  <c r="H182" i="18"/>
  <c r="I181" i="18"/>
  <c r="H181" i="18"/>
  <c r="I180" i="18"/>
  <c r="H180" i="18"/>
  <c r="I179" i="18"/>
  <c r="H179" i="18"/>
  <c r="I178" i="18"/>
  <c r="H178" i="18"/>
  <c r="I177" i="18"/>
  <c r="H177" i="18"/>
  <c r="I176" i="18"/>
  <c r="H176" i="18"/>
  <c r="I175" i="18"/>
  <c r="H175" i="18"/>
  <c r="I174" i="18"/>
  <c r="H174" i="18"/>
  <c r="I173" i="18"/>
  <c r="H173" i="18"/>
  <c r="I172" i="18"/>
  <c r="H172" i="18"/>
  <c r="I171" i="18"/>
  <c r="H171" i="18"/>
  <c r="I170" i="18"/>
  <c r="H170" i="18"/>
  <c r="I169" i="18"/>
  <c r="H169" i="18"/>
  <c r="I168" i="18"/>
  <c r="H168" i="18"/>
  <c r="I167" i="18"/>
  <c r="H167" i="18"/>
  <c r="I166" i="18"/>
  <c r="H166" i="18"/>
  <c r="I165" i="18"/>
  <c r="H165" i="18"/>
  <c r="I164" i="18"/>
  <c r="H164" i="18"/>
  <c r="I163" i="18"/>
  <c r="H163" i="18"/>
  <c r="I162" i="18"/>
  <c r="H162" i="18"/>
  <c r="I161" i="18"/>
  <c r="H161" i="18"/>
  <c r="I160" i="18"/>
  <c r="H160" i="18"/>
  <c r="I159" i="18"/>
  <c r="H159" i="18"/>
  <c r="I158" i="18"/>
  <c r="H158" i="18"/>
  <c r="I157" i="18"/>
  <c r="H157" i="18"/>
  <c r="I156" i="18"/>
  <c r="H156" i="18"/>
  <c r="I155" i="18"/>
  <c r="H155" i="18"/>
  <c r="I154" i="18"/>
  <c r="H154" i="18"/>
  <c r="I153" i="18"/>
  <c r="H153" i="18"/>
  <c r="I152" i="18"/>
  <c r="H152" i="18"/>
  <c r="I151" i="18"/>
  <c r="H151" i="18"/>
  <c r="I150" i="18"/>
  <c r="H150" i="18"/>
  <c r="I149" i="18"/>
  <c r="H149" i="18"/>
  <c r="I148" i="18"/>
  <c r="H148" i="18"/>
  <c r="I147" i="18"/>
  <c r="H147" i="18"/>
  <c r="I146" i="18"/>
  <c r="H146" i="18"/>
  <c r="I145" i="18"/>
  <c r="H145" i="18"/>
  <c r="I144" i="18"/>
  <c r="H144" i="18"/>
  <c r="I143" i="18"/>
  <c r="H143" i="18"/>
  <c r="I142" i="18"/>
  <c r="H142" i="18"/>
  <c r="I141" i="18"/>
  <c r="H141" i="18"/>
  <c r="I140" i="18"/>
  <c r="H140" i="18"/>
  <c r="I139" i="18"/>
  <c r="H139" i="18"/>
  <c r="I138" i="18"/>
  <c r="H138" i="18"/>
  <c r="I137" i="18"/>
  <c r="H137" i="18"/>
  <c r="I136" i="18"/>
  <c r="H136" i="18"/>
  <c r="I135" i="18"/>
  <c r="H135" i="18"/>
  <c r="I134" i="18"/>
  <c r="H134" i="18"/>
  <c r="I133" i="18"/>
  <c r="H133" i="18"/>
  <c r="I132" i="18"/>
  <c r="H132" i="18"/>
  <c r="I131" i="18"/>
  <c r="H131" i="18"/>
  <c r="I130" i="18"/>
  <c r="H130" i="18"/>
  <c r="I129" i="18"/>
  <c r="H129" i="18"/>
  <c r="I128" i="18"/>
  <c r="H128" i="18"/>
  <c r="I127" i="18"/>
  <c r="H127" i="18"/>
  <c r="I126" i="18"/>
  <c r="H126" i="18"/>
  <c r="I125" i="18"/>
  <c r="H125" i="18"/>
  <c r="I124" i="18"/>
  <c r="H124" i="18"/>
  <c r="I123" i="18"/>
  <c r="H123" i="18"/>
  <c r="I122" i="18"/>
  <c r="H122" i="18"/>
  <c r="I121" i="18"/>
  <c r="H121" i="18"/>
  <c r="I120" i="18"/>
  <c r="H120" i="18"/>
  <c r="I119" i="18"/>
  <c r="H119" i="18"/>
  <c r="I118" i="18"/>
  <c r="H118" i="18"/>
  <c r="I117" i="18"/>
  <c r="H117" i="18"/>
  <c r="I116" i="18"/>
  <c r="H116" i="18"/>
  <c r="I115" i="18"/>
  <c r="H115" i="18"/>
  <c r="I114" i="18"/>
  <c r="H114" i="18"/>
  <c r="I113" i="18"/>
  <c r="H113" i="18"/>
  <c r="I112" i="18"/>
  <c r="H112" i="18"/>
  <c r="I111" i="18"/>
  <c r="H111" i="18"/>
  <c r="I110" i="18"/>
  <c r="H110" i="18"/>
  <c r="I109" i="18"/>
  <c r="H109" i="18"/>
  <c r="I108" i="18"/>
  <c r="H108" i="18"/>
  <c r="I107" i="18"/>
  <c r="H107" i="18"/>
  <c r="I106" i="18"/>
  <c r="H106" i="18"/>
  <c r="I105" i="18"/>
  <c r="H105" i="18"/>
  <c r="I104" i="18"/>
  <c r="H104" i="18"/>
  <c r="I103" i="18"/>
  <c r="H103" i="18"/>
  <c r="I102" i="18"/>
  <c r="H102" i="18"/>
  <c r="I101" i="18"/>
  <c r="H101" i="18"/>
  <c r="I100" i="18"/>
  <c r="H100" i="18"/>
  <c r="I99" i="18"/>
  <c r="H99" i="18"/>
  <c r="I98" i="18"/>
  <c r="H98" i="18"/>
  <c r="I97" i="18"/>
  <c r="H97" i="18"/>
  <c r="I96" i="18"/>
  <c r="H96" i="18"/>
  <c r="I95" i="18"/>
  <c r="H95" i="18"/>
  <c r="I94" i="18"/>
  <c r="H94" i="18"/>
  <c r="I93" i="18"/>
  <c r="H93" i="18"/>
  <c r="I92" i="18"/>
  <c r="H92" i="18"/>
  <c r="I91" i="18"/>
  <c r="H91" i="18"/>
  <c r="I90" i="18"/>
  <c r="H90" i="18"/>
  <c r="I89" i="18"/>
  <c r="H89" i="18"/>
  <c r="I88" i="18"/>
  <c r="H88" i="18"/>
  <c r="I87" i="18"/>
  <c r="H87" i="18"/>
  <c r="I86" i="18"/>
  <c r="H86" i="18"/>
  <c r="I85" i="18"/>
  <c r="H85" i="18"/>
  <c r="I84" i="18"/>
  <c r="H84" i="18"/>
  <c r="I83" i="18"/>
  <c r="H83" i="18"/>
  <c r="I82" i="18"/>
  <c r="H82" i="18"/>
  <c r="I81" i="18"/>
  <c r="H81" i="18"/>
  <c r="I80" i="18"/>
  <c r="H80" i="18"/>
  <c r="I79" i="18"/>
  <c r="H79" i="18"/>
  <c r="I78" i="18"/>
  <c r="H78" i="18"/>
  <c r="I77" i="18"/>
  <c r="H77" i="18"/>
  <c r="I76" i="18"/>
  <c r="H76" i="18"/>
  <c r="I75" i="18"/>
  <c r="H75" i="18"/>
  <c r="I74" i="18"/>
  <c r="H74" i="18"/>
  <c r="I73" i="18"/>
  <c r="H73" i="18"/>
  <c r="I72" i="18"/>
  <c r="H72" i="18"/>
  <c r="I71" i="18"/>
  <c r="H71" i="18"/>
  <c r="I70" i="18"/>
  <c r="H70" i="18"/>
  <c r="I69" i="18"/>
  <c r="H69" i="18"/>
  <c r="I68" i="18"/>
  <c r="H68" i="18"/>
  <c r="I67" i="18"/>
  <c r="H67" i="18"/>
  <c r="I66" i="18"/>
  <c r="H66" i="18"/>
  <c r="I65" i="18"/>
  <c r="H65" i="18"/>
  <c r="I64" i="18"/>
  <c r="H64" i="18"/>
  <c r="I63" i="18"/>
  <c r="H63" i="18"/>
  <c r="I62" i="18"/>
  <c r="H62" i="18"/>
  <c r="I61" i="18"/>
  <c r="H61" i="18"/>
  <c r="I60" i="18"/>
  <c r="H60" i="18"/>
  <c r="I59" i="18"/>
  <c r="H59" i="18"/>
  <c r="I58" i="18"/>
  <c r="H58" i="18"/>
  <c r="I57" i="18"/>
  <c r="H57" i="18"/>
  <c r="I56" i="18"/>
  <c r="H56" i="18"/>
  <c r="I55" i="18"/>
  <c r="H55" i="18"/>
  <c r="I54" i="18"/>
  <c r="H54" i="18"/>
  <c r="I53" i="18"/>
  <c r="H53" i="18"/>
  <c r="I52" i="18"/>
  <c r="H52" i="18"/>
  <c r="I51" i="18"/>
  <c r="H51" i="18"/>
  <c r="I50" i="18"/>
  <c r="H50" i="18"/>
  <c r="I49" i="18"/>
  <c r="H49" i="18"/>
  <c r="I48" i="18"/>
  <c r="H48" i="18"/>
  <c r="I47" i="18"/>
  <c r="H47" i="18"/>
  <c r="I46" i="18"/>
  <c r="H46" i="18"/>
  <c r="I45" i="18"/>
  <c r="H45" i="18"/>
  <c r="I44" i="18"/>
  <c r="H44" i="18"/>
  <c r="I43" i="18"/>
  <c r="H43" i="18"/>
  <c r="I42" i="18"/>
  <c r="H42" i="18"/>
  <c r="I41" i="18"/>
  <c r="H41" i="18"/>
  <c r="I40" i="18"/>
  <c r="H40" i="18"/>
  <c r="I39" i="18"/>
  <c r="H39" i="18"/>
  <c r="I38" i="18"/>
  <c r="H38" i="18"/>
  <c r="I37" i="18"/>
  <c r="H37" i="18"/>
  <c r="I36" i="18"/>
  <c r="H36" i="18"/>
  <c r="I35" i="18"/>
  <c r="H35" i="18"/>
  <c r="I34" i="18"/>
  <c r="H34" i="18"/>
  <c r="I33" i="18"/>
  <c r="H33" i="18"/>
  <c r="I32" i="18"/>
  <c r="H32" i="18"/>
  <c r="I31" i="18"/>
  <c r="H31" i="18"/>
  <c r="I30" i="18"/>
  <c r="H30" i="18"/>
  <c r="I29" i="18"/>
  <c r="H29" i="18"/>
  <c r="I28" i="18"/>
  <c r="H28" i="18"/>
  <c r="J27" i="18"/>
  <c r="I27" i="18"/>
  <c r="H27" i="18"/>
  <c r="I26" i="18"/>
  <c r="H26" i="18"/>
  <c r="I25" i="18"/>
  <c r="H25" i="18"/>
  <c r="I24" i="18"/>
  <c r="H24" i="18"/>
  <c r="I23" i="18"/>
  <c r="H23" i="18"/>
  <c r="I22" i="18"/>
  <c r="H22" i="18"/>
  <c r="I21" i="18"/>
  <c r="H21" i="18"/>
  <c r="J20" i="18"/>
  <c r="I20" i="18"/>
  <c r="H20" i="18"/>
  <c r="I19" i="18"/>
  <c r="H19" i="18"/>
  <c r="I18" i="18"/>
  <c r="H18" i="18"/>
  <c r="I17" i="18"/>
  <c r="H17" i="18"/>
  <c r="I16" i="18"/>
  <c r="H16" i="18"/>
  <c r="I15" i="18"/>
  <c r="H15" i="18"/>
  <c r="I14" i="18"/>
  <c r="H14" i="18"/>
  <c r="I13" i="18"/>
  <c r="H13" i="18"/>
  <c r="G11" i="18"/>
  <c r="G10" i="18"/>
  <c r="J28" i="18" s="1"/>
  <c r="C34" i="10"/>
  <c r="C33" i="10"/>
  <c r="C32" i="10"/>
  <c r="D31" i="10"/>
  <c r="C31" i="10"/>
  <c r="C30" i="10"/>
  <c r="C29" i="10"/>
  <c r="C28" i="10"/>
  <c r="E27" i="10"/>
  <c r="C27" i="10"/>
  <c r="C26" i="10"/>
  <c r="C25" i="10"/>
  <c r="D24" i="10"/>
  <c r="C24" i="10"/>
  <c r="C23" i="10"/>
  <c r="C22" i="10"/>
  <c r="C21" i="10"/>
  <c r="C20" i="10"/>
  <c r="E19" i="10"/>
  <c r="C19" i="10"/>
  <c r="C18" i="10"/>
  <c r="C17" i="10"/>
  <c r="C16" i="10"/>
  <c r="C15" i="10"/>
  <c r="C14" i="10"/>
  <c r="C13" i="10"/>
  <c r="C12" i="10"/>
  <c r="E11" i="10"/>
  <c r="C11" i="10"/>
  <c r="C10" i="10"/>
  <c r="C9" i="10"/>
  <c r="J35" i="8"/>
  <c r="F35" i="8"/>
  <c r="K34" i="8"/>
  <c r="L34" i="8" s="1"/>
  <c r="E34" i="10" s="1"/>
  <c r="G34" i="8"/>
  <c r="H34" i="8" s="1"/>
  <c r="D34" i="10" s="1"/>
  <c r="L33" i="8"/>
  <c r="E33" i="10" s="1"/>
  <c r="K33" i="8"/>
  <c r="G33" i="8"/>
  <c r="H33" i="8" s="1"/>
  <c r="D33" i="10" s="1"/>
  <c r="K32" i="8"/>
  <c r="L32" i="8" s="1"/>
  <c r="E32" i="10" s="1"/>
  <c r="G32" i="8"/>
  <c r="H32" i="8" s="1"/>
  <c r="D32" i="10" s="1"/>
  <c r="K31" i="8"/>
  <c r="L31" i="8" s="1"/>
  <c r="E31" i="10" s="1"/>
  <c r="H31" i="8"/>
  <c r="G31" i="8"/>
  <c r="K30" i="8"/>
  <c r="L30" i="8" s="1"/>
  <c r="E30" i="10" s="1"/>
  <c r="H30" i="8"/>
  <c r="D30" i="10" s="1"/>
  <c r="G30" i="8"/>
  <c r="L29" i="8"/>
  <c r="E29" i="10" s="1"/>
  <c r="K29" i="8"/>
  <c r="H29" i="8"/>
  <c r="D29" i="10" s="1"/>
  <c r="G29" i="8"/>
  <c r="L28" i="8"/>
  <c r="E28" i="10" s="1"/>
  <c r="K28" i="8"/>
  <c r="G28" i="8"/>
  <c r="H28" i="8" s="1"/>
  <c r="D28" i="10" s="1"/>
  <c r="L27" i="8"/>
  <c r="K27" i="8"/>
  <c r="H27" i="8"/>
  <c r="D27" i="10" s="1"/>
  <c r="G27" i="8"/>
  <c r="K26" i="8"/>
  <c r="L26" i="8" s="1"/>
  <c r="E26" i="10" s="1"/>
  <c r="G26" i="8"/>
  <c r="H26" i="8" s="1"/>
  <c r="D26" i="10" s="1"/>
  <c r="K25" i="8"/>
  <c r="L25" i="8" s="1"/>
  <c r="E25" i="10" s="1"/>
  <c r="G25" i="8"/>
  <c r="H25" i="8" s="1"/>
  <c r="D25" i="10" s="1"/>
  <c r="K24" i="8"/>
  <c r="L24" i="8" s="1"/>
  <c r="E24" i="10" s="1"/>
  <c r="G24" i="8"/>
  <c r="H24" i="8" s="1"/>
  <c r="K23" i="8"/>
  <c r="L23" i="8" s="1"/>
  <c r="E23" i="10" s="1"/>
  <c r="H23" i="8"/>
  <c r="D23" i="10" s="1"/>
  <c r="G23" i="8"/>
  <c r="K22" i="8"/>
  <c r="L22" i="8" s="1"/>
  <c r="E22" i="10" s="1"/>
  <c r="H22" i="8"/>
  <c r="D22" i="10" s="1"/>
  <c r="G22" i="8"/>
  <c r="L21" i="8"/>
  <c r="E21" i="10" s="1"/>
  <c r="K21" i="8"/>
  <c r="H21" i="8"/>
  <c r="D21" i="10" s="1"/>
  <c r="G21" i="8"/>
  <c r="L20" i="8"/>
  <c r="E20" i="10" s="1"/>
  <c r="K20" i="8"/>
  <c r="G20" i="8"/>
  <c r="H20" i="8" s="1"/>
  <c r="D20" i="10" s="1"/>
  <c r="L19" i="8"/>
  <c r="K19" i="8"/>
  <c r="G19" i="8"/>
  <c r="H19" i="8" s="1"/>
  <c r="D19" i="10" s="1"/>
  <c r="K18" i="8"/>
  <c r="L18" i="8" s="1"/>
  <c r="E18" i="10" s="1"/>
  <c r="G18" i="8"/>
  <c r="H18" i="8" s="1"/>
  <c r="D18" i="10" s="1"/>
  <c r="K17" i="8"/>
  <c r="L17" i="8" s="1"/>
  <c r="E17" i="10" s="1"/>
  <c r="G17" i="8"/>
  <c r="H17" i="8" s="1"/>
  <c r="D17" i="10" s="1"/>
  <c r="K16" i="8"/>
  <c r="L16" i="8" s="1"/>
  <c r="E16" i="10" s="1"/>
  <c r="G16" i="8"/>
  <c r="H16" i="8" s="1"/>
  <c r="D16" i="10" s="1"/>
  <c r="K15" i="8"/>
  <c r="L15" i="8" s="1"/>
  <c r="E15" i="10" s="1"/>
  <c r="H15" i="8"/>
  <c r="D15" i="10" s="1"/>
  <c r="G15" i="8"/>
  <c r="K14" i="8"/>
  <c r="L14" i="8" s="1"/>
  <c r="E14" i="10" s="1"/>
  <c r="H14" i="8"/>
  <c r="D14" i="10" s="1"/>
  <c r="G14" i="8"/>
  <c r="L13" i="8"/>
  <c r="E13" i="10" s="1"/>
  <c r="K13" i="8"/>
  <c r="H13" i="8"/>
  <c r="D13" i="10" s="1"/>
  <c r="G13" i="8"/>
  <c r="L12" i="8"/>
  <c r="E12" i="10" s="1"/>
  <c r="K12" i="8"/>
  <c r="G12" i="8"/>
  <c r="H12" i="8" s="1"/>
  <c r="D12" i="10" s="1"/>
  <c r="L11" i="8"/>
  <c r="K11" i="8"/>
  <c r="H11" i="8"/>
  <c r="D11" i="10" s="1"/>
  <c r="G11" i="8"/>
  <c r="K10" i="8"/>
  <c r="L10" i="8" s="1"/>
  <c r="E10" i="10" s="1"/>
  <c r="G10" i="8"/>
  <c r="H10" i="8" s="1"/>
  <c r="D10" i="10" s="1"/>
  <c r="K9" i="8"/>
  <c r="H9" i="8"/>
  <c r="D9" i="10" s="1"/>
  <c r="G9" i="8"/>
  <c r="K7" i="8"/>
  <c r="G7" i="8"/>
  <c r="M70" i="2"/>
  <c r="N70" i="2" s="1"/>
  <c r="L70" i="2"/>
  <c r="K70" i="2"/>
  <c r="C70" i="2"/>
  <c r="E70" i="2" s="1"/>
  <c r="F70" i="2" s="1"/>
  <c r="L69" i="2"/>
  <c r="M69" i="2" s="1"/>
  <c r="N69" i="2" s="1"/>
  <c r="O69" i="2" s="1"/>
  <c r="E69" i="2"/>
  <c r="D69" i="2"/>
  <c r="O68" i="2"/>
  <c r="N68" i="2"/>
  <c r="M68" i="2"/>
  <c r="L68" i="2"/>
  <c r="E68" i="2"/>
  <c r="F68" i="2" s="1"/>
  <c r="G68" i="2" s="1"/>
  <c r="D68" i="2"/>
  <c r="L67" i="2"/>
  <c r="M67" i="2" s="1"/>
  <c r="N67" i="2" s="1"/>
  <c r="O67" i="2" s="1"/>
  <c r="E67" i="2"/>
  <c r="D67" i="2"/>
  <c r="O66" i="2"/>
  <c r="N66" i="2"/>
  <c r="M66" i="2"/>
  <c r="L66" i="2"/>
  <c r="E66" i="2"/>
  <c r="F66" i="2" s="1"/>
  <c r="G66" i="2" s="1"/>
  <c r="D66" i="2"/>
  <c r="L65" i="2"/>
  <c r="M65" i="2" s="1"/>
  <c r="N65" i="2" s="1"/>
  <c r="O65" i="2" s="1"/>
  <c r="E65" i="2"/>
  <c r="D65" i="2"/>
  <c r="O64" i="2"/>
  <c r="N64" i="2"/>
  <c r="M64" i="2"/>
  <c r="L64" i="2"/>
  <c r="E64" i="2"/>
  <c r="D64" i="2"/>
  <c r="L63" i="2"/>
  <c r="M63" i="2" s="1"/>
  <c r="N63" i="2" s="1"/>
  <c r="O63" i="2" s="1"/>
  <c r="E63" i="2"/>
  <c r="D63" i="2"/>
  <c r="O62" i="2"/>
  <c r="N62" i="2"/>
  <c r="M62" i="2"/>
  <c r="L62" i="2"/>
  <c r="E62" i="2"/>
  <c r="D62" i="2"/>
  <c r="L61" i="2"/>
  <c r="M61" i="2" s="1"/>
  <c r="N61" i="2" s="1"/>
  <c r="O61" i="2" s="1"/>
  <c r="E61" i="2"/>
  <c r="F61" i="2" s="1"/>
  <c r="G61" i="2" s="1"/>
  <c r="D61" i="2"/>
  <c r="O60" i="2"/>
  <c r="N60" i="2"/>
  <c r="M60" i="2"/>
  <c r="L60" i="2"/>
  <c r="E60" i="2"/>
  <c r="D60" i="2"/>
  <c r="L59" i="2"/>
  <c r="M59" i="2" s="1"/>
  <c r="N59" i="2" s="1"/>
  <c r="O59" i="2" s="1"/>
  <c r="E59" i="2"/>
  <c r="F59" i="2" s="1"/>
  <c r="G59" i="2" s="1"/>
  <c r="D59" i="2"/>
  <c r="O58" i="2"/>
  <c r="N58" i="2"/>
  <c r="M58" i="2"/>
  <c r="L58" i="2"/>
  <c r="E58" i="2"/>
  <c r="D58" i="2"/>
  <c r="L57" i="2"/>
  <c r="M57" i="2" s="1"/>
  <c r="N57" i="2" s="1"/>
  <c r="O57" i="2" s="1"/>
  <c r="E57" i="2"/>
  <c r="F57" i="2" s="1"/>
  <c r="G57" i="2" s="1"/>
  <c r="D57" i="2"/>
  <c r="O56" i="2"/>
  <c r="N56" i="2"/>
  <c r="M56" i="2"/>
  <c r="L56" i="2"/>
  <c r="E56" i="2"/>
  <c r="F56" i="2" s="1"/>
  <c r="G56" i="2" s="1"/>
  <c r="D56" i="2"/>
  <c r="L55" i="2"/>
  <c r="M55" i="2" s="1"/>
  <c r="N55" i="2" s="1"/>
  <c r="O55" i="2" s="1"/>
  <c r="E55" i="2"/>
  <c r="F55" i="2" s="1"/>
  <c r="G55" i="2" s="1"/>
  <c r="D55" i="2"/>
  <c r="O54" i="2"/>
  <c r="N54" i="2"/>
  <c r="M54" i="2"/>
  <c r="L54" i="2"/>
  <c r="E54" i="2"/>
  <c r="F54" i="2" s="1"/>
  <c r="G54" i="2" s="1"/>
  <c r="D54" i="2"/>
  <c r="L53" i="2"/>
  <c r="M53" i="2" s="1"/>
  <c r="N53" i="2" s="1"/>
  <c r="O53" i="2" s="1"/>
  <c r="E53" i="2"/>
  <c r="D53" i="2"/>
  <c r="O52" i="2"/>
  <c r="N52" i="2"/>
  <c r="M52" i="2"/>
  <c r="L52" i="2"/>
  <c r="E52" i="2"/>
  <c r="F52" i="2" s="1"/>
  <c r="G52" i="2" s="1"/>
  <c r="D52" i="2"/>
  <c r="L51" i="2"/>
  <c r="M51" i="2" s="1"/>
  <c r="N51" i="2" s="1"/>
  <c r="O51" i="2" s="1"/>
  <c r="E51" i="2"/>
  <c r="D51" i="2"/>
  <c r="O50" i="2"/>
  <c r="N50" i="2"/>
  <c r="M50" i="2"/>
  <c r="L50" i="2"/>
  <c r="E50" i="2"/>
  <c r="F50" i="2" s="1"/>
  <c r="G50" i="2" s="1"/>
  <c r="D50" i="2"/>
  <c r="L49" i="2"/>
  <c r="M49" i="2" s="1"/>
  <c r="N49" i="2" s="1"/>
  <c r="O49" i="2" s="1"/>
  <c r="E49" i="2"/>
  <c r="D49" i="2"/>
  <c r="O48" i="2"/>
  <c r="N48" i="2"/>
  <c r="M48" i="2"/>
  <c r="L48" i="2"/>
  <c r="E48" i="2"/>
  <c r="D48" i="2"/>
  <c r="L47" i="2"/>
  <c r="M47" i="2" s="1"/>
  <c r="N47" i="2" s="1"/>
  <c r="O47" i="2" s="1"/>
  <c r="E47" i="2"/>
  <c r="D47" i="2"/>
  <c r="O46" i="2"/>
  <c r="N46" i="2"/>
  <c r="M46" i="2"/>
  <c r="L46" i="2"/>
  <c r="E46" i="2"/>
  <c r="D46" i="2"/>
  <c r="L45" i="2"/>
  <c r="M45" i="2" s="1"/>
  <c r="N45" i="2" s="1"/>
  <c r="O45" i="2" s="1"/>
  <c r="E45" i="2"/>
  <c r="F45" i="2" s="1"/>
  <c r="G45" i="2" s="1"/>
  <c r="D45" i="2"/>
  <c r="O44" i="2"/>
  <c r="N44" i="2"/>
  <c r="M44" i="2"/>
  <c r="L44" i="2"/>
  <c r="E44" i="2"/>
  <c r="D44" i="2"/>
  <c r="D70" i="2" s="1"/>
  <c r="L42" i="2"/>
  <c r="D42" i="2"/>
  <c r="N35" i="2"/>
  <c r="M35" i="2"/>
  <c r="K35" i="2"/>
  <c r="D35" i="2"/>
  <c r="E35" i="2" s="1"/>
  <c r="C35" i="2"/>
  <c r="O34" i="2"/>
  <c r="N34" i="2"/>
  <c r="M34" i="2"/>
  <c r="E34" i="2"/>
  <c r="F34" i="2" s="1"/>
  <c r="G34" i="2" s="1"/>
  <c r="M33" i="2"/>
  <c r="N33" i="2" s="1"/>
  <c r="O33" i="2" s="1"/>
  <c r="E33" i="2"/>
  <c r="O32" i="2"/>
  <c r="N32" i="2"/>
  <c r="M32" i="2"/>
  <c r="E32" i="2"/>
  <c r="M31" i="2"/>
  <c r="N31" i="2" s="1"/>
  <c r="O31" i="2" s="1"/>
  <c r="E31" i="2"/>
  <c r="O30" i="2"/>
  <c r="N30" i="2"/>
  <c r="M30" i="2"/>
  <c r="E30" i="2"/>
  <c r="F30" i="2" s="1"/>
  <c r="G30" i="2" s="1"/>
  <c r="M29" i="2"/>
  <c r="N29" i="2" s="1"/>
  <c r="O29" i="2" s="1"/>
  <c r="E29" i="2"/>
  <c r="O28" i="2"/>
  <c r="N28" i="2"/>
  <c r="M28" i="2"/>
  <c r="E28" i="2"/>
  <c r="M27" i="2"/>
  <c r="N27" i="2" s="1"/>
  <c r="O27" i="2" s="1"/>
  <c r="E27" i="2"/>
  <c r="O26" i="2"/>
  <c r="N26" i="2"/>
  <c r="M26" i="2"/>
  <c r="E26" i="2"/>
  <c r="F26" i="2" s="1"/>
  <c r="G26" i="2" s="1"/>
  <c r="M25" i="2"/>
  <c r="N25" i="2" s="1"/>
  <c r="O25" i="2" s="1"/>
  <c r="E25" i="2"/>
  <c r="O24" i="2"/>
  <c r="N24" i="2"/>
  <c r="M24" i="2"/>
  <c r="E24" i="2"/>
  <c r="M23" i="2"/>
  <c r="N23" i="2" s="1"/>
  <c r="O23" i="2" s="1"/>
  <c r="E23" i="2"/>
  <c r="O22" i="2"/>
  <c r="N22" i="2"/>
  <c r="M22" i="2"/>
  <c r="E22" i="2"/>
  <c r="F22" i="2" s="1"/>
  <c r="G22" i="2" s="1"/>
  <c r="M21" i="2"/>
  <c r="N21" i="2" s="1"/>
  <c r="O21" i="2" s="1"/>
  <c r="E21" i="2"/>
  <c r="O20" i="2"/>
  <c r="N20" i="2"/>
  <c r="M20" i="2"/>
  <c r="E20" i="2"/>
  <c r="M19" i="2"/>
  <c r="N19" i="2" s="1"/>
  <c r="O19" i="2" s="1"/>
  <c r="E19" i="2"/>
  <c r="O18" i="2"/>
  <c r="N18" i="2"/>
  <c r="M18" i="2"/>
  <c r="E18" i="2"/>
  <c r="F18" i="2" s="1"/>
  <c r="G18" i="2" s="1"/>
  <c r="M17" i="2"/>
  <c r="N17" i="2" s="1"/>
  <c r="O17" i="2" s="1"/>
  <c r="E17" i="2"/>
  <c r="O16" i="2"/>
  <c r="N16" i="2"/>
  <c r="M16" i="2"/>
  <c r="E16" i="2"/>
  <c r="M15" i="2"/>
  <c r="N15" i="2" s="1"/>
  <c r="O15" i="2" s="1"/>
  <c r="E15" i="2"/>
  <c r="O14" i="2"/>
  <c r="N14" i="2"/>
  <c r="M14" i="2"/>
  <c r="E14" i="2"/>
  <c r="F14" i="2" s="1"/>
  <c r="G14" i="2" s="1"/>
  <c r="M13" i="2"/>
  <c r="N13" i="2" s="1"/>
  <c r="O13" i="2" s="1"/>
  <c r="E13" i="2"/>
  <c r="O12" i="2"/>
  <c r="N12" i="2"/>
  <c r="M12" i="2"/>
  <c r="E12" i="2"/>
  <c r="M11" i="2"/>
  <c r="N11" i="2" s="1"/>
  <c r="O11" i="2" s="1"/>
  <c r="E11" i="2"/>
  <c r="O10" i="2"/>
  <c r="N10" i="2"/>
  <c r="M10" i="2"/>
  <c r="E10" i="2"/>
  <c r="F10" i="2" s="1"/>
  <c r="G10" i="2" s="1"/>
  <c r="M9" i="2"/>
  <c r="N9" i="2" s="1"/>
  <c r="O9" i="2" s="1"/>
  <c r="E9" i="2"/>
  <c r="J13" i="7"/>
  <c r="I12" i="7"/>
  <c r="I14" i="7" s="1"/>
  <c r="G12" i="7"/>
  <c r="G14" i="7" s="1"/>
  <c r="J11" i="7"/>
  <c r="I10" i="7"/>
  <c r="G10" i="7"/>
  <c r="J10" i="7" s="1"/>
  <c r="J9" i="7"/>
  <c r="J12" i="7" s="1"/>
  <c r="J14" i="7" s="1"/>
  <c r="B183" i="15"/>
  <c r="B107" i="15"/>
  <c r="B176" i="15"/>
  <c r="B172" i="15"/>
  <c r="B91" i="15"/>
  <c r="B140" i="15"/>
  <c r="B53" i="15"/>
  <c r="B80" i="15"/>
  <c r="B36" i="15"/>
  <c r="B116" i="15"/>
  <c r="B49" i="15"/>
  <c r="B14" i="15"/>
  <c r="B60" i="15"/>
  <c r="B171" i="15"/>
  <c r="B129" i="15"/>
  <c r="B83" i="15"/>
  <c r="B128" i="15"/>
  <c r="B34" i="15"/>
  <c r="B178" i="15"/>
  <c r="B72" i="15"/>
  <c r="B133" i="15"/>
  <c r="B65" i="15"/>
  <c r="B146" i="15"/>
  <c r="B124" i="15"/>
  <c r="B10" i="15"/>
  <c r="B103" i="15"/>
  <c r="B158" i="15"/>
  <c r="B90" i="15"/>
  <c r="B168" i="15"/>
  <c r="B75" i="15"/>
  <c r="B23" i="15"/>
  <c r="B30" i="15"/>
  <c r="B141" i="15"/>
  <c r="B136" i="15"/>
  <c r="B76" i="15"/>
  <c r="B88" i="15"/>
  <c r="B151" i="15"/>
  <c r="B94" i="15"/>
  <c r="B111" i="15"/>
  <c r="B55" i="15"/>
  <c r="B89" i="15"/>
  <c r="B101" i="15"/>
  <c r="B73" i="15"/>
  <c r="B37" i="15"/>
  <c r="B11" i="15"/>
  <c r="B26" i="15"/>
  <c r="B142" i="15"/>
  <c r="B96" i="15"/>
  <c r="B68" i="15"/>
  <c r="B48" i="15"/>
  <c r="B44" i="15"/>
  <c r="B22" i="15"/>
  <c r="B74" i="15"/>
  <c r="B85" i="15"/>
  <c r="B19" i="15"/>
  <c r="B41" i="15"/>
  <c r="B21" i="15"/>
  <c r="B114" i="15"/>
  <c r="B46" i="15"/>
  <c r="B56" i="15"/>
  <c r="B61" i="15"/>
  <c r="B161" i="15"/>
  <c r="B147" i="15"/>
  <c r="B108" i="15"/>
  <c r="B13" i="15"/>
  <c r="B86" i="15"/>
  <c r="B135" i="15"/>
  <c r="B32" i="15"/>
  <c r="B31" i="15"/>
  <c r="B165" i="15"/>
  <c r="B180" i="15"/>
  <c r="B33" i="15"/>
  <c r="B150" i="15"/>
  <c r="B182" i="15"/>
  <c r="B155" i="15"/>
  <c r="B54" i="15"/>
  <c r="B164" i="15"/>
  <c r="B57" i="15"/>
  <c r="B175" i="15"/>
  <c r="B27" i="15"/>
  <c r="B174" i="15"/>
  <c r="B153" i="15"/>
  <c r="B79" i="15"/>
  <c r="B110" i="15"/>
  <c r="B17" i="15"/>
  <c r="B138" i="15"/>
  <c r="B51" i="15"/>
  <c r="B163" i="15"/>
  <c r="B24" i="15"/>
  <c r="B154" i="15"/>
  <c r="B87" i="15"/>
  <c r="B123" i="15"/>
  <c r="B127" i="15"/>
  <c r="B84" i="15"/>
  <c r="B50" i="15"/>
  <c r="B121" i="15"/>
  <c r="B132" i="15"/>
  <c r="B64" i="15"/>
  <c r="B99" i="15"/>
  <c r="B25" i="15"/>
  <c r="B39" i="15"/>
  <c r="B18" i="15"/>
  <c r="B159" i="15"/>
  <c r="B28" i="15"/>
  <c r="B104" i="15"/>
  <c r="B16" i="15"/>
  <c r="B93" i="15"/>
  <c r="B40" i="15"/>
  <c r="B29" i="15"/>
  <c r="B143" i="15"/>
  <c r="B20" i="15"/>
  <c r="B71" i="15"/>
  <c r="B181" i="15"/>
  <c r="B119" i="15"/>
  <c r="B113" i="15"/>
  <c r="B98" i="15"/>
  <c r="B160" i="15"/>
  <c r="B9" i="15"/>
  <c r="B45" i="15"/>
  <c r="B100" i="15"/>
  <c r="B120" i="15"/>
  <c r="B148" i="15"/>
  <c r="B125" i="15"/>
  <c r="B106" i="15"/>
  <c r="B59" i="15"/>
  <c r="B126" i="15"/>
  <c r="B47" i="15"/>
  <c r="B179" i="15"/>
  <c r="B115" i="15"/>
  <c r="B81" i="15"/>
  <c r="B63" i="15"/>
  <c r="B92" i="15"/>
  <c r="B15" i="15"/>
  <c r="B97" i="15"/>
  <c r="B38" i="15"/>
  <c r="B52" i="15"/>
  <c r="B35" i="15"/>
  <c r="B134" i="15"/>
  <c r="B62" i="15"/>
  <c r="B166" i="15"/>
  <c r="B67" i="15"/>
  <c r="B167" i="15"/>
  <c r="B149" i="15"/>
  <c r="B112" i="15"/>
  <c r="B152" i="15"/>
  <c r="B122" i="15"/>
  <c r="B43" i="15"/>
  <c r="B58" i="15"/>
  <c r="B162" i="15"/>
  <c r="B157" i="15"/>
  <c r="B78" i="15"/>
  <c r="B131" i="15"/>
  <c r="B137" i="15"/>
  <c r="B169" i="15"/>
  <c r="B130" i="15"/>
  <c r="B77" i="15"/>
  <c r="B109" i="15"/>
  <c r="B170" i="15"/>
  <c r="B145" i="15"/>
  <c r="B177" i="15"/>
  <c r="B102" i="15"/>
  <c r="B69" i="15"/>
  <c r="B105" i="15"/>
  <c r="B117" i="15"/>
  <c r="B42" i="15"/>
  <c r="B144" i="15"/>
  <c r="B12" i="15"/>
  <c r="B70" i="15"/>
  <c r="B95" i="15"/>
  <c r="B13" i="14" l="1"/>
  <c r="C20" i="14"/>
  <c r="B11" i="12"/>
  <c r="B11" i="10"/>
  <c r="B11" i="8"/>
  <c r="J46" i="2"/>
  <c r="B11" i="6"/>
  <c r="B11" i="1"/>
  <c r="B11" i="2"/>
  <c r="J11" i="2"/>
  <c r="B46" i="2"/>
  <c r="B19" i="12"/>
  <c r="B19" i="10"/>
  <c r="B19" i="8"/>
  <c r="J54" i="2"/>
  <c r="B19" i="6"/>
  <c r="B19" i="1"/>
  <c r="B19" i="2"/>
  <c r="J19" i="2"/>
  <c r="B54" i="2"/>
  <c r="B27" i="12"/>
  <c r="B27" i="10"/>
  <c r="B27" i="8"/>
  <c r="J62" i="2"/>
  <c r="B27" i="6"/>
  <c r="B27" i="1"/>
  <c r="B27" i="2"/>
  <c r="J27" i="2"/>
  <c r="B62" i="2"/>
  <c r="B35" i="12"/>
  <c r="B35" i="6"/>
  <c r="B35" i="10"/>
  <c r="B35" i="8"/>
  <c r="B35" i="1"/>
  <c r="B35" i="2"/>
  <c r="J35" i="2"/>
  <c r="B70" i="2"/>
  <c r="J70" i="2"/>
  <c r="D8" i="12"/>
  <c r="C8" i="12"/>
  <c r="G12" i="18"/>
  <c r="K8" i="8"/>
  <c r="J8" i="8"/>
  <c r="F8" i="8"/>
  <c r="G8" i="8"/>
  <c r="C43" i="2"/>
  <c r="D8" i="2"/>
  <c r="L43" i="2"/>
  <c r="C8" i="2"/>
  <c r="E12" i="18"/>
  <c r="D43" i="2"/>
  <c r="C43" i="14"/>
  <c r="C7" i="1"/>
  <c r="B14" i="7"/>
  <c r="B18" i="7"/>
  <c r="G16" i="7"/>
  <c r="P3" i="2"/>
  <c r="N41" i="2"/>
  <c r="F6" i="2"/>
  <c r="F41" i="2"/>
  <c r="N6" i="2"/>
  <c r="K41" i="2"/>
  <c r="C8" i="6"/>
  <c r="F3" i="8"/>
  <c r="F7" i="10"/>
  <c r="C7" i="10"/>
  <c r="I7" i="10"/>
  <c r="N4" i="10"/>
  <c r="J8" i="18"/>
  <c r="G8" i="18"/>
  <c r="N7" i="18"/>
  <c r="E7" i="12"/>
  <c r="B14" i="14"/>
  <c r="C21" i="14"/>
  <c r="B12" i="12"/>
  <c r="B12" i="8"/>
  <c r="B12" i="10"/>
  <c r="B12" i="2"/>
  <c r="B47" i="2"/>
  <c r="B12" i="6"/>
  <c r="J12" i="2"/>
  <c r="J47" i="2"/>
  <c r="B12" i="1"/>
  <c r="B20" i="12"/>
  <c r="B20" i="8"/>
  <c r="B20" i="10"/>
  <c r="B20" i="2"/>
  <c r="B55" i="2"/>
  <c r="B20" i="6"/>
  <c r="J20" i="2"/>
  <c r="J55" i="2"/>
  <c r="B20" i="1"/>
  <c r="B28" i="12"/>
  <c r="B28" i="8"/>
  <c r="B28" i="10"/>
  <c r="B28" i="2"/>
  <c r="B63" i="2"/>
  <c r="B28" i="6"/>
  <c r="J28" i="2"/>
  <c r="J63" i="2"/>
  <c r="B28" i="1"/>
  <c r="B5" i="12"/>
  <c r="B3" i="10"/>
  <c r="B4" i="18"/>
  <c r="J39" i="2"/>
  <c r="B4" i="2"/>
  <c r="B39" i="2"/>
  <c r="B4" i="8"/>
  <c r="J4" i="2"/>
  <c r="N43" i="2"/>
  <c r="N8" i="2"/>
  <c r="F43" i="2"/>
  <c r="F8" i="2"/>
  <c r="B2" i="1"/>
  <c r="C8" i="1"/>
  <c r="B11" i="7"/>
  <c r="H16" i="7"/>
  <c r="B37" i="2"/>
  <c r="G6" i="2"/>
  <c r="G41" i="2"/>
  <c r="O6" i="2"/>
  <c r="O41" i="2"/>
  <c r="P41" i="2"/>
  <c r="D8" i="6"/>
  <c r="J1" i="8"/>
  <c r="G7" i="10"/>
  <c r="J7" i="10"/>
  <c r="D7" i="10"/>
  <c r="B37" i="10"/>
  <c r="B6" i="18"/>
  <c r="E8" i="18"/>
  <c r="C22" i="14"/>
  <c r="B13" i="12"/>
  <c r="B13" i="10"/>
  <c r="B13" i="8"/>
  <c r="J48" i="2"/>
  <c r="J13" i="2"/>
  <c r="B13" i="6"/>
  <c r="B48" i="2"/>
  <c r="B13" i="2"/>
  <c r="B13" i="1"/>
  <c r="B21" i="12"/>
  <c r="B21" i="10"/>
  <c r="J56" i="2"/>
  <c r="J21" i="2"/>
  <c r="B21" i="8"/>
  <c r="B21" i="6"/>
  <c r="B56" i="2"/>
  <c r="B21" i="2"/>
  <c r="B21" i="1"/>
  <c r="B29" i="12"/>
  <c r="B29" i="10"/>
  <c r="J64" i="2"/>
  <c r="J29" i="2"/>
  <c r="B29" i="8"/>
  <c r="B29" i="6"/>
  <c r="B64" i="2"/>
  <c r="B29" i="2"/>
  <c r="B29" i="1"/>
  <c r="B6" i="12"/>
  <c r="B5" i="8"/>
  <c r="B5" i="18"/>
  <c r="B4" i="10"/>
  <c r="J5" i="2"/>
  <c r="J40" i="2"/>
  <c r="B5" i="2"/>
  <c r="B40" i="2"/>
  <c r="H12" i="18"/>
  <c r="C8" i="10"/>
  <c r="L8" i="8"/>
  <c r="E8" i="10"/>
  <c r="D8" i="8"/>
  <c r="D8" i="10"/>
  <c r="E43" i="2"/>
  <c r="H8" i="8"/>
  <c r="E8" i="2"/>
  <c r="D7" i="1"/>
  <c r="I16" i="7"/>
  <c r="H38" i="2"/>
  <c r="H6" i="2"/>
  <c r="F5" i="2"/>
  <c r="F40" i="2"/>
  <c r="E8" i="6"/>
  <c r="J3" i="8"/>
  <c r="H7" i="10"/>
  <c r="K7" i="10"/>
  <c r="E7" i="10"/>
  <c r="B11" i="18"/>
  <c r="B38" i="10"/>
  <c r="B10" i="18"/>
  <c r="F8" i="18"/>
  <c r="F7" i="12"/>
  <c r="C23" i="14"/>
  <c r="B14" i="12"/>
  <c r="B14" i="8"/>
  <c r="B49" i="2"/>
  <c r="B14" i="1"/>
  <c r="J49" i="2"/>
  <c r="B14" i="2"/>
  <c r="B14" i="10"/>
  <c r="B14" i="6"/>
  <c r="J14" i="2"/>
  <c r="B22" i="12"/>
  <c r="B22" i="8"/>
  <c r="B22" i="10"/>
  <c r="B57" i="2"/>
  <c r="B22" i="1"/>
  <c r="J57" i="2"/>
  <c r="B22" i="2"/>
  <c r="B22" i="6"/>
  <c r="J22" i="2"/>
  <c r="B30" i="12"/>
  <c r="B30" i="8"/>
  <c r="B65" i="2"/>
  <c r="B30" i="1"/>
  <c r="J65" i="2"/>
  <c r="B30" i="2"/>
  <c r="B30" i="10"/>
  <c r="B30" i="6"/>
  <c r="J30" i="2"/>
  <c r="B7" i="8"/>
  <c r="B9" i="18"/>
  <c r="J42" i="2"/>
  <c r="J7" i="2"/>
  <c r="B7" i="2"/>
  <c r="B42" i="2"/>
  <c r="F12" i="18"/>
  <c r="K43" i="2"/>
  <c r="K8" i="2"/>
  <c r="E7" i="1"/>
  <c r="D8" i="1"/>
  <c r="B7" i="7"/>
  <c r="B16" i="7"/>
  <c r="J37" i="2"/>
  <c r="K6" i="2"/>
  <c r="H5" i="2"/>
  <c r="H40" i="2"/>
  <c r="B6" i="6"/>
  <c r="F8" i="6"/>
  <c r="D6" i="8"/>
  <c r="H6" i="8"/>
  <c r="L6" i="8"/>
  <c r="L7" i="10"/>
  <c r="I8" i="18"/>
  <c r="L8" i="18"/>
  <c r="G7" i="12"/>
  <c r="C24" i="14"/>
  <c r="B15" i="12"/>
  <c r="B15" i="8"/>
  <c r="B15" i="10"/>
  <c r="J50" i="2"/>
  <c r="B15" i="6"/>
  <c r="B15" i="2"/>
  <c r="J15" i="2"/>
  <c r="B15" i="1"/>
  <c r="B50" i="2"/>
  <c r="B23" i="12"/>
  <c r="B23" i="8"/>
  <c r="B23" i="10"/>
  <c r="J58" i="2"/>
  <c r="B23" i="6"/>
  <c r="B23" i="2"/>
  <c r="J23" i="2"/>
  <c r="B23" i="1"/>
  <c r="B58" i="2"/>
  <c r="B31" i="12"/>
  <c r="B31" i="8"/>
  <c r="B31" i="10"/>
  <c r="J66" i="2"/>
  <c r="B31" i="6"/>
  <c r="B31" i="2"/>
  <c r="J31" i="2"/>
  <c r="B31" i="1"/>
  <c r="B66" i="2"/>
  <c r="B8" i="12"/>
  <c r="B8" i="10"/>
  <c r="B8" i="8"/>
  <c r="B43" i="2"/>
  <c r="B8" i="2"/>
  <c r="J43" i="2"/>
  <c r="J8" i="2"/>
  <c r="B12" i="18"/>
  <c r="M8" i="2"/>
  <c r="L8" i="2"/>
  <c r="E8" i="1"/>
  <c r="D8" i="7"/>
  <c r="B10" i="7"/>
  <c r="B17" i="7"/>
  <c r="P38" i="2"/>
  <c r="L6" i="2"/>
  <c r="N5" i="2"/>
  <c r="N40" i="2"/>
  <c r="C7" i="6"/>
  <c r="G7" i="6"/>
  <c r="K6" i="8"/>
  <c r="G6" i="8"/>
  <c r="B5" i="10"/>
  <c r="B2" i="18"/>
  <c r="H8" i="18"/>
  <c r="K8" i="18"/>
  <c r="F6" i="12"/>
  <c r="C25" i="14"/>
  <c r="B16" i="12"/>
  <c r="B16" i="10"/>
  <c r="B16" i="2"/>
  <c r="B16" i="1"/>
  <c r="B51" i="2"/>
  <c r="B16" i="6"/>
  <c r="J16" i="2"/>
  <c r="J51" i="2"/>
  <c r="B16" i="8"/>
  <c r="B24" i="12"/>
  <c r="B24" i="10"/>
  <c r="B24" i="2"/>
  <c r="B24" i="1"/>
  <c r="B24" i="8"/>
  <c r="B59" i="2"/>
  <c r="B24" i="6"/>
  <c r="J24" i="2"/>
  <c r="J59" i="2"/>
  <c r="B32" i="12"/>
  <c r="B32" i="10"/>
  <c r="B32" i="6"/>
  <c r="B32" i="2"/>
  <c r="B32" i="1"/>
  <c r="B67" i="2"/>
  <c r="J32" i="2"/>
  <c r="J67" i="2"/>
  <c r="B32" i="8"/>
  <c r="B3" i="8"/>
  <c r="F7" i="1"/>
  <c r="B36" i="1"/>
  <c r="H8" i="7"/>
  <c r="D16" i="7"/>
  <c r="B1" i="2"/>
  <c r="C6" i="2"/>
  <c r="P6" i="2"/>
  <c r="P5" i="2"/>
  <c r="P40" i="2"/>
  <c r="D7" i="6"/>
  <c r="D1" i="8"/>
  <c r="F6" i="8"/>
  <c r="C6" i="10"/>
  <c r="M7" i="10"/>
  <c r="B8" i="18"/>
  <c r="G7" i="18"/>
  <c r="G6" i="12"/>
  <c r="E1" i="14"/>
  <c r="C17" i="14"/>
  <c r="B9" i="12"/>
  <c r="J44" i="2"/>
  <c r="B9" i="10"/>
  <c r="J9" i="2"/>
  <c r="B9" i="1"/>
  <c r="B9" i="6"/>
  <c r="B9" i="8"/>
  <c r="B44" i="2"/>
  <c r="B9" i="2"/>
  <c r="B17" i="12"/>
  <c r="J52" i="2"/>
  <c r="J17" i="2"/>
  <c r="B17" i="8"/>
  <c r="B17" i="1"/>
  <c r="B17" i="10"/>
  <c r="B17" i="6"/>
  <c r="B52" i="2"/>
  <c r="B17" i="2"/>
  <c r="B25" i="12"/>
  <c r="J60" i="2"/>
  <c r="B25" i="10"/>
  <c r="J25" i="2"/>
  <c r="B25" i="1"/>
  <c r="B25" i="6"/>
  <c r="B60" i="2"/>
  <c r="B25" i="2"/>
  <c r="B25" i="8"/>
  <c r="B33" i="12"/>
  <c r="J68" i="2"/>
  <c r="B33" i="6"/>
  <c r="J33" i="2"/>
  <c r="B33" i="1"/>
  <c r="B33" i="8"/>
  <c r="B33" i="10"/>
  <c r="B68" i="2"/>
  <c r="B33" i="2"/>
  <c r="G8" i="12"/>
  <c r="N8" i="10"/>
  <c r="H43" i="2"/>
  <c r="H8" i="2"/>
  <c r="P43" i="2"/>
  <c r="P8" i="2"/>
  <c r="C41" i="14"/>
  <c r="B1" i="7"/>
  <c r="J8" i="7"/>
  <c r="E16" i="7"/>
  <c r="H3" i="2"/>
  <c r="D41" i="2"/>
  <c r="L41" i="2"/>
  <c r="D6" i="2"/>
  <c r="C41" i="2"/>
  <c r="E7" i="6"/>
  <c r="D3" i="8"/>
  <c r="J6" i="8"/>
  <c r="F6" i="10"/>
  <c r="N7" i="10"/>
  <c r="C8" i="18"/>
  <c r="J7" i="18"/>
  <c r="D7" i="12"/>
  <c r="E2" i="14"/>
  <c r="C19" i="14"/>
  <c r="B10" i="12"/>
  <c r="B10" i="8"/>
  <c r="B45" i="2"/>
  <c r="B10" i="10"/>
  <c r="J45" i="2"/>
  <c r="B10" i="2"/>
  <c r="B10" i="1"/>
  <c r="B10" i="6"/>
  <c r="J10" i="2"/>
  <c r="B18" i="12"/>
  <c r="B18" i="8"/>
  <c r="B18" i="10"/>
  <c r="B53" i="2"/>
  <c r="J53" i="2"/>
  <c r="B18" i="2"/>
  <c r="B18" i="1"/>
  <c r="B18" i="6"/>
  <c r="J18" i="2"/>
  <c r="B26" i="12"/>
  <c r="B26" i="8"/>
  <c r="B61" i="2"/>
  <c r="B26" i="10"/>
  <c r="J61" i="2"/>
  <c r="B26" i="2"/>
  <c r="B26" i="1"/>
  <c r="B26" i="6"/>
  <c r="J26" i="2"/>
  <c r="B34" i="12"/>
  <c r="B34" i="8"/>
  <c r="B34" i="6"/>
  <c r="B34" i="10"/>
  <c r="B69" i="2"/>
  <c r="J69" i="2"/>
  <c r="B34" i="2"/>
  <c r="B34" i="1"/>
  <c r="J34" i="2"/>
  <c r="C42" i="14"/>
  <c r="B6" i="1"/>
  <c r="B9" i="7"/>
  <c r="B13" i="7"/>
  <c r="F16" i="7"/>
  <c r="J1" i="2"/>
  <c r="M6" i="2"/>
  <c r="M41" i="2"/>
  <c r="E6" i="2"/>
  <c r="E41" i="2"/>
  <c r="H41" i="2"/>
  <c r="F7" i="6"/>
  <c r="F1" i="8"/>
  <c r="I6" i="10"/>
  <c r="M4" i="10"/>
  <c r="D8" i="18"/>
  <c r="M7" i="18"/>
  <c r="C7" i="12"/>
  <c r="B37" i="12"/>
  <c r="P59" i="2"/>
  <c r="F24" i="6" s="1"/>
  <c r="P9" i="2"/>
  <c r="O35" i="2"/>
  <c r="P30" i="2" s="1"/>
  <c r="D30" i="6" s="1"/>
  <c r="P33" i="2"/>
  <c r="D33" i="6" s="1"/>
  <c r="O70" i="2"/>
  <c r="P60" i="2" s="1"/>
  <c r="F25" i="6" s="1"/>
  <c r="P20" i="2"/>
  <c r="D20" i="6" s="1"/>
  <c r="P23" i="2"/>
  <c r="D23" i="6" s="1"/>
  <c r="P28" i="2"/>
  <c r="D28" i="6" s="1"/>
  <c r="P31" i="2"/>
  <c r="D31" i="6" s="1"/>
  <c r="P62" i="2"/>
  <c r="F27" i="6" s="1"/>
  <c r="P64" i="2"/>
  <c r="F29" i="6" s="1"/>
  <c r="G18" i="7"/>
  <c r="F18" i="7"/>
  <c r="E18" i="7"/>
  <c r="D18" i="7"/>
  <c r="J18" i="7" s="1"/>
  <c r="P10" i="2"/>
  <c r="D10" i="6" s="1"/>
  <c r="P13" i="2"/>
  <c r="D13" i="6" s="1"/>
  <c r="P18" i="2"/>
  <c r="D18" i="6" s="1"/>
  <c r="P45" i="2"/>
  <c r="F10" i="6" s="1"/>
  <c r="F47" i="2"/>
  <c r="G47" i="2" s="1"/>
  <c r="P50" i="2"/>
  <c r="F15" i="6" s="1"/>
  <c r="F58" i="2"/>
  <c r="G58" i="2" s="1"/>
  <c r="F63" i="2"/>
  <c r="G63" i="2" s="1"/>
  <c r="I18" i="7"/>
  <c r="H18" i="7"/>
  <c r="F44" i="2"/>
  <c r="G44" i="2" s="1"/>
  <c r="P47" i="2"/>
  <c r="F12" i="6" s="1"/>
  <c r="F49" i="2"/>
  <c r="G49" i="2" s="1"/>
  <c r="P52" i="2"/>
  <c r="F17" i="6" s="1"/>
  <c r="F60" i="2"/>
  <c r="G60" i="2" s="1"/>
  <c r="F65" i="2"/>
  <c r="G65" i="2" s="1"/>
  <c r="G16" i="10"/>
  <c r="J16" i="10" s="1"/>
  <c r="P27" i="2"/>
  <c r="D27" i="6" s="1"/>
  <c r="P32" i="2"/>
  <c r="D32" i="6" s="1"/>
  <c r="F31" i="2"/>
  <c r="G31" i="2" s="1"/>
  <c r="F27" i="2"/>
  <c r="G27" i="2" s="1"/>
  <c r="F23" i="2"/>
  <c r="G23" i="2" s="1"/>
  <c r="F19" i="2"/>
  <c r="G19" i="2" s="1"/>
  <c r="F15" i="2"/>
  <c r="G15" i="2" s="1"/>
  <c r="F11" i="2"/>
  <c r="G11" i="2" s="1"/>
  <c r="F33" i="2"/>
  <c r="G33" i="2" s="1"/>
  <c r="F29" i="2"/>
  <c r="G29" i="2" s="1"/>
  <c r="F25" i="2"/>
  <c r="G25" i="2" s="1"/>
  <c r="F21" i="2"/>
  <c r="G21" i="2" s="1"/>
  <c r="F17" i="2"/>
  <c r="G17" i="2" s="1"/>
  <c r="F13" i="2"/>
  <c r="G13" i="2" s="1"/>
  <c r="F9" i="2"/>
  <c r="G9" i="2" s="1"/>
  <c r="F35" i="2"/>
  <c r="F32" i="2"/>
  <c r="G32" i="2" s="1"/>
  <c r="F28" i="2"/>
  <c r="G28" i="2" s="1"/>
  <c r="F24" i="2"/>
  <c r="G24" i="2" s="1"/>
  <c r="F20" i="2"/>
  <c r="G20" i="2" s="1"/>
  <c r="F16" i="2"/>
  <c r="G16" i="2" s="1"/>
  <c r="F12" i="2"/>
  <c r="G12" i="2" s="1"/>
  <c r="F46" i="2"/>
  <c r="G46" i="2" s="1"/>
  <c r="F51" i="2"/>
  <c r="G51" i="2" s="1"/>
  <c r="P54" i="2"/>
  <c r="F19" i="6" s="1"/>
  <c r="F62" i="2"/>
  <c r="G62" i="2" s="1"/>
  <c r="P65" i="2"/>
  <c r="F30" i="6" s="1"/>
  <c r="F67" i="2"/>
  <c r="G67" i="2" s="1"/>
  <c r="F48" i="2"/>
  <c r="G48" i="2" s="1"/>
  <c r="P51" i="2"/>
  <c r="F16" i="6" s="1"/>
  <c r="F53" i="2"/>
  <c r="G53" i="2" s="1"/>
  <c r="F64" i="2"/>
  <c r="G64" i="2" s="1"/>
  <c r="F69" i="2"/>
  <c r="G69" i="2" s="1"/>
  <c r="G17" i="10"/>
  <c r="J17" i="10" s="1"/>
  <c r="J19" i="18"/>
  <c r="K50" i="18"/>
  <c r="K58" i="18"/>
  <c r="K74" i="18"/>
  <c r="K114" i="18"/>
  <c r="K122" i="18"/>
  <c r="K138" i="18"/>
  <c r="G11" i="10"/>
  <c r="J11" i="10" s="1"/>
  <c r="G18" i="10"/>
  <c r="J18" i="10" s="1"/>
  <c r="G35" i="8"/>
  <c r="H35" i="8" s="1"/>
  <c r="K17" i="18"/>
  <c r="H10" i="18"/>
  <c r="K27" i="18" s="1"/>
  <c r="H11" i="18"/>
  <c r="K35" i="18"/>
  <c r="K43" i="18"/>
  <c r="K51" i="18"/>
  <c r="K59" i="18"/>
  <c r="K67" i="18"/>
  <c r="K99" i="18"/>
  <c r="K107" i="18"/>
  <c r="K115" i="18"/>
  <c r="K123" i="18"/>
  <c r="K131" i="18"/>
  <c r="K163" i="18"/>
  <c r="K171" i="18"/>
  <c r="D38" i="10"/>
  <c r="D37" i="10"/>
  <c r="G15" i="10" s="1"/>
  <c r="J15" i="10" s="1"/>
  <c r="F23" i="10"/>
  <c r="I23" i="10" s="1"/>
  <c r="F33" i="10"/>
  <c r="I33" i="10" s="1"/>
  <c r="C38" i="10"/>
  <c r="P44" i="2"/>
  <c r="K35" i="8"/>
  <c r="L35" i="8" s="1"/>
  <c r="G26" i="10"/>
  <c r="J26" i="10" s="1"/>
  <c r="I10" i="18"/>
  <c r="L82" i="18" s="1"/>
  <c r="K40" i="18"/>
  <c r="K48" i="18"/>
  <c r="K56" i="18"/>
  <c r="K64" i="18"/>
  <c r="K72" i="18"/>
  <c r="K112" i="18"/>
  <c r="K120" i="18"/>
  <c r="K128" i="18"/>
  <c r="K136" i="18"/>
  <c r="K144" i="18"/>
  <c r="L9" i="8"/>
  <c r="E9" i="10" s="1"/>
  <c r="G14" i="10"/>
  <c r="J14" i="10" s="1"/>
  <c r="I11" i="18"/>
  <c r="L60" i="18" s="1"/>
  <c r="L92" i="18"/>
  <c r="L156" i="18"/>
  <c r="K19" i="18"/>
  <c r="K26" i="18"/>
  <c r="K57" i="18"/>
  <c r="K65" i="18"/>
  <c r="K73" i="18"/>
  <c r="K81" i="18"/>
  <c r="K89" i="18"/>
  <c r="K121" i="18"/>
  <c r="K129" i="18"/>
  <c r="K137" i="18"/>
  <c r="K145" i="18"/>
  <c r="K153" i="18"/>
  <c r="G34" i="10"/>
  <c r="J34" i="10" s="1"/>
  <c r="F9" i="10"/>
  <c r="C37" i="10"/>
  <c r="F29" i="10" s="1"/>
  <c r="I29" i="10" s="1"/>
  <c r="F15" i="10"/>
  <c r="I15" i="10" s="1"/>
  <c r="J2129" i="18"/>
  <c r="J2121" i="18"/>
  <c r="J2113" i="18"/>
  <c r="J2105" i="18"/>
  <c r="J2097" i="18"/>
  <c r="J2131" i="18"/>
  <c r="J2123" i="18"/>
  <c r="J2115" i="18"/>
  <c r="J2107" i="18"/>
  <c r="J2099" i="18"/>
  <c r="J2091" i="18"/>
  <c r="J2083" i="18"/>
  <c r="J2075" i="18"/>
  <c r="J2067" i="18"/>
  <c r="J2132" i="18"/>
  <c r="J2130" i="18"/>
  <c r="J2126" i="18"/>
  <c r="J2119" i="18"/>
  <c r="J2116" i="18"/>
  <c r="J2112" i="18"/>
  <c r="J2094" i="18"/>
  <c r="J2086" i="18"/>
  <c r="J2081" i="18"/>
  <c r="J2071" i="18"/>
  <c r="J2054" i="18"/>
  <c r="J2046" i="18"/>
  <c r="J2038" i="18"/>
  <c r="J2030" i="18"/>
  <c r="J2022" i="18"/>
  <c r="J2014" i="18"/>
  <c r="J2128" i="18"/>
  <c r="J2110" i="18"/>
  <c r="J2103" i="18"/>
  <c r="J2125" i="18"/>
  <c r="J2122" i="18"/>
  <c r="J2093" i="18"/>
  <c r="J2089" i="18"/>
  <c r="J2079" i="18"/>
  <c r="J2064" i="18"/>
  <c r="J2059" i="18"/>
  <c r="J2118" i="18"/>
  <c r="J2111" i="18"/>
  <c r="J2108" i="18"/>
  <c r="J2104" i="18"/>
  <c r="J2090" i="18"/>
  <c r="J2085" i="18"/>
  <c r="J2070" i="18"/>
  <c r="J2065" i="18"/>
  <c r="J2060" i="18"/>
  <c r="J2052" i="18"/>
  <c r="J2044" i="18"/>
  <c r="J2036" i="18"/>
  <c r="J2028" i="18"/>
  <c r="J2020" i="18"/>
  <c r="J2012" i="18"/>
  <c r="J2106" i="18"/>
  <c r="J2088" i="18"/>
  <c r="J2049" i="18"/>
  <c r="J2042" i="18"/>
  <c r="J2039" i="18"/>
  <c r="J2035" i="18"/>
  <c r="J2017" i="18"/>
  <c r="J2010" i="18"/>
  <c r="J2007" i="18"/>
  <c r="J2000" i="18"/>
  <c r="J1992" i="18"/>
  <c r="J1984" i="18"/>
  <c r="J1976" i="18"/>
  <c r="J1968" i="18"/>
  <c r="J1960" i="18"/>
  <c r="J1952" i="18"/>
  <c r="J1944" i="18"/>
  <c r="J1936" i="18"/>
  <c r="J1928" i="18"/>
  <c r="J1920" i="18"/>
  <c r="J1912" i="18"/>
  <c r="J2133" i="18"/>
  <c r="J2124" i="18"/>
  <c r="J2082" i="18"/>
  <c r="J2040" i="18"/>
  <c r="J2037" i="18"/>
  <c r="J2008" i="18"/>
  <c r="J2003" i="18"/>
  <c r="J1995" i="18"/>
  <c r="J2120" i="18"/>
  <c r="J2101" i="18"/>
  <c r="J2096" i="18"/>
  <c r="J2092" i="18"/>
  <c r="J2080" i="18"/>
  <c r="J2072" i="18"/>
  <c r="J2051" i="18"/>
  <c r="J2033" i="18"/>
  <c r="J2026" i="18"/>
  <c r="J2023" i="18"/>
  <c r="J2019" i="18"/>
  <c r="J2004" i="18"/>
  <c r="J1996" i="18"/>
  <c r="J1988" i="18"/>
  <c r="J1980" i="18"/>
  <c r="J1972" i="18"/>
  <c r="J2109" i="18"/>
  <c r="J2087" i="18"/>
  <c r="J2057" i="18"/>
  <c r="J2048" i="18"/>
  <c r="J2045" i="18"/>
  <c r="J2078" i="18"/>
  <c r="J2076" i="18"/>
  <c r="J2068" i="18"/>
  <c r="J2066" i="18"/>
  <c r="J2063" i="18"/>
  <c r="J2061" i="18"/>
  <c r="J2055" i="18"/>
  <c r="J2041" i="18"/>
  <c r="J2034" i="18"/>
  <c r="J2031" i="18"/>
  <c r="J2027" i="18"/>
  <c r="J2009" i="18"/>
  <c r="J2006" i="18"/>
  <c r="J1998" i="18"/>
  <c r="J1990" i="18"/>
  <c r="J1982" i="18"/>
  <c r="J2102" i="18"/>
  <c r="J2073" i="18"/>
  <c r="J2029" i="18"/>
  <c r="J2021" i="18"/>
  <c r="J2015" i="18"/>
  <c r="J2013" i="18"/>
  <c r="J1964" i="18"/>
  <c r="J1949" i="18"/>
  <c r="J1945" i="18"/>
  <c r="J1935" i="18"/>
  <c r="J1930" i="18"/>
  <c r="J1915" i="18"/>
  <c r="J1910" i="18"/>
  <c r="J1902" i="18"/>
  <c r="J1894" i="18"/>
  <c r="J2127" i="18"/>
  <c r="J2062" i="18"/>
  <c r="J2001" i="18"/>
  <c r="J1999" i="18"/>
  <c r="J1979" i="18"/>
  <c r="J1969" i="18"/>
  <c r="J1965" i="18"/>
  <c r="J1961" i="18"/>
  <c r="J1951" i="18"/>
  <c r="J1946" i="18"/>
  <c r="J1931" i="18"/>
  <c r="J1926" i="18"/>
  <c r="J1916" i="18"/>
  <c r="J2098" i="18"/>
  <c r="J2077" i="18"/>
  <c r="J2050" i="18"/>
  <c r="J2043" i="18"/>
  <c r="J1997" i="18"/>
  <c r="J1985" i="18"/>
  <c r="J1973" i="18"/>
  <c r="J1966" i="18"/>
  <c r="J1956" i="18"/>
  <c r="J1941" i="18"/>
  <c r="J1937" i="18"/>
  <c r="J1927" i="18"/>
  <c r="J1922" i="18"/>
  <c r="J1905" i="18"/>
  <c r="J1897" i="18"/>
  <c r="J2047" i="18"/>
  <c r="J2016" i="18"/>
  <c r="J1983" i="18"/>
  <c r="J1977" i="18"/>
  <c r="J1970" i="18"/>
  <c r="J1962" i="18"/>
  <c r="J1947" i="18"/>
  <c r="J1942" i="18"/>
  <c r="J1932" i="18"/>
  <c r="J2095" i="18"/>
  <c r="J2084" i="18"/>
  <c r="J2074" i="18"/>
  <c r="J2069" i="18"/>
  <c r="J2024" i="18"/>
  <c r="J2018" i="18"/>
  <c r="J2002" i="18"/>
  <c r="J1974" i="18"/>
  <c r="J1967" i="18"/>
  <c r="J1957" i="18"/>
  <c r="J1953" i="18"/>
  <c r="J1943" i="18"/>
  <c r="J1938" i="18"/>
  <c r="J1923" i="18"/>
  <c r="J1918" i="18"/>
  <c r="J2005" i="18"/>
  <c r="J1987" i="18"/>
  <c r="J1975" i="18"/>
  <c r="J1963" i="18"/>
  <c r="J1950" i="18"/>
  <c r="J1939" i="18"/>
  <c r="J1924" i="18"/>
  <c r="J1917" i="18"/>
  <c r="J1913" i="18"/>
  <c r="J1908" i="18"/>
  <c r="J1898" i="18"/>
  <c r="J1889" i="18"/>
  <c r="J2011" i="18"/>
  <c r="J1994" i="18"/>
  <c r="J1989" i="18"/>
  <c r="J1991" i="18"/>
  <c r="J1958" i="18"/>
  <c r="J1934" i="18"/>
  <c r="J1921" i="18"/>
  <c r="J1906" i="18"/>
  <c r="J1883" i="18"/>
  <c r="J1875" i="18"/>
  <c r="J1867" i="18"/>
  <c r="J1859" i="18"/>
  <c r="J1851" i="18"/>
  <c r="J1843" i="18"/>
  <c r="J1835" i="18"/>
  <c r="J2100" i="18"/>
  <c r="J2053" i="18"/>
  <c r="J1986" i="18"/>
  <c r="J1929" i="18"/>
  <c r="J1909" i="18"/>
  <c r="J1903" i="18"/>
  <c r="J1899" i="18"/>
  <c r="J1896" i="18"/>
  <c r="J1891" i="18"/>
  <c r="J1884" i="18"/>
  <c r="J1876" i="18"/>
  <c r="J1868" i="18"/>
  <c r="J1860" i="18"/>
  <c r="J1852" i="18"/>
  <c r="J2117" i="18"/>
  <c r="J2114" i="18"/>
  <c r="J1955" i="18"/>
  <c r="J1933" i="18"/>
  <c r="J1907" i="18"/>
  <c r="J1904" i="18"/>
  <c r="J1900" i="18"/>
  <c r="J1893" i="18"/>
  <c r="J1886" i="18"/>
  <c r="J1878" i="18"/>
  <c r="J1870" i="18"/>
  <c r="J1862" i="18"/>
  <c r="J1854" i="18"/>
  <c r="J1846" i="18"/>
  <c r="J1838" i="18"/>
  <c r="J2025" i="18"/>
  <c r="J1978" i="18"/>
  <c r="J1887" i="18"/>
  <c r="J1879" i="18"/>
  <c r="J1871" i="18"/>
  <c r="J1863" i="18"/>
  <c r="J1855" i="18"/>
  <c r="J1847" i="18"/>
  <c r="J1839" i="18"/>
  <c r="J2032" i="18"/>
  <c r="J1981" i="18"/>
  <c r="J1837" i="18"/>
  <c r="J1827" i="18"/>
  <c r="J1819" i="18"/>
  <c r="J1811" i="18"/>
  <c r="J1803" i="18"/>
  <c r="J1795" i="18"/>
  <c r="J1787" i="18"/>
  <c r="J1779" i="18"/>
  <c r="J1771" i="18"/>
  <c r="J2058" i="18"/>
  <c r="J1914" i="18"/>
  <c r="J1892" i="18"/>
  <c r="J1890" i="18"/>
  <c r="J1888" i="18"/>
  <c r="J1882" i="18"/>
  <c r="J1866" i="18"/>
  <c r="J1850" i="18"/>
  <c r="J1840" i="18"/>
  <c r="J1832" i="18"/>
  <c r="J1828" i="18"/>
  <c r="J1820" i="18"/>
  <c r="J1812" i="18"/>
  <c r="J1804" i="18"/>
  <c r="J1796" i="18"/>
  <c r="J1788" i="18"/>
  <c r="J1780" i="18"/>
  <c r="J1772" i="18"/>
  <c r="J1954" i="18"/>
  <c r="J1948" i="18"/>
  <c r="J1919" i="18"/>
  <c r="J1880" i="18"/>
  <c r="J1873" i="18"/>
  <c r="J1869" i="18"/>
  <c r="J1864" i="18"/>
  <c r="J1857" i="18"/>
  <c r="J1853" i="18"/>
  <c r="J1848" i="18"/>
  <c r="J1833" i="18"/>
  <c r="J1925" i="18"/>
  <c r="J1911" i="18"/>
  <c r="J1901" i="18"/>
  <c r="J1834" i="18"/>
  <c r="J1993" i="18"/>
  <c r="J1885" i="18"/>
  <c r="J1841" i="18"/>
  <c r="J1940" i="18"/>
  <c r="J1874" i="18"/>
  <c r="J1858" i="18"/>
  <c r="J1844" i="18"/>
  <c r="J1830" i="18"/>
  <c r="J1824" i="18"/>
  <c r="J1816" i="18"/>
  <c r="J1808" i="18"/>
  <c r="J1800" i="18"/>
  <c r="J1792" i="18"/>
  <c r="J2056" i="18"/>
  <c r="J1959" i="18"/>
  <c r="J1895" i="18"/>
  <c r="J1881" i="18"/>
  <c r="J1877" i="18"/>
  <c r="J1872" i="18"/>
  <c r="J1865" i="18"/>
  <c r="J1861" i="18"/>
  <c r="J1856" i="18"/>
  <c r="J1849" i="18"/>
  <c r="J1836" i="18"/>
  <c r="J1825" i="18"/>
  <c r="J1817" i="18"/>
  <c r="J1809" i="18"/>
  <c r="J1801" i="18"/>
  <c r="J1793" i="18"/>
  <c r="J1831" i="18"/>
  <c r="J1826" i="18"/>
  <c r="J1783" i="18"/>
  <c r="J1773" i="18"/>
  <c r="J1762" i="18"/>
  <c r="J1754" i="18"/>
  <c r="J1746" i="18"/>
  <c r="J1738" i="18"/>
  <c r="J1730" i="18"/>
  <c r="J1722" i="18"/>
  <c r="J1714" i="18"/>
  <c r="J1706" i="18"/>
  <c r="J1698" i="18"/>
  <c r="J1690" i="18"/>
  <c r="J1682" i="18"/>
  <c r="J1815" i="18"/>
  <c r="J1799" i="18"/>
  <c r="J1776" i="18"/>
  <c r="J1769" i="18"/>
  <c r="J1763" i="18"/>
  <c r="J1755" i="18"/>
  <c r="J1747" i="18"/>
  <c r="J1739" i="18"/>
  <c r="J1731" i="18"/>
  <c r="J1723" i="18"/>
  <c r="J1715" i="18"/>
  <c r="J1707" i="18"/>
  <c r="J1699" i="18"/>
  <c r="J1784" i="18"/>
  <c r="J1777" i="18"/>
  <c r="J1774" i="18"/>
  <c r="J1765" i="18"/>
  <c r="J1757" i="18"/>
  <c r="J1749" i="18"/>
  <c r="J1741" i="18"/>
  <c r="J1733" i="18"/>
  <c r="J1725" i="18"/>
  <c r="J1717" i="18"/>
  <c r="J1709" i="18"/>
  <c r="J1701" i="18"/>
  <c r="J1842" i="18"/>
  <c r="J1778" i="18"/>
  <c r="J1766" i="18"/>
  <c r="J1758" i="18"/>
  <c r="J1750" i="18"/>
  <c r="J1742" i="18"/>
  <c r="J1734" i="18"/>
  <c r="J1726" i="18"/>
  <c r="J1718" i="18"/>
  <c r="J1845" i="18"/>
  <c r="J1823" i="18"/>
  <c r="J1807" i="18"/>
  <c r="J1791" i="18"/>
  <c r="J1785" i="18"/>
  <c r="J1782" i="18"/>
  <c r="J1767" i="18"/>
  <c r="J1759" i="18"/>
  <c r="J1751" i="18"/>
  <c r="J1743" i="18"/>
  <c r="J1735" i="18"/>
  <c r="J1727" i="18"/>
  <c r="J1719" i="18"/>
  <c r="J1711" i="18"/>
  <c r="J1703" i="18"/>
  <c r="J1768" i="18"/>
  <c r="J1829" i="18"/>
  <c r="J1794" i="18"/>
  <c r="J1740" i="18"/>
  <c r="J1736" i="18"/>
  <c r="J1689" i="18"/>
  <c r="J1684" i="18"/>
  <c r="J1678" i="18"/>
  <c r="J1670" i="18"/>
  <c r="J1662" i="18"/>
  <c r="J1654" i="18"/>
  <c r="J1646" i="18"/>
  <c r="J1638" i="18"/>
  <c r="J1630" i="18"/>
  <c r="J1622" i="18"/>
  <c r="J1614" i="18"/>
  <c r="J1606" i="18"/>
  <c r="J1598" i="18"/>
  <c r="J1590" i="18"/>
  <c r="J1821" i="18"/>
  <c r="J1802" i="18"/>
  <c r="J1790" i="18"/>
  <c r="J1764" i="18"/>
  <c r="J1760" i="18"/>
  <c r="J1729" i="18"/>
  <c r="J1700" i="18"/>
  <c r="J1691" i="18"/>
  <c r="J1681" i="18"/>
  <c r="J1673" i="18"/>
  <c r="J1665" i="18"/>
  <c r="J1657" i="18"/>
  <c r="J1649" i="18"/>
  <c r="J1641" i="18"/>
  <c r="J1633" i="18"/>
  <c r="J1625" i="18"/>
  <c r="J1617" i="18"/>
  <c r="J1609" i="18"/>
  <c r="J1601" i="18"/>
  <c r="J1593" i="18"/>
  <c r="J1971" i="18"/>
  <c r="J1814" i="18"/>
  <c r="J1805" i="18"/>
  <c r="J1737" i="18"/>
  <c r="J1695" i="18"/>
  <c r="J1686" i="18"/>
  <c r="J1674" i="18"/>
  <c r="J1666" i="18"/>
  <c r="J1658" i="18"/>
  <c r="J1650" i="18"/>
  <c r="J1642" i="18"/>
  <c r="J1634" i="18"/>
  <c r="J1626" i="18"/>
  <c r="J1618" i="18"/>
  <c r="J1610" i="18"/>
  <c r="J1602" i="18"/>
  <c r="J1594" i="18"/>
  <c r="J1781" i="18"/>
  <c r="J1745" i="18"/>
  <c r="J1716" i="18"/>
  <c r="J1705" i="18"/>
  <c r="J1692" i="18"/>
  <c r="J1675" i="18"/>
  <c r="J1667" i="18"/>
  <c r="J1659" i="18"/>
  <c r="J1651" i="18"/>
  <c r="J1643" i="18"/>
  <c r="J1635" i="18"/>
  <c r="J1627" i="18"/>
  <c r="J1619" i="18"/>
  <c r="J1611" i="18"/>
  <c r="J1603" i="18"/>
  <c r="J1595" i="18"/>
  <c r="J1810" i="18"/>
  <c r="J1798" i="18"/>
  <c r="J1789" i="18"/>
  <c r="J1770" i="18"/>
  <c r="J1753" i="18"/>
  <c r="J1724" i="18"/>
  <c r="J1720" i="18"/>
  <c r="J1712" i="18"/>
  <c r="J1710" i="18"/>
  <c r="J1696" i="18"/>
  <c r="J1687" i="18"/>
  <c r="J1683" i="18"/>
  <c r="J1676" i="18"/>
  <c r="J1668" i="18"/>
  <c r="J1660" i="18"/>
  <c r="J1652" i="18"/>
  <c r="J1644" i="18"/>
  <c r="J1636" i="18"/>
  <c r="J1628" i="18"/>
  <c r="J1620" i="18"/>
  <c r="J1612" i="18"/>
  <c r="J1604" i="18"/>
  <c r="J1596" i="18"/>
  <c r="J1588" i="18"/>
  <c r="J1822" i="18"/>
  <c r="J1813" i="18"/>
  <c r="J1786" i="18"/>
  <c r="J1775" i="18"/>
  <c r="J1761" i="18"/>
  <c r="J1732" i="18"/>
  <c r="J1728" i="18"/>
  <c r="J1708" i="18"/>
  <c r="J1693" i="18"/>
  <c r="J1688" i="18"/>
  <c r="J1677" i="18"/>
  <c r="J1669" i="18"/>
  <c r="J1661" i="18"/>
  <c r="J1653" i="18"/>
  <c r="J1645" i="18"/>
  <c r="J1637" i="18"/>
  <c r="J1629" i="18"/>
  <c r="J1621" i="18"/>
  <c r="J1806" i="18"/>
  <c r="J1748" i="18"/>
  <c r="J1655" i="18"/>
  <c r="J1623" i="18"/>
  <c r="J1607" i="18"/>
  <c r="J1581" i="18"/>
  <c r="J1573" i="18"/>
  <c r="J1565" i="18"/>
  <c r="J1557" i="18"/>
  <c r="J1549" i="18"/>
  <c r="J1541" i="18"/>
  <c r="J1533" i="18"/>
  <c r="J1525" i="18"/>
  <c r="J1517" i="18"/>
  <c r="J1509" i="18"/>
  <c r="J1501" i="18"/>
  <c r="J1493" i="18"/>
  <c r="J1485" i="18"/>
  <c r="J1477" i="18"/>
  <c r="J1469" i="18"/>
  <c r="J1461" i="18"/>
  <c r="J1453" i="18"/>
  <c r="J1445" i="18"/>
  <c r="J1437" i="18"/>
  <c r="J1429" i="18"/>
  <c r="J1421" i="18"/>
  <c r="J1413" i="18"/>
  <c r="J1405" i="18"/>
  <c r="J1397" i="18"/>
  <c r="J1672" i="18"/>
  <c r="J1640" i="18"/>
  <c r="J1582" i="18"/>
  <c r="J1574" i="18"/>
  <c r="J1566" i="18"/>
  <c r="J1558" i="18"/>
  <c r="J1550" i="18"/>
  <c r="J1542" i="18"/>
  <c r="J1534" i="18"/>
  <c r="J1526" i="18"/>
  <c r="J1518" i="18"/>
  <c r="J1510" i="18"/>
  <c r="J1502" i="18"/>
  <c r="J1494" i="18"/>
  <c r="J1486" i="18"/>
  <c r="J1478" i="18"/>
  <c r="J1470" i="18"/>
  <c r="J1462" i="18"/>
  <c r="J1454" i="18"/>
  <c r="J1446" i="18"/>
  <c r="J1438" i="18"/>
  <c r="J1430" i="18"/>
  <c r="J1422" i="18"/>
  <c r="J1414" i="18"/>
  <c r="J1406" i="18"/>
  <c r="J1398" i="18"/>
  <c r="J1390" i="18"/>
  <c r="J1744" i="18"/>
  <c r="J1679" i="18"/>
  <c r="J1647" i="18"/>
  <c r="J1756" i="18"/>
  <c r="J1721" i="18"/>
  <c r="J1697" i="18"/>
  <c r="J1664" i="18"/>
  <c r="J1632" i="18"/>
  <c r="J1797" i="18"/>
  <c r="J1694" i="18"/>
  <c r="J1671" i="18"/>
  <c r="J1639" i="18"/>
  <c r="J1608" i="18"/>
  <c r="J1589" i="18"/>
  <c r="J1585" i="18"/>
  <c r="J1577" i="18"/>
  <c r="J1569" i="18"/>
  <c r="J1561" i="18"/>
  <c r="J1553" i="18"/>
  <c r="J1545" i="18"/>
  <c r="J1537" i="18"/>
  <c r="J1529" i="18"/>
  <c r="J1521" i="18"/>
  <c r="J1513" i="18"/>
  <c r="J1505" i="18"/>
  <c r="J1497" i="18"/>
  <c r="J1489" i="18"/>
  <c r="J1481" i="18"/>
  <c r="J1473" i="18"/>
  <c r="J1465" i="18"/>
  <c r="J1457" i="18"/>
  <c r="J1449" i="18"/>
  <c r="J1441" i="18"/>
  <c r="J1433" i="18"/>
  <c r="J1425" i="18"/>
  <c r="J1702" i="18"/>
  <c r="J1656" i="18"/>
  <c r="J1624" i="18"/>
  <c r="J1597" i="18"/>
  <c r="J1586" i="18"/>
  <c r="J1578" i="18"/>
  <c r="J1570" i="18"/>
  <c r="J1562" i="18"/>
  <c r="J1554" i="18"/>
  <c r="J1546" i="18"/>
  <c r="J1538" i="18"/>
  <c r="J1530" i="18"/>
  <c r="J1522" i="18"/>
  <c r="J1514" i="18"/>
  <c r="J1506" i="18"/>
  <c r="J1498" i="18"/>
  <c r="J1490" i="18"/>
  <c r="J1482" i="18"/>
  <c r="J1474" i="18"/>
  <c r="J1466" i="18"/>
  <c r="J1458" i="18"/>
  <c r="J1450" i="18"/>
  <c r="J1442" i="18"/>
  <c r="J1434" i="18"/>
  <c r="J1426" i="18"/>
  <c r="J1818" i="18"/>
  <c r="J1713" i="18"/>
  <c r="J1663" i="18"/>
  <c r="J1631" i="18"/>
  <c r="J1605" i="18"/>
  <c r="J1591" i="18"/>
  <c r="J1587" i="18"/>
  <c r="J1579" i="18"/>
  <c r="J1571" i="18"/>
  <c r="J1563" i="18"/>
  <c r="J1555" i="18"/>
  <c r="J1547" i="18"/>
  <c r="J1539" i="18"/>
  <c r="J1531" i="18"/>
  <c r="J1523" i="18"/>
  <c r="J1515" i="18"/>
  <c r="J1507" i="18"/>
  <c r="J1499" i="18"/>
  <c r="J1491" i="18"/>
  <c r="J1483" i="18"/>
  <c r="J1475" i="18"/>
  <c r="J1467" i="18"/>
  <c r="J1459" i="18"/>
  <c r="J1451" i="18"/>
  <c r="J1443" i="18"/>
  <c r="J1435" i="18"/>
  <c r="J1576" i="18"/>
  <c r="J1543" i="18"/>
  <c r="J1524" i="18"/>
  <c r="J1512" i="18"/>
  <c r="J1479" i="18"/>
  <c r="J1460" i="18"/>
  <c r="J1448" i="18"/>
  <c r="J1428" i="18"/>
  <c r="J1419" i="18"/>
  <c r="J1416" i="18"/>
  <c r="J1394" i="18"/>
  <c r="J1385" i="18"/>
  <c r="J1377" i="18"/>
  <c r="J1369" i="18"/>
  <c r="J1361" i="18"/>
  <c r="J1353" i="18"/>
  <c r="J1345" i="18"/>
  <c r="J1337" i="18"/>
  <c r="J1329" i="18"/>
  <c r="J1321" i="18"/>
  <c r="J1313" i="18"/>
  <c r="J1305" i="18"/>
  <c r="J1297" i="18"/>
  <c r="J1289" i="18"/>
  <c r="J1281" i="18"/>
  <c r="J1273" i="18"/>
  <c r="J1680" i="18"/>
  <c r="J1615" i="18"/>
  <c r="J1600" i="18"/>
  <c r="J1584" i="18"/>
  <c r="J1551" i="18"/>
  <c r="J1532" i="18"/>
  <c r="J1520" i="18"/>
  <c r="J1487" i="18"/>
  <c r="J1468" i="18"/>
  <c r="J1456" i="18"/>
  <c r="J1420" i="18"/>
  <c r="J1409" i="18"/>
  <c r="J1399" i="18"/>
  <c r="J1386" i="18"/>
  <c r="J1378" i="18"/>
  <c r="J1370" i="18"/>
  <c r="J1362" i="18"/>
  <c r="J1354" i="18"/>
  <c r="J1346" i="18"/>
  <c r="J1338" i="18"/>
  <c r="J1330" i="18"/>
  <c r="J1322" i="18"/>
  <c r="J1314" i="18"/>
  <c r="J1306" i="18"/>
  <c r="J1298" i="18"/>
  <c r="J1290" i="18"/>
  <c r="J1282" i="18"/>
  <c r="J1274" i="18"/>
  <c r="J1266" i="18"/>
  <c r="J1258" i="18"/>
  <c r="J1752" i="18"/>
  <c r="J1559" i="18"/>
  <c r="J1540" i="18"/>
  <c r="J1528" i="18"/>
  <c r="J1495" i="18"/>
  <c r="J1476" i="18"/>
  <c r="J1464" i="18"/>
  <c r="J1424" i="18"/>
  <c r="J1402" i="18"/>
  <c r="J1395" i="18"/>
  <c r="J1392" i="18"/>
  <c r="J1387" i="18"/>
  <c r="J1379" i="18"/>
  <c r="J1371" i="18"/>
  <c r="J1363" i="18"/>
  <c r="J1355" i="18"/>
  <c r="J1347" i="18"/>
  <c r="J1339" i="18"/>
  <c r="J1331" i="18"/>
  <c r="J1323" i="18"/>
  <c r="J1315" i="18"/>
  <c r="J1307" i="18"/>
  <c r="J1299" i="18"/>
  <c r="J1291" i="18"/>
  <c r="J1283" i="18"/>
  <c r="J1275" i="18"/>
  <c r="J1567" i="18"/>
  <c r="J1548" i="18"/>
  <c r="J1536" i="18"/>
  <c r="J1503" i="18"/>
  <c r="J1484" i="18"/>
  <c r="J1472" i="18"/>
  <c r="J1439" i="18"/>
  <c r="J1431" i="18"/>
  <c r="J1417" i="18"/>
  <c r="J1407" i="18"/>
  <c r="J1396" i="18"/>
  <c r="J1388" i="18"/>
  <c r="J1380" i="18"/>
  <c r="J1372" i="18"/>
  <c r="J1364" i="18"/>
  <c r="J1356" i="18"/>
  <c r="J1348" i="18"/>
  <c r="J1340" i="18"/>
  <c r="J1332" i="18"/>
  <c r="J1324" i="18"/>
  <c r="J1316" i="18"/>
  <c r="J1308" i="18"/>
  <c r="J1300" i="18"/>
  <c r="J1292" i="18"/>
  <c r="J1284" i="18"/>
  <c r="J1276" i="18"/>
  <c r="J1268" i="18"/>
  <c r="J1599" i="18"/>
  <c r="J1575" i="18"/>
  <c r="J1556" i="18"/>
  <c r="J1544" i="18"/>
  <c r="J1704" i="18"/>
  <c r="J1685" i="18"/>
  <c r="J1583" i="18"/>
  <c r="J1564" i="18"/>
  <c r="J1552" i="18"/>
  <c r="J1648" i="18"/>
  <c r="J1616" i="18"/>
  <c r="J1613" i="18"/>
  <c r="J1572" i="18"/>
  <c r="J1560" i="18"/>
  <c r="J1527" i="18"/>
  <c r="J1508" i="18"/>
  <c r="J1496" i="18"/>
  <c r="J1463" i="18"/>
  <c r="J1444" i="18"/>
  <c r="J1432" i="18"/>
  <c r="J1418" i="18"/>
  <c r="J1411" i="18"/>
  <c r="J1408" i="18"/>
  <c r="J1383" i="18"/>
  <c r="J1375" i="18"/>
  <c r="J1367" i="18"/>
  <c r="J1359" i="18"/>
  <c r="J1351" i="18"/>
  <c r="J1343" i="18"/>
  <c r="J1335" i="18"/>
  <c r="J1327" i="18"/>
  <c r="J1319" i="18"/>
  <c r="J1311" i="18"/>
  <c r="J1303" i="18"/>
  <c r="J1295" i="18"/>
  <c r="J1287" i="18"/>
  <c r="J1592" i="18"/>
  <c r="J1580" i="18"/>
  <c r="J1568" i="18"/>
  <c r="J1535" i="18"/>
  <c r="J1516" i="18"/>
  <c r="J1504" i="18"/>
  <c r="J1471" i="18"/>
  <c r="J1452" i="18"/>
  <c r="J1440" i="18"/>
  <c r="J1423" i="18"/>
  <c r="J1412" i="18"/>
  <c r="J1401" i="18"/>
  <c r="J1391" i="18"/>
  <c r="J1384" i="18"/>
  <c r="J1376" i="18"/>
  <c r="J1368" i="18"/>
  <c r="J1360" i="18"/>
  <c r="J1352" i="18"/>
  <c r="J1344" i="18"/>
  <c r="J1336" i="18"/>
  <c r="J1328" i="18"/>
  <c r="J1320" i="18"/>
  <c r="J1312" i="18"/>
  <c r="J1304" i="18"/>
  <c r="J1296" i="18"/>
  <c r="J1288" i="18"/>
  <c r="J1280" i="18"/>
  <c r="J1272" i="18"/>
  <c r="J1264" i="18"/>
  <c r="J1519" i="18"/>
  <c r="J1365" i="18"/>
  <c r="J1333" i="18"/>
  <c r="J1301" i="18"/>
  <c r="J1279" i="18"/>
  <c r="J1271" i="18"/>
  <c r="J1267" i="18"/>
  <c r="J1263" i="18"/>
  <c r="J1256" i="18"/>
  <c r="J1248" i="18"/>
  <c r="J1240" i="18"/>
  <c r="J1232" i="18"/>
  <c r="J1224" i="18"/>
  <c r="J1216" i="18"/>
  <c r="J1208" i="18"/>
  <c r="J1200" i="18"/>
  <c r="J1192" i="18"/>
  <c r="J1184" i="18"/>
  <c r="J1176" i="18"/>
  <c r="J1168" i="18"/>
  <c r="J1160" i="18"/>
  <c r="J1152" i="18"/>
  <c r="J1144" i="18"/>
  <c r="J1136" i="18"/>
  <c r="J1128" i="18"/>
  <c r="J1120" i="18"/>
  <c r="J1112" i="18"/>
  <c r="J1104" i="18"/>
  <c r="J1096" i="18"/>
  <c r="J1511" i="18"/>
  <c r="J1382" i="18"/>
  <c r="J1350" i="18"/>
  <c r="J1318" i="18"/>
  <c r="J1286" i="18"/>
  <c r="J1269" i="18"/>
  <c r="J1260" i="18"/>
  <c r="J1257" i="18"/>
  <c r="J1249" i="18"/>
  <c r="J1241" i="18"/>
  <c r="J1233" i="18"/>
  <c r="J1225" i="18"/>
  <c r="J1217" i="18"/>
  <c r="J1209" i="18"/>
  <c r="J1201" i="18"/>
  <c r="J1193" i="18"/>
  <c r="J1185" i="18"/>
  <c r="J1177" i="18"/>
  <c r="J1169" i="18"/>
  <c r="J1161" i="18"/>
  <c r="J1153" i="18"/>
  <c r="J1145" i="18"/>
  <c r="J1137" i="18"/>
  <c r="J1129" i="18"/>
  <c r="J1121" i="18"/>
  <c r="J1113" i="18"/>
  <c r="J1105" i="18"/>
  <c r="J1097" i="18"/>
  <c r="J1089" i="18"/>
  <c r="J1492" i="18"/>
  <c r="J1436" i="18"/>
  <c r="J1427" i="18"/>
  <c r="J1403" i="18"/>
  <c r="J1400" i="18"/>
  <c r="J1389" i="18"/>
  <c r="J1357" i="18"/>
  <c r="J1325" i="18"/>
  <c r="J1293" i="18"/>
  <c r="J1250" i="18"/>
  <c r="J1242" i="18"/>
  <c r="J1234" i="18"/>
  <c r="J1226" i="18"/>
  <c r="J1218" i="18"/>
  <c r="J1210" i="18"/>
  <c r="J1202" i="18"/>
  <c r="J1194" i="18"/>
  <c r="J1186" i="18"/>
  <c r="J1178" i="18"/>
  <c r="J1170" i="18"/>
  <c r="J1162" i="18"/>
  <c r="J1154" i="18"/>
  <c r="J1146" i="18"/>
  <c r="J1138" i="18"/>
  <c r="J1130" i="18"/>
  <c r="J1122" i="18"/>
  <c r="J1114" i="18"/>
  <c r="J1106" i="18"/>
  <c r="J1098" i="18"/>
  <c r="J1090" i="18"/>
  <c r="J1374" i="18"/>
  <c r="J1342" i="18"/>
  <c r="J1310" i="18"/>
  <c r="J1265" i="18"/>
  <c r="J1251" i="18"/>
  <c r="J1243" i="18"/>
  <c r="J1235" i="18"/>
  <c r="J1227" i="18"/>
  <c r="J1219" i="18"/>
  <c r="J1211" i="18"/>
  <c r="J1203" i="18"/>
  <c r="J1195" i="18"/>
  <c r="J1187" i="18"/>
  <c r="J1179" i="18"/>
  <c r="J1171" i="18"/>
  <c r="J1163" i="18"/>
  <c r="J1155" i="18"/>
  <c r="J1147" i="18"/>
  <c r="J1139" i="18"/>
  <c r="J1131" i="18"/>
  <c r="J1123" i="18"/>
  <c r="J1115" i="18"/>
  <c r="J1107" i="18"/>
  <c r="J1099" i="18"/>
  <c r="J1091" i="18"/>
  <c r="J1500" i="18"/>
  <c r="J1488" i="18"/>
  <c r="J1415" i="18"/>
  <c r="J1410" i="18"/>
  <c r="J1455" i="18"/>
  <c r="J1393" i="18"/>
  <c r="J1373" i="18"/>
  <c r="J1341" i="18"/>
  <c r="J1309" i="18"/>
  <c r="J1262" i="18"/>
  <c r="J1259" i="18"/>
  <c r="J1254" i="18"/>
  <c r="J1246" i="18"/>
  <c r="J1238" i="18"/>
  <c r="J1230" i="18"/>
  <c r="J1222" i="18"/>
  <c r="J1214" i="18"/>
  <c r="J1206" i="18"/>
  <c r="J1198" i="18"/>
  <c r="J1190" i="18"/>
  <c r="J1182" i="18"/>
  <c r="J1174" i="18"/>
  <c r="J1166" i="18"/>
  <c r="J1158" i="18"/>
  <c r="J1150" i="18"/>
  <c r="J1142" i="18"/>
  <c r="J1134" i="18"/>
  <c r="J1126" i="18"/>
  <c r="J1118" i="18"/>
  <c r="J1110" i="18"/>
  <c r="J1480" i="18"/>
  <c r="J1447" i="18"/>
  <c r="J1404" i="18"/>
  <c r="J1358" i="18"/>
  <c r="J1326" i="18"/>
  <c r="J1294" i="18"/>
  <c r="J1277" i="18"/>
  <c r="J1255" i="18"/>
  <c r="J1247" i="18"/>
  <c r="J1239" i="18"/>
  <c r="J1231" i="18"/>
  <c r="J1223" i="18"/>
  <c r="J1215" i="18"/>
  <c r="J1207" i="18"/>
  <c r="J1199" i="18"/>
  <c r="J1191" i="18"/>
  <c r="J1183" i="18"/>
  <c r="J1175" i="18"/>
  <c r="J1167" i="18"/>
  <c r="J1159" i="18"/>
  <c r="J1151" i="18"/>
  <c r="J1143" i="18"/>
  <c r="J1135" i="18"/>
  <c r="J1127" i="18"/>
  <c r="J1119" i="18"/>
  <c r="J1111" i="18"/>
  <c r="J1302" i="18"/>
  <c r="J1253" i="18"/>
  <c r="J1221" i="18"/>
  <c r="J1189" i="18"/>
  <c r="J1157" i="18"/>
  <c r="J1125" i="18"/>
  <c r="J1101" i="18"/>
  <c r="J1094" i="18"/>
  <c r="J1086" i="18"/>
  <c r="J1078" i="18"/>
  <c r="J1070" i="18"/>
  <c r="J1062" i="18"/>
  <c r="J1054" i="18"/>
  <c r="J1046" i="18"/>
  <c r="J1038" i="18"/>
  <c r="J1030" i="18"/>
  <c r="J1022" i="18"/>
  <c r="J1014" i="18"/>
  <c r="J1006" i="18"/>
  <c r="J998" i="18"/>
  <c r="J990" i="18"/>
  <c r="J982" i="18"/>
  <c r="J974" i="18"/>
  <c r="J966" i="18"/>
  <c r="J958" i="18"/>
  <c r="J950" i="18"/>
  <c r="J942" i="18"/>
  <c r="J934" i="18"/>
  <c r="J926" i="18"/>
  <c r="J918" i="18"/>
  <c r="J1381" i="18"/>
  <c r="J1228" i="18"/>
  <c r="J1196" i="18"/>
  <c r="J1164" i="18"/>
  <c r="J1132" i="18"/>
  <c r="J1087" i="18"/>
  <c r="J1079" i="18"/>
  <c r="J1071" i="18"/>
  <c r="J1063" i="18"/>
  <c r="J1055" i="18"/>
  <c r="J1047" i="18"/>
  <c r="J1039" i="18"/>
  <c r="J1031" i="18"/>
  <c r="J1023" i="18"/>
  <c r="J1015" i="18"/>
  <c r="J1007" i="18"/>
  <c r="J999" i="18"/>
  <c r="J991" i="18"/>
  <c r="J983" i="18"/>
  <c r="J975" i="18"/>
  <c r="J967" i="18"/>
  <c r="J959" i="18"/>
  <c r="J951" i="18"/>
  <c r="J943" i="18"/>
  <c r="J935" i="18"/>
  <c r="J927" i="18"/>
  <c r="J919" i="18"/>
  <c r="J1245" i="18"/>
  <c r="J1213" i="18"/>
  <c r="J1181" i="18"/>
  <c r="J1149" i="18"/>
  <c r="J1117" i="18"/>
  <c r="J1088" i="18"/>
  <c r="J1080" i="18"/>
  <c r="J1072" i="18"/>
  <c r="J1064" i="18"/>
  <c r="J1056" i="18"/>
  <c r="J1048" i="18"/>
  <c r="J1040" i="18"/>
  <c r="J1032" i="18"/>
  <c r="J1024" i="18"/>
  <c r="J1016" i="18"/>
  <c r="J1008" i="18"/>
  <c r="J1000" i="18"/>
  <c r="J992" i="18"/>
  <c r="J984" i="18"/>
  <c r="J976" i="18"/>
  <c r="J968" i="18"/>
  <c r="J960" i="18"/>
  <c r="J952" i="18"/>
  <c r="J944" i="18"/>
  <c r="J936" i="18"/>
  <c r="J928" i="18"/>
  <c r="J920" i="18"/>
  <c r="J1349" i="18"/>
  <c r="J1252" i="18"/>
  <c r="J1220" i="18"/>
  <c r="J1188" i="18"/>
  <c r="J1156" i="18"/>
  <c r="J1124" i="18"/>
  <c r="J1100" i="18"/>
  <c r="J1095" i="18"/>
  <c r="J1081" i="18"/>
  <c r="J1073" i="18"/>
  <c r="J1065" i="18"/>
  <c r="J1057" i="18"/>
  <c r="J1049" i="18"/>
  <c r="J1041" i="18"/>
  <c r="J1033" i="18"/>
  <c r="J1025" i="18"/>
  <c r="J1017" i="18"/>
  <c r="J1009" i="18"/>
  <c r="J1001" i="18"/>
  <c r="J993" i="18"/>
  <c r="J985" i="18"/>
  <c r="J977" i="18"/>
  <c r="J969" i="18"/>
  <c r="J961" i="18"/>
  <c r="J953" i="18"/>
  <c r="J945" i="18"/>
  <c r="J937" i="18"/>
  <c r="J929" i="18"/>
  <c r="J921" i="18"/>
  <c r="J1366" i="18"/>
  <c r="J1317" i="18"/>
  <c r="J1334" i="18"/>
  <c r="J1278" i="18"/>
  <c r="J1261" i="18"/>
  <c r="J1229" i="18"/>
  <c r="J1197" i="18"/>
  <c r="J1165" i="18"/>
  <c r="J1133" i="18"/>
  <c r="J1084" i="18"/>
  <c r="J1076" i="18"/>
  <c r="J1068" i="18"/>
  <c r="J1060" i="18"/>
  <c r="J1052" i="18"/>
  <c r="J1044" i="18"/>
  <c r="J1036" i="18"/>
  <c r="J1028" i="18"/>
  <c r="J1020" i="18"/>
  <c r="J1012" i="18"/>
  <c r="J1004" i="18"/>
  <c r="J996" i="18"/>
  <c r="J988" i="18"/>
  <c r="J980" i="18"/>
  <c r="J972" i="18"/>
  <c r="J964" i="18"/>
  <c r="J956" i="18"/>
  <c r="J948" i="18"/>
  <c r="J1285" i="18"/>
  <c r="J1236" i="18"/>
  <c r="J1204" i="18"/>
  <c r="J1172" i="18"/>
  <c r="J1140" i="18"/>
  <c r="J1108" i="18"/>
  <c r="J1103" i="18"/>
  <c r="J1092" i="18"/>
  <c r="J1085" i="18"/>
  <c r="J1077" i="18"/>
  <c r="J1069" i="18"/>
  <c r="J1061" i="18"/>
  <c r="J1053" i="18"/>
  <c r="J1045" i="18"/>
  <c r="J1037" i="18"/>
  <c r="J1029" i="18"/>
  <c r="J1021" i="18"/>
  <c r="J1013" i="18"/>
  <c r="J1005" i="18"/>
  <c r="J997" i="18"/>
  <c r="J989" i="18"/>
  <c r="J981" i="18"/>
  <c r="J973" i="18"/>
  <c r="J965" i="18"/>
  <c r="J957" i="18"/>
  <c r="J949" i="18"/>
  <c r="J1244" i="18"/>
  <c r="J1116" i="18"/>
  <c r="J1058" i="18"/>
  <c r="J1026" i="18"/>
  <c r="J994" i="18"/>
  <c r="J962" i="18"/>
  <c r="J916" i="18"/>
  <c r="J908" i="18"/>
  <c r="J900" i="18"/>
  <c r="J892" i="18"/>
  <c r="J884" i="18"/>
  <c r="J876" i="18"/>
  <c r="J868" i="18"/>
  <c r="J860" i="18"/>
  <c r="J852" i="18"/>
  <c r="J844" i="18"/>
  <c r="J836" i="18"/>
  <c r="J828" i="18"/>
  <c r="J820" i="18"/>
  <c r="J812" i="18"/>
  <c r="J804" i="18"/>
  <c r="J796" i="18"/>
  <c r="J788" i="18"/>
  <c r="J780" i="18"/>
  <c r="J772" i="18"/>
  <c r="J764" i="18"/>
  <c r="J756" i="18"/>
  <c r="J748" i="18"/>
  <c r="J740" i="18"/>
  <c r="J732" i="18"/>
  <c r="J1237" i="18"/>
  <c r="J1109" i="18"/>
  <c r="J1093" i="18"/>
  <c r="J1075" i="18"/>
  <c r="J1043" i="18"/>
  <c r="J1011" i="18"/>
  <c r="J979" i="18"/>
  <c r="J947" i="18"/>
  <c r="J909" i="18"/>
  <c r="J901" i="18"/>
  <c r="J893" i="18"/>
  <c r="J885" i="18"/>
  <c r="J877" i="18"/>
  <c r="J869" i="18"/>
  <c r="J861" i="18"/>
  <c r="J853" i="18"/>
  <c r="J845" i="18"/>
  <c r="J837" i="18"/>
  <c r="J829" i="18"/>
  <c r="J821" i="18"/>
  <c r="J813" i="18"/>
  <c r="J805" i="18"/>
  <c r="J797" i="18"/>
  <c r="J789" i="18"/>
  <c r="J781" i="18"/>
  <c r="J773" i="18"/>
  <c r="J765" i="18"/>
  <c r="J757" i="18"/>
  <c r="J749" i="18"/>
  <c r="J741" i="18"/>
  <c r="J733" i="18"/>
  <c r="J1212" i="18"/>
  <c r="J1082" i="18"/>
  <c r="J1050" i="18"/>
  <c r="J1018" i="18"/>
  <c r="J986" i="18"/>
  <c r="J954" i="18"/>
  <c r="J938" i="18"/>
  <c r="J933" i="18"/>
  <c r="J922" i="18"/>
  <c r="J917" i="18"/>
  <c r="J910" i="18"/>
  <c r="J902" i="18"/>
  <c r="J894" i="18"/>
  <c r="J886" i="18"/>
  <c r="J878" i="18"/>
  <c r="J870" i="18"/>
  <c r="J862" i="18"/>
  <c r="J854" i="18"/>
  <c r="J846" i="18"/>
  <c r="J838" i="18"/>
  <c r="J830" i="18"/>
  <c r="J822" i="18"/>
  <c r="J814" i="18"/>
  <c r="J806" i="18"/>
  <c r="J798" i="18"/>
  <c r="J790" i="18"/>
  <c r="J782" i="18"/>
  <c r="J774" i="18"/>
  <c r="J766" i="18"/>
  <c r="J758" i="18"/>
  <c r="J750" i="18"/>
  <c r="J742" i="18"/>
  <c r="J734" i="18"/>
  <c r="J1205" i="18"/>
  <c r="J1102" i="18"/>
  <c r="J1067" i="18"/>
  <c r="J1035" i="18"/>
  <c r="J1003" i="18"/>
  <c r="J971" i="18"/>
  <c r="J940" i="18"/>
  <c r="J931" i="18"/>
  <c r="J924" i="18"/>
  <c r="J911" i="18"/>
  <c r="J903" i="18"/>
  <c r="J895" i="18"/>
  <c r="J887" i="18"/>
  <c r="J879" i="18"/>
  <c r="J871" i="18"/>
  <c r="J863" i="18"/>
  <c r="J855" i="18"/>
  <c r="J847" i="18"/>
  <c r="J839" i="18"/>
  <c r="J831" i="18"/>
  <c r="J823" i="18"/>
  <c r="J815" i="18"/>
  <c r="J807" i="18"/>
  <c r="J799" i="18"/>
  <c r="J791" i="18"/>
  <c r="J783" i="18"/>
  <c r="J775" i="18"/>
  <c r="M775" i="18" s="1"/>
  <c r="N775" i="18" s="1"/>
  <c r="J767" i="18"/>
  <c r="J759" i="18"/>
  <c r="J751" i="18"/>
  <c r="J743" i="18"/>
  <c r="J735" i="18"/>
  <c r="J1180" i="18"/>
  <c r="J1074" i="18"/>
  <c r="J1042" i="18"/>
  <c r="J1173" i="18"/>
  <c r="J1059" i="18"/>
  <c r="J1270" i="18"/>
  <c r="J1148" i="18"/>
  <c r="J1066" i="18"/>
  <c r="J1034" i="18"/>
  <c r="J1002" i="18"/>
  <c r="J970" i="18"/>
  <c r="J941" i="18"/>
  <c r="J930" i="18"/>
  <c r="J925" i="18"/>
  <c r="J914" i="18"/>
  <c r="J906" i="18"/>
  <c r="J898" i="18"/>
  <c r="J890" i="18"/>
  <c r="J882" i="18"/>
  <c r="J874" i="18"/>
  <c r="J866" i="18"/>
  <c r="J858" i="18"/>
  <c r="J850" i="18"/>
  <c r="J842" i="18"/>
  <c r="J834" i="18"/>
  <c r="J826" i="18"/>
  <c r="J818" i="18"/>
  <c r="J810" i="18"/>
  <c r="J802" i="18"/>
  <c r="J794" i="18"/>
  <c r="J786" i="18"/>
  <c r="J778" i="18"/>
  <c r="J770" i="18"/>
  <c r="J762" i="18"/>
  <c r="J754" i="18"/>
  <c r="J1141" i="18"/>
  <c r="J1083" i="18"/>
  <c r="J1051" i="18"/>
  <c r="J1019" i="18"/>
  <c r="J987" i="18"/>
  <c r="J955" i="18"/>
  <c r="J939" i="18"/>
  <c r="J932" i="18"/>
  <c r="J923" i="18"/>
  <c r="J915" i="18"/>
  <c r="J907" i="18"/>
  <c r="J899" i="18"/>
  <c r="J891" i="18"/>
  <c r="J883" i="18"/>
  <c r="J875" i="18"/>
  <c r="J867" i="18"/>
  <c r="J859" i="18"/>
  <c r="J851" i="18"/>
  <c r="J843" i="18"/>
  <c r="J835" i="18"/>
  <c r="J827" i="18"/>
  <c r="J819" i="18"/>
  <c r="J811" i="18"/>
  <c r="J803" i="18"/>
  <c r="J795" i="18"/>
  <c r="J787" i="18"/>
  <c r="J779" i="18"/>
  <c r="J771" i="18"/>
  <c r="J763" i="18"/>
  <c r="J755" i="18"/>
  <c r="J1027" i="18"/>
  <c r="J897" i="18"/>
  <c r="J865" i="18"/>
  <c r="J833" i="18"/>
  <c r="J801" i="18"/>
  <c r="J769" i="18"/>
  <c r="J745" i="18"/>
  <c r="J738" i="18"/>
  <c r="J724" i="18"/>
  <c r="J716" i="18"/>
  <c r="J708" i="18"/>
  <c r="J700" i="18"/>
  <c r="J692" i="18"/>
  <c r="J684" i="18"/>
  <c r="J676" i="18"/>
  <c r="J668" i="18"/>
  <c r="J660" i="18"/>
  <c r="J652" i="18"/>
  <c r="J644" i="18"/>
  <c r="J636" i="18"/>
  <c r="J628" i="18"/>
  <c r="J620" i="18"/>
  <c r="J612" i="18"/>
  <c r="J604" i="18"/>
  <c r="J596" i="18"/>
  <c r="J588" i="18"/>
  <c r="J580" i="18"/>
  <c r="J572" i="18"/>
  <c r="J564" i="18"/>
  <c r="J556" i="18"/>
  <c r="J978" i="18"/>
  <c r="J904" i="18"/>
  <c r="J872" i="18"/>
  <c r="J840" i="18"/>
  <c r="J808" i="18"/>
  <c r="J776" i="18"/>
  <c r="J725" i="18"/>
  <c r="J717" i="18"/>
  <c r="J709" i="18"/>
  <c r="J701" i="18"/>
  <c r="J693" i="18"/>
  <c r="J685" i="18"/>
  <c r="J677" i="18"/>
  <c r="J669" i="18"/>
  <c r="J661" i="18"/>
  <c r="J653" i="18"/>
  <c r="J645" i="18"/>
  <c r="J637" i="18"/>
  <c r="J629" i="18"/>
  <c r="J621" i="18"/>
  <c r="J613" i="18"/>
  <c r="J605" i="18"/>
  <c r="J597" i="18"/>
  <c r="J589" i="18"/>
  <c r="J581" i="18"/>
  <c r="J573" i="18"/>
  <c r="J565" i="18"/>
  <c r="J557" i="18"/>
  <c r="J995" i="18"/>
  <c r="J889" i="18"/>
  <c r="J857" i="18"/>
  <c r="J825" i="18"/>
  <c r="J793" i="18"/>
  <c r="J761" i="18"/>
  <c r="J726" i="18"/>
  <c r="J718" i="18"/>
  <c r="J710" i="18"/>
  <c r="J702" i="18"/>
  <c r="J694" i="18"/>
  <c r="J686" i="18"/>
  <c r="J678" i="18"/>
  <c r="J670" i="18"/>
  <c r="J662" i="18"/>
  <c r="J654" i="18"/>
  <c r="J646" i="18"/>
  <c r="J638" i="18"/>
  <c r="J630" i="18"/>
  <c r="J622" i="18"/>
  <c r="J614" i="18"/>
  <c r="J606" i="18"/>
  <c r="J598" i="18"/>
  <c r="J590" i="18"/>
  <c r="J582" i="18"/>
  <c r="J574" i="18"/>
  <c r="J566" i="18"/>
  <c r="J558" i="18"/>
  <c r="J946" i="18"/>
  <c r="J896" i="18"/>
  <c r="J864" i="18"/>
  <c r="J832" i="18"/>
  <c r="J800" i="18"/>
  <c r="J768" i="18"/>
  <c r="J744" i="18"/>
  <c r="J739" i="18"/>
  <c r="J727" i="18"/>
  <c r="J719" i="18"/>
  <c r="J711" i="18"/>
  <c r="J703" i="18"/>
  <c r="J695" i="18"/>
  <c r="J687" i="18"/>
  <c r="J679" i="18"/>
  <c r="J671" i="18"/>
  <c r="J663" i="18"/>
  <c r="J655" i="18"/>
  <c r="J647" i="18"/>
  <c r="J639" i="18"/>
  <c r="J631" i="18"/>
  <c r="J623" i="18"/>
  <c r="J615" i="18"/>
  <c r="J607" i="18"/>
  <c r="J599" i="18"/>
  <c r="J591" i="18"/>
  <c r="J583" i="18"/>
  <c r="J575" i="18"/>
  <c r="J567" i="18"/>
  <c r="J559" i="18"/>
  <c r="J963" i="18"/>
  <c r="J913" i="18"/>
  <c r="J881" i="18"/>
  <c r="J849" i="18"/>
  <c r="J888" i="18"/>
  <c r="J856" i="18"/>
  <c r="J905" i="18"/>
  <c r="J873" i="18"/>
  <c r="J841" i="18"/>
  <c r="J809" i="18"/>
  <c r="J777" i="18"/>
  <c r="J730" i="18"/>
  <c r="J722" i="18"/>
  <c r="J714" i="18"/>
  <c r="J706" i="18"/>
  <c r="J698" i="18"/>
  <c r="J690" i="18"/>
  <c r="J682" i="18"/>
  <c r="J674" i="18"/>
  <c r="J666" i="18"/>
  <c r="J658" i="18"/>
  <c r="J650" i="18"/>
  <c r="J642" i="18"/>
  <c r="J634" i="18"/>
  <c r="J626" i="18"/>
  <c r="J618" i="18"/>
  <c r="J610" i="18"/>
  <c r="J602" i="18"/>
  <c r="J594" i="18"/>
  <c r="J586" i="18"/>
  <c r="J578" i="18"/>
  <c r="J570" i="18"/>
  <c r="J1010" i="18"/>
  <c r="J912" i="18"/>
  <c r="J880" i="18"/>
  <c r="J848" i="18"/>
  <c r="J816" i="18"/>
  <c r="J784" i="18"/>
  <c r="J752" i="18"/>
  <c r="J747" i="18"/>
  <c r="J736" i="18"/>
  <c r="J731" i="18"/>
  <c r="J723" i="18"/>
  <c r="J715" i="18"/>
  <c r="J707" i="18"/>
  <c r="J699" i="18"/>
  <c r="J691" i="18"/>
  <c r="J683" i="18"/>
  <c r="J675" i="18"/>
  <c r="J667" i="18"/>
  <c r="J659" i="18"/>
  <c r="J651" i="18"/>
  <c r="J643" i="18"/>
  <c r="J635" i="18"/>
  <c r="J627" i="18"/>
  <c r="J619" i="18"/>
  <c r="J611" i="18"/>
  <c r="J603" i="18"/>
  <c r="J595" i="18"/>
  <c r="J587" i="18"/>
  <c r="J579" i="18"/>
  <c r="J571" i="18"/>
  <c r="J817" i="18"/>
  <c r="J720" i="18"/>
  <c r="J688" i="18"/>
  <c r="J656" i="18"/>
  <c r="J624" i="18"/>
  <c r="J592" i="18"/>
  <c r="J560" i="18"/>
  <c r="J555" i="18"/>
  <c r="J548" i="18"/>
  <c r="J540" i="18"/>
  <c r="J532" i="18"/>
  <c r="J524" i="18"/>
  <c r="J516" i="18"/>
  <c r="J508" i="18"/>
  <c r="J500" i="18"/>
  <c r="J492" i="18"/>
  <c r="J484" i="18"/>
  <c r="J476" i="18"/>
  <c r="J468" i="18"/>
  <c r="J460" i="18"/>
  <c r="J452" i="18"/>
  <c r="J444" i="18"/>
  <c r="J436" i="18"/>
  <c r="J428" i="18"/>
  <c r="J420" i="18"/>
  <c r="J412" i="18"/>
  <c r="J404" i="18"/>
  <c r="J396" i="18"/>
  <c r="J388" i="18"/>
  <c r="J380" i="18"/>
  <c r="J372" i="18"/>
  <c r="J364" i="18"/>
  <c r="J356" i="18"/>
  <c r="J348" i="18"/>
  <c r="J340" i="18"/>
  <c r="J332" i="18"/>
  <c r="J324" i="18"/>
  <c r="J316" i="18"/>
  <c r="J308" i="18"/>
  <c r="J300" i="18"/>
  <c r="J292" i="18"/>
  <c r="J284" i="18"/>
  <c r="J276" i="18"/>
  <c r="J268" i="18"/>
  <c r="J260" i="18"/>
  <c r="J252" i="18"/>
  <c r="M252" i="18" s="1"/>
  <c r="N252" i="18" s="1"/>
  <c r="J244" i="18"/>
  <c r="J236" i="18"/>
  <c r="J228" i="18"/>
  <c r="J220" i="18"/>
  <c r="J212" i="18"/>
  <c r="J204" i="18"/>
  <c r="J196" i="18"/>
  <c r="J188" i="18"/>
  <c r="J180" i="18"/>
  <c r="J792" i="18"/>
  <c r="J705" i="18"/>
  <c r="J673" i="18"/>
  <c r="J641" i="18"/>
  <c r="J609" i="18"/>
  <c r="J577" i="18"/>
  <c r="J562" i="18"/>
  <c r="J549" i="18"/>
  <c r="J541" i="18"/>
  <c r="J533" i="18"/>
  <c r="J525" i="18"/>
  <c r="J517" i="18"/>
  <c r="J509" i="18"/>
  <c r="J501" i="18"/>
  <c r="J493" i="18"/>
  <c r="J485" i="18"/>
  <c r="J477" i="18"/>
  <c r="J469" i="18"/>
  <c r="J461" i="18"/>
  <c r="J453" i="18"/>
  <c r="J445" i="18"/>
  <c r="J437" i="18"/>
  <c r="J429" i="18"/>
  <c r="J421" i="18"/>
  <c r="J413" i="18"/>
  <c r="J405" i="18"/>
  <c r="J397" i="18"/>
  <c r="J389" i="18"/>
  <c r="J381" i="18"/>
  <c r="J373" i="18"/>
  <c r="J365" i="18"/>
  <c r="J357" i="18"/>
  <c r="J349" i="18"/>
  <c r="J341" i="18"/>
  <c r="J333" i="18"/>
  <c r="J325" i="18"/>
  <c r="J317" i="18"/>
  <c r="J309" i="18"/>
  <c r="J301" i="18"/>
  <c r="J293" i="18"/>
  <c r="J285" i="18"/>
  <c r="J277" i="18"/>
  <c r="J269" i="18"/>
  <c r="J261" i="18"/>
  <c r="J253" i="18"/>
  <c r="J245" i="18"/>
  <c r="J237" i="18"/>
  <c r="J229" i="18"/>
  <c r="J221" i="18"/>
  <c r="J213" i="18"/>
  <c r="J205" i="18"/>
  <c r="J197" i="18"/>
  <c r="J189" i="18"/>
  <c r="J181" i="18"/>
  <c r="J173" i="18"/>
  <c r="M173" i="18" s="1"/>
  <c r="N173" i="18" s="1"/>
  <c r="J785" i="18"/>
  <c r="J712" i="18"/>
  <c r="J680" i="18"/>
  <c r="J648" i="18"/>
  <c r="J616" i="18"/>
  <c r="J584" i="18"/>
  <c r="J550" i="18"/>
  <c r="J542" i="18"/>
  <c r="J534" i="18"/>
  <c r="J526" i="18"/>
  <c r="J518" i="18"/>
  <c r="M518" i="18" s="1"/>
  <c r="N518" i="18" s="1"/>
  <c r="J510" i="18"/>
  <c r="J502" i="18"/>
  <c r="J494" i="18"/>
  <c r="J486" i="18"/>
  <c r="J478" i="18"/>
  <c r="J470" i="18"/>
  <c r="J462" i="18"/>
  <c r="J454" i="18"/>
  <c r="M454" i="18" s="1"/>
  <c r="N454" i="18" s="1"/>
  <c r="J446" i="18"/>
  <c r="J438" i="18"/>
  <c r="J430" i="18"/>
  <c r="J422" i="18"/>
  <c r="J414" i="18"/>
  <c r="J406" i="18"/>
  <c r="J398" i="18"/>
  <c r="J390" i="18"/>
  <c r="M390" i="18" s="1"/>
  <c r="N390" i="18" s="1"/>
  <c r="J382" i="18"/>
  <c r="J374" i="18"/>
  <c r="J366" i="18"/>
  <c r="J358" i="18"/>
  <c r="M358" i="18" s="1"/>
  <c r="N358" i="18" s="1"/>
  <c r="J350" i="18"/>
  <c r="J342" i="18"/>
  <c r="J334" i="18"/>
  <c r="M334" i="18" s="1"/>
  <c r="N334" i="18" s="1"/>
  <c r="J326" i="18"/>
  <c r="M326" i="18" s="1"/>
  <c r="N326" i="18" s="1"/>
  <c r="J318" i="18"/>
  <c r="J310" i="18"/>
  <c r="J302" i="18"/>
  <c r="J294" i="18"/>
  <c r="J286" i="18"/>
  <c r="J278" i="18"/>
  <c r="J270" i="18"/>
  <c r="J262" i="18"/>
  <c r="M262" i="18" s="1"/>
  <c r="N262" i="18" s="1"/>
  <c r="J254" i="18"/>
  <c r="J246" i="18"/>
  <c r="J238" i="18"/>
  <c r="J230" i="18"/>
  <c r="J222" i="18"/>
  <c r="J214" i="18"/>
  <c r="J206" i="18"/>
  <c r="J198" i="18"/>
  <c r="M198" i="18" s="1"/>
  <c r="N198" i="18" s="1"/>
  <c r="J190" i="18"/>
  <c r="J182" i="18"/>
  <c r="J760" i="18"/>
  <c r="J729" i="18"/>
  <c r="J697" i="18"/>
  <c r="J665" i="18"/>
  <c r="J633" i="18"/>
  <c r="J601" i="18"/>
  <c r="J569" i="18"/>
  <c r="J551" i="18"/>
  <c r="J543" i="18"/>
  <c r="J535" i="18"/>
  <c r="J527" i="18"/>
  <c r="J519" i="18"/>
  <c r="J511" i="18"/>
  <c r="J503" i="18"/>
  <c r="M503" i="18" s="1"/>
  <c r="N503" i="18" s="1"/>
  <c r="J495" i="18"/>
  <c r="M495" i="18" s="1"/>
  <c r="N495" i="18" s="1"/>
  <c r="J487" i="18"/>
  <c r="J479" i="18"/>
  <c r="J471" i="18"/>
  <c r="J463" i="18"/>
  <c r="J455" i="18"/>
  <c r="J447" i="18"/>
  <c r="J439" i="18"/>
  <c r="M439" i="18" s="1"/>
  <c r="N439" i="18" s="1"/>
  <c r="J431" i="18"/>
  <c r="M431" i="18" s="1"/>
  <c r="N431" i="18" s="1"/>
  <c r="J423" i="18"/>
  <c r="J415" i="18"/>
  <c r="J407" i="18"/>
  <c r="J399" i="18"/>
  <c r="J391" i="18"/>
  <c r="J383" i="18"/>
  <c r="J375" i="18"/>
  <c r="M375" i="18" s="1"/>
  <c r="N375" i="18" s="1"/>
  <c r="J367" i="18"/>
  <c r="J359" i="18"/>
  <c r="J351" i="18"/>
  <c r="J343" i="18"/>
  <c r="J335" i="18"/>
  <c r="J327" i="18"/>
  <c r="M327" i="18" s="1"/>
  <c r="N327" i="18" s="1"/>
  <c r="J319" i="18"/>
  <c r="J311" i="18"/>
  <c r="M311" i="18" s="1"/>
  <c r="N311" i="18" s="1"/>
  <c r="J303" i="18"/>
  <c r="J295" i="18"/>
  <c r="J287" i="18"/>
  <c r="J279" i="18"/>
  <c r="J271" i="18"/>
  <c r="J263" i="18"/>
  <c r="M263" i="18" s="1"/>
  <c r="N263" i="18" s="1"/>
  <c r="J255" i="18"/>
  <c r="J247" i="18"/>
  <c r="M247" i="18" s="1"/>
  <c r="N247" i="18" s="1"/>
  <c r="J239" i="18"/>
  <c r="J231" i="18"/>
  <c r="J223" i="18"/>
  <c r="J215" i="18"/>
  <c r="J207" i="18"/>
  <c r="J199" i="18"/>
  <c r="J191" i="18"/>
  <c r="J183" i="18"/>
  <c r="M183" i="18" s="1"/>
  <c r="N183" i="18" s="1"/>
  <c r="J175" i="18"/>
  <c r="J753" i="18"/>
  <c r="J737" i="18"/>
  <c r="J704" i="18"/>
  <c r="J672" i="18"/>
  <c r="M672" i="18" s="1"/>
  <c r="N672" i="18" s="1"/>
  <c r="J640" i="18"/>
  <c r="J608" i="18"/>
  <c r="M608" i="18" s="1"/>
  <c r="N608" i="18" s="1"/>
  <c r="J576" i="18"/>
  <c r="M576" i="18" s="1"/>
  <c r="N576" i="18" s="1"/>
  <c r="J563" i="18"/>
  <c r="J552" i="18"/>
  <c r="J544" i="18"/>
  <c r="J536" i="18"/>
  <c r="J528" i="18"/>
  <c r="M528" i="18" s="1"/>
  <c r="N528" i="18" s="1"/>
  <c r="J520" i="18"/>
  <c r="J512" i="18"/>
  <c r="J504" i="18"/>
  <c r="J496" i="18"/>
  <c r="J488" i="18"/>
  <c r="J480" i="18"/>
  <c r="J472" i="18"/>
  <c r="J464" i="18"/>
  <c r="M464" i="18" s="1"/>
  <c r="N464" i="18" s="1"/>
  <c r="J456" i="18"/>
  <c r="J448" i="18"/>
  <c r="J440" i="18"/>
  <c r="J432" i="18"/>
  <c r="J424" i="18"/>
  <c r="J416" i="18"/>
  <c r="J408" i="18"/>
  <c r="J400" i="18"/>
  <c r="M400" i="18" s="1"/>
  <c r="N400" i="18" s="1"/>
  <c r="J392" i="18"/>
  <c r="J384" i="18"/>
  <c r="J721" i="18"/>
  <c r="J689" i="18"/>
  <c r="J657" i="18"/>
  <c r="J625" i="18"/>
  <c r="J593" i="18"/>
  <c r="J561" i="18"/>
  <c r="J553" i="18"/>
  <c r="J545" i="18"/>
  <c r="J537" i="18"/>
  <c r="J529" i="18"/>
  <c r="J521" i="18"/>
  <c r="J513" i="18"/>
  <c r="J505" i="18"/>
  <c r="J497" i="18"/>
  <c r="J489" i="18"/>
  <c r="J481" i="18"/>
  <c r="J473" i="18"/>
  <c r="J465" i="18"/>
  <c r="J457" i="18"/>
  <c r="J449" i="18"/>
  <c r="J441" i="18"/>
  <c r="J433" i="18"/>
  <c r="J425" i="18"/>
  <c r="J417" i="18"/>
  <c r="J409" i="18"/>
  <c r="J401" i="18"/>
  <c r="J393" i="18"/>
  <c r="J385" i="18"/>
  <c r="J377" i="18"/>
  <c r="J746" i="18"/>
  <c r="J728" i="18"/>
  <c r="J696" i="18"/>
  <c r="J664" i="18"/>
  <c r="M664" i="18" s="1"/>
  <c r="N664" i="18" s="1"/>
  <c r="J632" i="18"/>
  <c r="J600" i="18"/>
  <c r="J568" i="18"/>
  <c r="J554" i="18"/>
  <c r="J546" i="18"/>
  <c r="J538" i="18"/>
  <c r="J530" i="18"/>
  <c r="J522" i="18"/>
  <c r="J514" i="18"/>
  <c r="J506" i="18"/>
  <c r="J498" i="18"/>
  <c r="J490" i="18"/>
  <c r="J482" i="18"/>
  <c r="J474" i="18"/>
  <c r="J466" i="18"/>
  <c r="J458" i="18"/>
  <c r="J450" i="18"/>
  <c r="J442" i="18"/>
  <c r="J434" i="18"/>
  <c r="J426" i="18"/>
  <c r="J418" i="18"/>
  <c r="J410" i="18"/>
  <c r="J402" i="18"/>
  <c r="J394" i="18"/>
  <c r="J386" i="18"/>
  <c r="J378" i="18"/>
  <c r="J370" i="18"/>
  <c r="J362" i="18"/>
  <c r="J354" i="18"/>
  <c r="J346" i="18"/>
  <c r="J338" i="18"/>
  <c r="J330" i="18"/>
  <c r="J322" i="18"/>
  <c r="J314" i="18"/>
  <c r="J306" i="18"/>
  <c r="J298" i="18"/>
  <c r="J290" i="18"/>
  <c r="J282" i="18"/>
  <c r="J274" i="18"/>
  <c r="J266" i="18"/>
  <c r="J258" i="18"/>
  <c r="J250" i="18"/>
  <c r="J242" i="18"/>
  <c r="J234" i="18"/>
  <c r="J226" i="18"/>
  <c r="J218" i="18"/>
  <c r="J210" i="18"/>
  <c r="J202" i="18"/>
  <c r="J194" i="18"/>
  <c r="J186" i="18"/>
  <c r="J178" i="18"/>
  <c r="J824" i="18"/>
  <c r="J713" i="18"/>
  <c r="J681" i="18"/>
  <c r="J649" i="18"/>
  <c r="J617" i="18"/>
  <c r="J585" i="18"/>
  <c r="J547" i="18"/>
  <c r="J539" i="18"/>
  <c r="J531" i="18"/>
  <c r="J523" i="18"/>
  <c r="J515" i="18"/>
  <c r="J507" i="18"/>
  <c r="J499" i="18"/>
  <c r="J491" i="18"/>
  <c r="J483" i="18"/>
  <c r="J475" i="18"/>
  <c r="J467" i="18"/>
  <c r="J459" i="18"/>
  <c r="J451" i="18"/>
  <c r="J443" i="18"/>
  <c r="J435" i="18"/>
  <c r="J427" i="18"/>
  <c r="J419" i="18"/>
  <c r="J411" i="18"/>
  <c r="J403" i="18"/>
  <c r="J395" i="18"/>
  <c r="J387" i="18"/>
  <c r="J379" i="18"/>
  <c r="J371" i="18"/>
  <c r="J363" i="18"/>
  <c r="J355" i="18"/>
  <c r="J347" i="18"/>
  <c r="J339" i="18"/>
  <c r="J331" i="18"/>
  <c r="J323" i="18"/>
  <c r="J315" i="18"/>
  <c r="J307" i="18"/>
  <c r="J299" i="18"/>
  <c r="J291" i="18"/>
  <c r="J283" i="18"/>
  <c r="J275" i="18"/>
  <c r="J267" i="18"/>
  <c r="J259" i="18"/>
  <c r="J251" i="18"/>
  <c r="J243" i="18"/>
  <c r="J235" i="18"/>
  <c r="J227" i="18"/>
  <c r="J219" i="18"/>
  <c r="J211" i="18"/>
  <c r="J203" i="18"/>
  <c r="J195" i="18"/>
  <c r="J187" i="18"/>
  <c r="J179" i="18"/>
  <c r="J345" i="18"/>
  <c r="J313" i="18"/>
  <c r="J281" i="18"/>
  <c r="J249" i="18"/>
  <c r="J217" i="18"/>
  <c r="J185" i="18"/>
  <c r="J167" i="18"/>
  <c r="J159" i="18"/>
  <c r="J151" i="18"/>
  <c r="J143" i="18"/>
  <c r="J135" i="18"/>
  <c r="J127" i="18"/>
  <c r="J119" i="18"/>
  <c r="J111" i="18"/>
  <c r="J103" i="18"/>
  <c r="J95" i="18"/>
  <c r="J87" i="18"/>
  <c r="J79" i="18"/>
  <c r="J71" i="18"/>
  <c r="J63" i="18"/>
  <c r="J55" i="18"/>
  <c r="J47" i="18"/>
  <c r="J39" i="18"/>
  <c r="J31" i="18"/>
  <c r="J23" i="18"/>
  <c r="J15" i="18"/>
  <c r="J352" i="18"/>
  <c r="J320" i="18"/>
  <c r="M320" i="18" s="1"/>
  <c r="N320" i="18" s="1"/>
  <c r="J288" i="18"/>
  <c r="J256" i="18"/>
  <c r="M256" i="18" s="1"/>
  <c r="N256" i="18" s="1"/>
  <c r="J224" i="18"/>
  <c r="J192" i="18"/>
  <c r="J168" i="18"/>
  <c r="J160" i="18"/>
  <c r="J152" i="18"/>
  <c r="J144" i="18"/>
  <c r="J136" i="18"/>
  <c r="J128" i="18"/>
  <c r="J120" i="18"/>
  <c r="J112" i="18"/>
  <c r="J104" i="18"/>
  <c r="J96" i="18"/>
  <c r="J88" i="18"/>
  <c r="J80" i="18"/>
  <c r="J72" i="18"/>
  <c r="J64" i="18"/>
  <c r="J56" i="18"/>
  <c r="J48" i="18"/>
  <c r="J40" i="18"/>
  <c r="J32" i="18"/>
  <c r="J24" i="18"/>
  <c r="J16" i="18"/>
  <c r="J369" i="18"/>
  <c r="J337" i="18"/>
  <c r="J305" i="18"/>
  <c r="J273" i="18"/>
  <c r="J241" i="18"/>
  <c r="J209" i="18"/>
  <c r="J177" i="18"/>
  <c r="J174" i="18"/>
  <c r="M174" i="18" s="1"/>
  <c r="N174" i="18" s="1"/>
  <c r="J169" i="18"/>
  <c r="J161" i="18"/>
  <c r="J153" i="18"/>
  <c r="J145" i="18"/>
  <c r="M145" i="18" s="1"/>
  <c r="N145" i="18" s="1"/>
  <c r="J137" i="18"/>
  <c r="J129" i="18"/>
  <c r="J121" i="18"/>
  <c r="J113" i="18"/>
  <c r="J105" i="18"/>
  <c r="J97" i="18"/>
  <c r="J89" i="18"/>
  <c r="M89" i="18" s="1"/>
  <c r="N89" i="18" s="1"/>
  <c r="J81" i="18"/>
  <c r="M81" i="18" s="1"/>
  <c r="N81" i="18" s="1"/>
  <c r="J73" i="18"/>
  <c r="J65" i="18"/>
  <c r="J57" i="18"/>
  <c r="J49" i="18"/>
  <c r="J41" i="18"/>
  <c r="J33" i="18"/>
  <c r="J25" i="18"/>
  <c r="J17" i="18"/>
  <c r="J376" i="18"/>
  <c r="J344" i="18"/>
  <c r="J312" i="18"/>
  <c r="J280" i="18"/>
  <c r="J248" i="18"/>
  <c r="J216" i="18"/>
  <c r="J184" i="18"/>
  <c r="J170" i="18"/>
  <c r="J162" i="18"/>
  <c r="J154" i="18"/>
  <c r="J146" i="18"/>
  <c r="J138" i="18"/>
  <c r="J130" i="18"/>
  <c r="J122" i="18"/>
  <c r="J114" i="18"/>
  <c r="J106" i="18"/>
  <c r="J98" i="18"/>
  <c r="J90" i="18"/>
  <c r="J82" i="18"/>
  <c r="J74" i="18"/>
  <c r="J66" i="18"/>
  <c r="J58" i="18"/>
  <c r="J50" i="18"/>
  <c r="J42" i="18"/>
  <c r="J34" i="18"/>
  <c r="J26" i="18"/>
  <c r="J18" i="18"/>
  <c r="J361" i="18"/>
  <c r="J329" i="18"/>
  <c r="J297" i="18"/>
  <c r="J265" i="18"/>
  <c r="J233" i="18"/>
  <c r="J201" i="18"/>
  <c r="J171" i="18"/>
  <c r="J163" i="18"/>
  <c r="J155" i="18"/>
  <c r="J147" i="18"/>
  <c r="J139" i="18"/>
  <c r="J131" i="18"/>
  <c r="J123" i="18"/>
  <c r="J115" i="18"/>
  <c r="J107" i="18"/>
  <c r="J99" i="18"/>
  <c r="J91" i="18"/>
  <c r="J83" i="18"/>
  <c r="J75" i="18"/>
  <c r="J67" i="18"/>
  <c r="J59" i="18"/>
  <c r="J51" i="18"/>
  <c r="J43" i="18"/>
  <c r="J35" i="18"/>
  <c r="J368" i="18"/>
  <c r="J336" i="18"/>
  <c r="J304" i="18"/>
  <c r="J272" i="18"/>
  <c r="M272" i="18" s="1"/>
  <c r="N272" i="18" s="1"/>
  <c r="J240" i="18"/>
  <c r="J208" i="18"/>
  <c r="J176" i="18"/>
  <c r="J172" i="18"/>
  <c r="J164" i="18"/>
  <c r="J156" i="18"/>
  <c r="J148" i="18"/>
  <c r="J140" i="18"/>
  <c r="J132" i="18"/>
  <c r="J124" i="18"/>
  <c r="J116" i="18"/>
  <c r="J108" i="18"/>
  <c r="J100" i="18"/>
  <c r="J92" i="18"/>
  <c r="J84" i="18"/>
  <c r="J76" i="18"/>
  <c r="J68" i="18"/>
  <c r="J60" i="18"/>
  <c r="J52" i="18"/>
  <c r="J44" i="18"/>
  <c r="J36" i="18"/>
  <c r="J353" i="18"/>
  <c r="J321" i="18"/>
  <c r="J289" i="18"/>
  <c r="J257" i="18"/>
  <c r="J225" i="18"/>
  <c r="J193" i="18"/>
  <c r="J165" i="18"/>
  <c r="J157" i="18"/>
  <c r="J149" i="18"/>
  <c r="J141" i="18"/>
  <c r="J133" i="18"/>
  <c r="J125" i="18"/>
  <c r="J117" i="18"/>
  <c r="J109" i="18"/>
  <c r="J101" i="18"/>
  <c r="J93" i="18"/>
  <c r="J85" i="18"/>
  <c r="J77" i="18"/>
  <c r="J69" i="18"/>
  <c r="J61" i="18"/>
  <c r="J53" i="18"/>
  <c r="J45" i="18"/>
  <c r="J37" i="18"/>
  <c r="J29" i="18"/>
  <c r="J21" i="18"/>
  <c r="J13" i="18"/>
  <c r="J360" i="18"/>
  <c r="J328" i="18"/>
  <c r="M328" i="18" s="1"/>
  <c r="N328" i="18" s="1"/>
  <c r="J296" i="18"/>
  <c r="J264" i="18"/>
  <c r="J232" i="18"/>
  <c r="J200" i="18"/>
  <c r="J166" i="18"/>
  <c r="J158" i="18"/>
  <c r="J150" i="18"/>
  <c r="J142" i="18"/>
  <c r="J134" i="18"/>
  <c r="J126" i="18"/>
  <c r="J118" i="18"/>
  <c r="J110" i="18"/>
  <c r="J102" i="18"/>
  <c r="J94" i="18"/>
  <c r="J86" i="18"/>
  <c r="J78" i="18"/>
  <c r="J70" i="18"/>
  <c r="J62" i="18"/>
  <c r="J54" i="18"/>
  <c r="J46" i="18"/>
  <c r="J38" i="18"/>
  <c r="J30" i="18"/>
  <c r="J22" i="18"/>
  <c r="J14" i="18"/>
  <c r="K16" i="18"/>
  <c r="L19" i="18"/>
  <c r="L26" i="18"/>
  <c r="L33" i="18"/>
  <c r="L41" i="18"/>
  <c r="L57" i="18"/>
  <c r="L65" i="18"/>
  <c r="L73" i="18"/>
  <c r="L81" i="18"/>
  <c r="L89" i="18"/>
  <c r="L113" i="18"/>
  <c r="L121" i="18"/>
  <c r="L129" i="18"/>
  <c r="L137" i="18"/>
  <c r="L145" i="18"/>
  <c r="L153" i="18"/>
  <c r="L161" i="18"/>
  <c r="L169" i="18"/>
  <c r="L173" i="18"/>
  <c r="K176" i="18"/>
  <c r="K183" i="18"/>
  <c r="K190" i="18"/>
  <c r="L193" i="18"/>
  <c r="L197" i="18"/>
  <c r="K208" i="18"/>
  <c r="K215" i="18"/>
  <c r="K222" i="18"/>
  <c r="L225" i="18"/>
  <c r="L229" i="18"/>
  <c r="K240" i="18"/>
  <c r="K247" i="18"/>
  <c r="K254" i="18"/>
  <c r="L257" i="18"/>
  <c r="K272" i="18"/>
  <c r="K279" i="18"/>
  <c r="K286" i="18"/>
  <c r="L289" i="18"/>
  <c r="K304" i="18"/>
  <c r="K311" i="18"/>
  <c r="K318" i="18"/>
  <c r="L321" i="18"/>
  <c r="K336" i="18"/>
  <c r="K343" i="18"/>
  <c r="K350" i="18"/>
  <c r="L353" i="18"/>
  <c r="K368" i="18"/>
  <c r="K375" i="18"/>
  <c r="K382" i="18"/>
  <c r="K390" i="18"/>
  <c r="K398" i="18"/>
  <c r="K406" i="18"/>
  <c r="K414" i="18"/>
  <c r="K422" i="18"/>
  <c r="K430" i="18"/>
  <c r="K438" i="18"/>
  <c r="K446" i="18"/>
  <c r="K454" i="18"/>
  <c r="K462" i="18"/>
  <c r="K470" i="18"/>
  <c r="K478" i="18"/>
  <c r="K486" i="18"/>
  <c r="K494" i="18"/>
  <c r="K502" i="18"/>
  <c r="K510" i="18"/>
  <c r="K518" i="18"/>
  <c r="K526" i="18"/>
  <c r="K534" i="18"/>
  <c r="K542" i="18"/>
  <c r="K550" i="18"/>
  <c r="L176" i="18"/>
  <c r="L183" i="18"/>
  <c r="K188" i="18"/>
  <c r="L190" i="18"/>
  <c r="K205" i="18"/>
  <c r="L208" i="18"/>
  <c r="L215" i="18"/>
  <c r="K220" i="18"/>
  <c r="L222" i="18"/>
  <c r="K235" i="18"/>
  <c r="L240" i="18"/>
  <c r="L247" i="18"/>
  <c r="K252" i="18"/>
  <c r="L254" i="18"/>
  <c r="K269" i="18"/>
  <c r="L272" i="18"/>
  <c r="L279" i="18"/>
  <c r="K301" i="18"/>
  <c r="L304" i="18"/>
  <c r="L311" i="18"/>
  <c r="L318" i="18"/>
  <c r="K333" i="18"/>
  <c r="L336" i="18"/>
  <c r="L343" i="18"/>
  <c r="L350" i="18"/>
  <c r="K365" i="18"/>
  <c r="L368" i="18"/>
  <c r="L375" i="18"/>
  <c r="L382" i="18"/>
  <c r="L390" i="18"/>
  <c r="L398" i="18"/>
  <c r="L406" i="18"/>
  <c r="L414" i="18"/>
  <c r="L422" i="18"/>
  <c r="L430" i="18"/>
  <c r="L438" i="18"/>
  <c r="L446" i="18"/>
  <c r="L454" i="18"/>
  <c r="L462" i="18"/>
  <c r="L470" i="18"/>
  <c r="L478" i="18"/>
  <c r="L486" i="18"/>
  <c r="L494" i="18"/>
  <c r="L502" i="18"/>
  <c r="L510" i="18"/>
  <c r="L518" i="18"/>
  <c r="L526" i="18"/>
  <c r="L534" i="18"/>
  <c r="L542" i="18"/>
  <c r="L550" i="18"/>
  <c r="K184" i="18"/>
  <c r="K191" i="18"/>
  <c r="K198" i="18"/>
  <c r="L201" i="18"/>
  <c r="L205" i="18"/>
  <c r="K216" i="18"/>
  <c r="K223" i="18"/>
  <c r="K230" i="18"/>
  <c r="L233" i="18"/>
  <c r="L237" i="18"/>
  <c r="K248" i="18"/>
  <c r="L252" i="18"/>
  <c r="K255" i="18"/>
  <c r="K262" i="18"/>
  <c r="L265" i="18"/>
  <c r="K280" i="18"/>
  <c r="K287" i="18"/>
  <c r="K294" i="18"/>
  <c r="L297" i="18"/>
  <c r="K312" i="18"/>
  <c r="K319" i="18"/>
  <c r="K326" i="18"/>
  <c r="L329" i="18"/>
  <c r="K344" i="18"/>
  <c r="K351" i="18"/>
  <c r="K358" i="18"/>
  <c r="L361" i="18"/>
  <c r="K376" i="18"/>
  <c r="K383" i="18"/>
  <c r="K391" i="18"/>
  <c r="K399" i="18"/>
  <c r="K407" i="18"/>
  <c r="K415" i="18"/>
  <c r="K423" i="18"/>
  <c r="K431" i="18"/>
  <c r="K439" i="18"/>
  <c r="K447" i="18"/>
  <c r="K455" i="18"/>
  <c r="K463" i="18"/>
  <c r="K471" i="18"/>
  <c r="K479" i="18"/>
  <c r="K487" i="18"/>
  <c r="K495" i="18"/>
  <c r="K503" i="18"/>
  <c r="K511" i="18"/>
  <c r="K519" i="18"/>
  <c r="K527" i="18"/>
  <c r="K535" i="18"/>
  <c r="K543" i="18"/>
  <c r="K551" i="18"/>
  <c r="K174" i="18"/>
  <c r="K181" i="18"/>
  <c r="L184" i="18"/>
  <c r="L191" i="18"/>
  <c r="K196" i="18"/>
  <c r="L198" i="18"/>
  <c r="K213" i="18"/>
  <c r="L216" i="18"/>
  <c r="L223" i="18"/>
  <c r="K228" i="18"/>
  <c r="K243" i="18"/>
  <c r="L248" i="18"/>
  <c r="L255" i="18"/>
  <c r="L262" i="18"/>
  <c r="K277" i="18"/>
  <c r="L280" i="18"/>
  <c r="L287" i="18"/>
  <c r="K309" i="18"/>
  <c r="L312" i="18"/>
  <c r="L319" i="18"/>
  <c r="L326" i="18"/>
  <c r="K341" i="18"/>
  <c r="L344" i="18"/>
  <c r="L351" i="18"/>
  <c r="L358" i="18"/>
  <c r="K373" i="18"/>
  <c r="L376" i="18"/>
  <c r="L383" i="18"/>
  <c r="L391" i="18"/>
  <c r="L399" i="18"/>
  <c r="L407" i="18"/>
  <c r="L415" i="18"/>
  <c r="L423" i="18"/>
  <c r="L431" i="18"/>
  <c r="L439" i="18"/>
  <c r="L447" i="18"/>
  <c r="L455" i="18"/>
  <c r="L463" i="18"/>
  <c r="L471" i="18"/>
  <c r="L479" i="18"/>
  <c r="L487" i="18"/>
  <c r="L495" i="18"/>
  <c r="L503" i="18"/>
  <c r="L511" i="18"/>
  <c r="L519" i="18"/>
  <c r="L527" i="18"/>
  <c r="L535" i="18"/>
  <c r="L543" i="18"/>
  <c r="L551" i="18"/>
  <c r="L174" i="18"/>
  <c r="L177" i="18"/>
  <c r="L181" i="18"/>
  <c r="K192" i="18"/>
  <c r="K199" i="18"/>
  <c r="K206" i="18"/>
  <c r="L209" i="18"/>
  <c r="L213" i="18"/>
  <c r="K224" i="18"/>
  <c r="L228" i="18"/>
  <c r="K231" i="18"/>
  <c r="K238" i="18"/>
  <c r="L241" i="18"/>
  <c r="L245" i="18"/>
  <c r="K256" i="18"/>
  <c r="K263" i="18"/>
  <c r="K270" i="18"/>
  <c r="L273" i="18"/>
  <c r="K288" i="18"/>
  <c r="K295" i="18"/>
  <c r="K302" i="18"/>
  <c r="L305" i="18"/>
  <c r="K320" i="18"/>
  <c r="K327" i="18"/>
  <c r="K334" i="18"/>
  <c r="L337" i="18"/>
  <c r="K352" i="18"/>
  <c r="K359" i="18"/>
  <c r="K366" i="18"/>
  <c r="L369" i="18"/>
  <c r="K384" i="18"/>
  <c r="K392" i="18"/>
  <c r="K400" i="18"/>
  <c r="K408" i="18"/>
  <c r="K416" i="18"/>
  <c r="K424" i="18"/>
  <c r="K432" i="18"/>
  <c r="K440" i="18"/>
  <c r="K448" i="18"/>
  <c r="K456" i="18"/>
  <c r="K464" i="18"/>
  <c r="K472" i="18"/>
  <c r="K480" i="18"/>
  <c r="K488" i="18"/>
  <c r="K496" i="18"/>
  <c r="K504" i="18"/>
  <c r="K512" i="18"/>
  <c r="K520" i="18"/>
  <c r="K528" i="18"/>
  <c r="K536" i="18"/>
  <c r="K544" i="18"/>
  <c r="K552" i="18"/>
  <c r="K189" i="18"/>
  <c r="L192" i="18"/>
  <c r="L199" i="18"/>
  <c r="K204" i="18"/>
  <c r="L206" i="18"/>
  <c r="K221" i="18"/>
  <c r="L224" i="18"/>
  <c r="L231" i="18"/>
  <c r="K236" i="18"/>
  <c r="K251" i="18"/>
  <c r="K253" i="18"/>
  <c r="L256" i="18"/>
  <c r="L263" i="18"/>
  <c r="L270" i="18"/>
  <c r="L288" i="18"/>
  <c r="L295" i="18"/>
  <c r="L302" i="18"/>
  <c r="K317" i="18"/>
  <c r="L320" i="18"/>
  <c r="L327" i="18"/>
  <c r="L334" i="18"/>
  <c r="K349" i="18"/>
  <c r="L352" i="18"/>
  <c r="L359" i="18"/>
  <c r="L366" i="18"/>
  <c r="L384" i="18"/>
  <c r="L392" i="18"/>
  <c r="L400" i="18"/>
  <c r="L408" i="18"/>
  <c r="L416" i="18"/>
  <c r="L424" i="18"/>
  <c r="L432" i="18"/>
  <c r="L440" i="18"/>
  <c r="L448" i="18"/>
  <c r="L456" i="18"/>
  <c r="L464" i="18"/>
  <c r="L472" i="18"/>
  <c r="L480" i="18"/>
  <c r="L488" i="18"/>
  <c r="L496" i="18"/>
  <c r="L504" i="18"/>
  <c r="L512" i="18"/>
  <c r="L520" i="18"/>
  <c r="L528" i="18"/>
  <c r="L536" i="18"/>
  <c r="L544" i="18"/>
  <c r="L552" i="18"/>
  <c r="K175" i="18"/>
  <c r="K182" i="18"/>
  <c r="L185" i="18"/>
  <c r="L189" i="18"/>
  <c r="K200" i="18"/>
  <c r="K207" i="18"/>
  <c r="K214" i="18"/>
  <c r="L217" i="18"/>
  <c r="L221" i="18"/>
  <c r="K232" i="18"/>
  <c r="L236" i="18"/>
  <c r="K239" i="18"/>
  <c r="K246" i="18"/>
  <c r="L249" i="18"/>
  <c r="K264" i="18"/>
  <c r="K271" i="18"/>
  <c r="K278" i="18"/>
  <c r="L281" i="18"/>
  <c r="K296" i="18"/>
  <c r="K303" i="18"/>
  <c r="K310" i="18"/>
  <c r="L313" i="18"/>
  <c r="K328" i="18"/>
  <c r="K335" i="18"/>
  <c r="K342" i="18"/>
  <c r="L345" i="18"/>
  <c r="K360" i="18"/>
  <c r="K367" i="18"/>
  <c r="K374" i="18"/>
  <c r="L377" i="18"/>
  <c r="K381" i="18"/>
  <c r="K389" i="18"/>
  <c r="K397" i="18"/>
  <c r="K405" i="18"/>
  <c r="K413" i="18"/>
  <c r="K421" i="18"/>
  <c r="K429" i="18"/>
  <c r="K437" i="18"/>
  <c r="K445" i="18"/>
  <c r="K453" i="18"/>
  <c r="K461" i="18"/>
  <c r="K469" i="18"/>
  <c r="K477" i="18"/>
  <c r="K485" i="18"/>
  <c r="K493" i="18"/>
  <c r="K501" i="18"/>
  <c r="K509" i="18"/>
  <c r="K517" i="18"/>
  <c r="K525" i="18"/>
  <c r="K533" i="18"/>
  <c r="K541" i="18"/>
  <c r="K549" i="18"/>
  <c r="K173" i="18"/>
  <c r="L175" i="18"/>
  <c r="K180" i="18"/>
  <c r="L182" i="18"/>
  <c r="K197" i="18"/>
  <c r="L200" i="18"/>
  <c r="L207" i="18"/>
  <c r="K212" i="18"/>
  <c r="L214" i="18"/>
  <c r="K227" i="18"/>
  <c r="L232" i="18"/>
  <c r="L239" i="18"/>
  <c r="K244" i="18"/>
  <c r="K261" i="18"/>
  <c r="L264" i="18"/>
  <c r="L271" i="18"/>
  <c r="L278" i="18"/>
  <c r="L296" i="18"/>
  <c r="L303" i="18"/>
  <c r="L310" i="18"/>
  <c r="K325" i="18"/>
  <c r="L328" i="18"/>
  <c r="L335" i="18"/>
  <c r="L342" i="18"/>
  <c r="K357" i="18"/>
  <c r="L360" i="18"/>
  <c r="L367" i="18"/>
  <c r="L374" i="18"/>
  <c r="L385" i="18"/>
  <c r="L393" i="18"/>
  <c r="L401" i="18"/>
  <c r="L409" i="18"/>
  <c r="L417" i="18"/>
  <c r="L425" i="18"/>
  <c r="L433" i="18"/>
  <c r="L441" i="18"/>
  <c r="L449" i="18"/>
  <c r="L457" i="18"/>
  <c r="L465" i="18"/>
  <c r="L473" i="18"/>
  <c r="L481" i="18"/>
  <c r="L489" i="18"/>
  <c r="L497" i="18"/>
  <c r="L505" i="18"/>
  <c r="L513" i="18"/>
  <c r="L521" i="18"/>
  <c r="L529" i="18"/>
  <c r="L537" i="18"/>
  <c r="L545" i="18"/>
  <c r="L553" i="18"/>
  <c r="L568" i="18"/>
  <c r="L575" i="18"/>
  <c r="L582" i="18"/>
  <c r="L600" i="18"/>
  <c r="L607" i="18"/>
  <c r="K629" i="18"/>
  <c r="L632" i="18"/>
  <c r="L639" i="18"/>
  <c r="L646" i="18"/>
  <c r="K661" i="18"/>
  <c r="L664" i="18"/>
  <c r="L671" i="18"/>
  <c r="L678" i="18"/>
  <c r="K693" i="18"/>
  <c r="L696" i="18"/>
  <c r="L703" i="18"/>
  <c r="L710" i="18"/>
  <c r="K725" i="18"/>
  <c r="L728" i="18"/>
  <c r="K733" i="18"/>
  <c r="L746" i="18"/>
  <c r="K749" i="18"/>
  <c r="L800" i="18"/>
  <c r="L807" i="18"/>
  <c r="L814" i="18"/>
  <c r="L561" i="18"/>
  <c r="K576" i="18"/>
  <c r="K583" i="18"/>
  <c r="K590" i="18"/>
  <c r="L593" i="18"/>
  <c r="K608" i="18"/>
  <c r="K615" i="18"/>
  <c r="K622" i="18"/>
  <c r="L625" i="18"/>
  <c r="K640" i="18"/>
  <c r="K647" i="18"/>
  <c r="K654" i="18"/>
  <c r="L657" i="18"/>
  <c r="K672" i="18"/>
  <c r="K679" i="18"/>
  <c r="K686" i="18"/>
  <c r="L689" i="18"/>
  <c r="K704" i="18"/>
  <c r="K711" i="18"/>
  <c r="K718" i="18"/>
  <c r="L721" i="18"/>
  <c r="K737" i="18"/>
  <c r="K797" i="18"/>
  <c r="K832" i="18"/>
  <c r="K839" i="18"/>
  <c r="K559" i="18"/>
  <c r="K566" i="18"/>
  <c r="K573" i="18"/>
  <c r="L576" i="18"/>
  <c r="L583" i="18"/>
  <c r="L608" i="18"/>
  <c r="L615" i="18"/>
  <c r="K637" i="18"/>
  <c r="L640" i="18"/>
  <c r="L647" i="18"/>
  <c r="L654" i="18"/>
  <c r="K669" i="18"/>
  <c r="L672" i="18"/>
  <c r="L679" i="18"/>
  <c r="L686" i="18"/>
  <c r="K701" i="18"/>
  <c r="L704" i="18"/>
  <c r="L711" i="18"/>
  <c r="L718" i="18"/>
  <c r="L737" i="18"/>
  <c r="L753" i="18"/>
  <c r="L832" i="18"/>
  <c r="L839" i="18"/>
  <c r="L559" i="18"/>
  <c r="L569" i="18"/>
  <c r="K584" i="18"/>
  <c r="K591" i="18"/>
  <c r="K598" i="18"/>
  <c r="L601" i="18"/>
  <c r="K616" i="18"/>
  <c r="K623" i="18"/>
  <c r="K630" i="18"/>
  <c r="L633" i="18"/>
  <c r="K648" i="18"/>
  <c r="K655" i="18"/>
  <c r="K662" i="18"/>
  <c r="L665" i="18"/>
  <c r="K680" i="18"/>
  <c r="K687" i="18"/>
  <c r="K694" i="18"/>
  <c r="L697" i="18"/>
  <c r="K712" i="18"/>
  <c r="K719" i="18"/>
  <c r="K726" i="18"/>
  <c r="L729" i="18"/>
  <c r="K744" i="18"/>
  <c r="K829" i="18"/>
  <c r="K581" i="18"/>
  <c r="L584" i="18"/>
  <c r="L591" i="18"/>
  <c r="L616" i="18"/>
  <c r="L623" i="18"/>
  <c r="L630" i="18"/>
  <c r="K645" i="18"/>
  <c r="L648" i="18"/>
  <c r="L655" i="18"/>
  <c r="L662" i="18"/>
  <c r="K677" i="18"/>
  <c r="L680" i="18"/>
  <c r="L687" i="18"/>
  <c r="L694" i="18"/>
  <c r="K709" i="18"/>
  <c r="L712" i="18"/>
  <c r="L719" i="18"/>
  <c r="L726" i="18"/>
  <c r="L744" i="18"/>
  <c r="L785" i="18"/>
  <c r="K560" i="18"/>
  <c r="K565" i="18"/>
  <c r="K567" i="18"/>
  <c r="K574" i="18"/>
  <c r="L577" i="18"/>
  <c r="K592" i="18"/>
  <c r="K599" i="18"/>
  <c r="K606" i="18"/>
  <c r="L609" i="18"/>
  <c r="K624" i="18"/>
  <c r="K631" i="18"/>
  <c r="K638" i="18"/>
  <c r="L641" i="18"/>
  <c r="K656" i="18"/>
  <c r="K663" i="18"/>
  <c r="K670" i="18"/>
  <c r="L673" i="18"/>
  <c r="K688" i="18"/>
  <c r="K695" i="18"/>
  <c r="K702" i="18"/>
  <c r="L705" i="18"/>
  <c r="K720" i="18"/>
  <c r="K727" i="18"/>
  <c r="K735" i="18"/>
  <c r="K751" i="18"/>
  <c r="K768" i="18"/>
  <c r="K775" i="18"/>
  <c r="K782" i="18"/>
  <c r="K558" i="18"/>
  <c r="L560" i="18"/>
  <c r="L567" i="18"/>
  <c r="L574" i="18"/>
  <c r="L592" i="18"/>
  <c r="L599" i="18"/>
  <c r="K621" i="18"/>
  <c r="L624" i="18"/>
  <c r="L631" i="18"/>
  <c r="L638" i="18"/>
  <c r="K653" i="18"/>
  <c r="L656" i="18"/>
  <c r="L663" i="18"/>
  <c r="L670" i="18"/>
  <c r="K685" i="18"/>
  <c r="L688" i="18"/>
  <c r="L695" i="18"/>
  <c r="L702" i="18"/>
  <c r="K717" i="18"/>
  <c r="L720" i="18"/>
  <c r="L727" i="18"/>
  <c r="L768" i="18"/>
  <c r="L775" i="18"/>
  <c r="L782" i="18"/>
  <c r="L817" i="18"/>
  <c r="K568" i="18"/>
  <c r="K575" i="18"/>
  <c r="K582" i="18"/>
  <c r="L585" i="18"/>
  <c r="K600" i="18"/>
  <c r="K607" i="18"/>
  <c r="K614" i="18"/>
  <c r="L617" i="18"/>
  <c r="K632" i="18"/>
  <c r="K639" i="18"/>
  <c r="K646" i="18"/>
  <c r="L649" i="18"/>
  <c r="K664" i="18"/>
  <c r="K671" i="18"/>
  <c r="K678" i="18"/>
  <c r="L681" i="18"/>
  <c r="K696" i="18"/>
  <c r="K703" i="18"/>
  <c r="K710" i="18"/>
  <c r="L713" i="18"/>
  <c r="K728" i="18"/>
  <c r="K742" i="18"/>
  <c r="K765" i="18"/>
  <c r="K800" i="18"/>
  <c r="K807" i="18"/>
  <c r="K814" i="18"/>
  <c r="L734" i="18"/>
  <c r="L743" i="18"/>
  <c r="L750" i="18"/>
  <c r="K760" i="18"/>
  <c r="K767" i="18"/>
  <c r="K774" i="18"/>
  <c r="L777" i="18"/>
  <c r="K792" i="18"/>
  <c r="K799" i="18"/>
  <c r="K806" i="18"/>
  <c r="L809" i="18"/>
  <c r="K824" i="18"/>
  <c r="K831" i="18"/>
  <c r="K838" i="18"/>
  <c r="L841" i="18"/>
  <c r="K856" i="18"/>
  <c r="K863" i="18"/>
  <c r="K870" i="18"/>
  <c r="L873" i="18"/>
  <c r="K888" i="18"/>
  <c r="K895" i="18"/>
  <c r="K902" i="18"/>
  <c r="L905" i="18"/>
  <c r="K938" i="18"/>
  <c r="K968" i="18"/>
  <c r="L985" i="18"/>
  <c r="K1007" i="18"/>
  <c r="L1024" i="18"/>
  <c r="K757" i="18"/>
  <c r="L760" i="18"/>
  <c r="L767" i="18"/>
  <c r="L774" i="18"/>
  <c r="K789" i="18"/>
  <c r="L792" i="18"/>
  <c r="L799" i="18"/>
  <c r="L806" i="18"/>
  <c r="K821" i="18"/>
  <c r="L824" i="18"/>
  <c r="L831" i="18"/>
  <c r="L838" i="18"/>
  <c r="K853" i="18"/>
  <c r="L856" i="18"/>
  <c r="L863" i="18"/>
  <c r="L870" i="18"/>
  <c r="K885" i="18"/>
  <c r="L888" i="18"/>
  <c r="L895" i="18"/>
  <c r="L902" i="18"/>
  <c r="K986" i="18"/>
  <c r="L1003" i="18"/>
  <c r="K1025" i="18"/>
  <c r="K846" i="18"/>
  <c r="L849" i="18"/>
  <c r="K864" i="18"/>
  <c r="K871" i="18"/>
  <c r="K878" i="18"/>
  <c r="L881" i="18"/>
  <c r="K896" i="18"/>
  <c r="K903" i="18"/>
  <c r="K910" i="18"/>
  <c r="L913" i="18"/>
  <c r="K1000" i="18"/>
  <c r="L1017" i="18"/>
  <c r="L846" i="18"/>
  <c r="K861" i="18"/>
  <c r="L864" i="18"/>
  <c r="L871" i="18"/>
  <c r="L878" i="18"/>
  <c r="K893" i="18"/>
  <c r="L896" i="18"/>
  <c r="L903" i="18"/>
  <c r="L910" i="18"/>
  <c r="L924" i="18"/>
  <c r="K927" i="18"/>
  <c r="L946" i="18"/>
  <c r="K1018" i="18"/>
  <c r="L735" i="18"/>
  <c r="L742" i="18"/>
  <c r="L751" i="18"/>
  <c r="K758" i="18"/>
  <c r="L761" i="18"/>
  <c r="K776" i="18"/>
  <c r="K783" i="18"/>
  <c r="K790" i="18"/>
  <c r="L793" i="18"/>
  <c r="K808" i="18"/>
  <c r="K815" i="18"/>
  <c r="K822" i="18"/>
  <c r="L825" i="18"/>
  <c r="K840" i="18"/>
  <c r="K847" i="18"/>
  <c r="K854" i="18"/>
  <c r="L857" i="18"/>
  <c r="K872" i="18"/>
  <c r="K879" i="18"/>
  <c r="K886" i="18"/>
  <c r="L889" i="18"/>
  <c r="K904" i="18"/>
  <c r="K911" i="18"/>
  <c r="K943" i="18"/>
  <c r="L960" i="18"/>
  <c r="K1032" i="18"/>
  <c r="L758" i="18"/>
  <c r="K773" i="18"/>
  <c r="L776" i="18"/>
  <c r="L783" i="18"/>
  <c r="L790" i="18"/>
  <c r="K805" i="18"/>
  <c r="L808" i="18"/>
  <c r="L815" i="18"/>
  <c r="L822" i="18"/>
  <c r="K837" i="18"/>
  <c r="L840" i="18"/>
  <c r="L847" i="18"/>
  <c r="L854" i="18"/>
  <c r="K869" i="18"/>
  <c r="L872" i="18"/>
  <c r="L879" i="18"/>
  <c r="L886" i="18"/>
  <c r="K901" i="18"/>
  <c r="L904" i="18"/>
  <c r="L911" i="18"/>
  <c r="K931" i="18"/>
  <c r="L940" i="18"/>
  <c r="K961" i="18"/>
  <c r="L978" i="18"/>
  <c r="K736" i="18"/>
  <c r="K741" i="18"/>
  <c r="L745" i="18"/>
  <c r="K752" i="18"/>
  <c r="K759" i="18"/>
  <c r="K766" i="18"/>
  <c r="L769" i="18"/>
  <c r="K784" i="18"/>
  <c r="K791" i="18"/>
  <c r="K798" i="18"/>
  <c r="L801" i="18"/>
  <c r="K816" i="18"/>
  <c r="K823" i="18"/>
  <c r="K830" i="18"/>
  <c r="L833" i="18"/>
  <c r="K848" i="18"/>
  <c r="K855" i="18"/>
  <c r="K862" i="18"/>
  <c r="L865" i="18"/>
  <c r="K880" i="18"/>
  <c r="K887" i="18"/>
  <c r="K894" i="18"/>
  <c r="L897" i="18"/>
  <c r="K912" i="18"/>
  <c r="K922" i="18"/>
  <c r="L931" i="18"/>
  <c r="L953" i="18"/>
  <c r="K975" i="18"/>
  <c r="L992" i="18"/>
  <c r="K734" i="18"/>
  <c r="L736" i="18"/>
  <c r="K743" i="18"/>
  <c r="K750" i="18"/>
  <c r="L752" i="18"/>
  <c r="L759" i="18"/>
  <c r="L766" i="18"/>
  <c r="K781" i="18"/>
  <c r="L784" i="18"/>
  <c r="L791" i="18"/>
  <c r="L798" i="18"/>
  <c r="K813" i="18"/>
  <c r="L816" i="18"/>
  <c r="L823" i="18"/>
  <c r="L830" i="18"/>
  <c r="K845" i="18"/>
  <c r="L848" i="18"/>
  <c r="L855" i="18"/>
  <c r="L862" i="18"/>
  <c r="K877" i="18"/>
  <c r="L880" i="18"/>
  <c r="L887" i="18"/>
  <c r="L894" i="18"/>
  <c r="K909" i="18"/>
  <c r="L912" i="18"/>
  <c r="K954" i="18"/>
  <c r="L971" i="18"/>
  <c r="K993" i="18"/>
  <c r="L1010" i="18"/>
  <c r="K921" i="18"/>
  <c r="K928" i="18"/>
  <c r="L930" i="18"/>
  <c r="K937" i="18"/>
  <c r="L945" i="18"/>
  <c r="L952" i="18"/>
  <c r="K967" i="18"/>
  <c r="L970" i="18"/>
  <c r="L977" i="18"/>
  <c r="L984" i="18"/>
  <c r="K999" i="18"/>
  <c r="L1002" i="18"/>
  <c r="L1009" i="18"/>
  <c r="L1016" i="18"/>
  <c r="K1031" i="18"/>
  <c r="L1034" i="18"/>
  <c r="L1041" i="18"/>
  <c r="L1048" i="18"/>
  <c r="K1063" i="18"/>
  <c r="L1066" i="18"/>
  <c r="L1073" i="18"/>
  <c r="L1080" i="18"/>
  <c r="K1091" i="18"/>
  <c r="K1107" i="18"/>
  <c r="K1124" i="18"/>
  <c r="K1131" i="18"/>
  <c r="K1138" i="18"/>
  <c r="K1217" i="18"/>
  <c r="K1252" i="18"/>
  <c r="L921" i="18"/>
  <c r="L928" i="18"/>
  <c r="L937" i="18"/>
  <c r="K946" i="18"/>
  <c r="K953" i="18"/>
  <c r="K960" i="18"/>
  <c r="L963" i="18"/>
  <c r="K978" i="18"/>
  <c r="K985" i="18"/>
  <c r="K992" i="18"/>
  <c r="L995" i="18"/>
  <c r="K1010" i="18"/>
  <c r="K1017" i="18"/>
  <c r="K1024" i="18"/>
  <c r="L1027" i="18"/>
  <c r="K1042" i="18"/>
  <c r="K1049" i="18"/>
  <c r="K1056" i="18"/>
  <c r="L1059" i="18"/>
  <c r="K1074" i="18"/>
  <c r="K1081" i="18"/>
  <c r="K1088" i="18"/>
  <c r="L1124" i="18"/>
  <c r="L1131" i="18"/>
  <c r="L1138" i="18"/>
  <c r="L1173" i="18"/>
  <c r="L1252" i="18"/>
  <c r="K1039" i="18"/>
  <c r="L1042" i="18"/>
  <c r="L1049" i="18"/>
  <c r="L1056" i="18"/>
  <c r="K1071" i="18"/>
  <c r="L1074" i="18"/>
  <c r="L1081" i="18"/>
  <c r="L1088" i="18"/>
  <c r="K1098" i="18"/>
  <c r="K1121" i="18"/>
  <c r="K1156" i="18"/>
  <c r="K1163" i="18"/>
  <c r="K1170" i="18"/>
  <c r="K1249" i="18"/>
  <c r="L1035" i="18"/>
  <c r="K1050" i="18"/>
  <c r="K1057" i="18"/>
  <c r="K1064" i="18"/>
  <c r="L1067" i="18"/>
  <c r="K1082" i="18"/>
  <c r="K1089" i="18"/>
  <c r="L1102" i="18"/>
  <c r="L1156" i="18"/>
  <c r="L1163" i="18"/>
  <c r="L1205" i="18"/>
  <c r="K920" i="18"/>
  <c r="L922" i="18"/>
  <c r="K929" i="18"/>
  <c r="K936" i="18"/>
  <c r="L938" i="18"/>
  <c r="K951" i="18"/>
  <c r="L954" i="18"/>
  <c r="L961" i="18"/>
  <c r="L968" i="18"/>
  <c r="K983" i="18"/>
  <c r="L986" i="18"/>
  <c r="L993" i="18"/>
  <c r="L1000" i="18"/>
  <c r="K1015" i="18"/>
  <c r="L1018" i="18"/>
  <c r="L1025" i="18"/>
  <c r="L1032" i="18"/>
  <c r="K1047" i="18"/>
  <c r="L1050" i="18"/>
  <c r="L1057" i="18"/>
  <c r="L1064" i="18"/>
  <c r="K1079" i="18"/>
  <c r="L1082" i="18"/>
  <c r="L1089" i="18"/>
  <c r="K1093" i="18"/>
  <c r="K1153" i="18"/>
  <c r="K1188" i="18"/>
  <c r="K1195" i="18"/>
  <c r="K1202" i="18"/>
  <c r="L1264" i="18"/>
  <c r="L920" i="18"/>
  <c r="L929" i="18"/>
  <c r="L936" i="18"/>
  <c r="K944" i="18"/>
  <c r="L947" i="18"/>
  <c r="K962" i="18"/>
  <c r="K969" i="18"/>
  <c r="K976" i="18"/>
  <c r="L979" i="18"/>
  <c r="K994" i="18"/>
  <c r="K1001" i="18"/>
  <c r="K1008" i="18"/>
  <c r="L1011" i="18"/>
  <c r="K1026" i="18"/>
  <c r="K1033" i="18"/>
  <c r="K1040" i="18"/>
  <c r="L1043" i="18"/>
  <c r="K1058" i="18"/>
  <c r="K1065" i="18"/>
  <c r="K1072" i="18"/>
  <c r="L1075" i="18"/>
  <c r="L1093" i="18"/>
  <c r="L1109" i="18"/>
  <c r="L1188" i="18"/>
  <c r="L1195" i="18"/>
  <c r="L1202" i="18"/>
  <c r="L1237" i="18"/>
  <c r="L944" i="18"/>
  <c r="K959" i="18"/>
  <c r="L962" i="18"/>
  <c r="L969" i="18"/>
  <c r="L976" i="18"/>
  <c r="K991" i="18"/>
  <c r="L994" i="18"/>
  <c r="L1001" i="18"/>
  <c r="L1008" i="18"/>
  <c r="K1023" i="18"/>
  <c r="L1026" i="18"/>
  <c r="L1033" i="18"/>
  <c r="L1040" i="18"/>
  <c r="K1055" i="18"/>
  <c r="L1058" i="18"/>
  <c r="L1065" i="18"/>
  <c r="L1072" i="18"/>
  <c r="K1087" i="18"/>
  <c r="K1100" i="18"/>
  <c r="K1220" i="18"/>
  <c r="K1227" i="18"/>
  <c r="K1234" i="18"/>
  <c r="K919" i="18"/>
  <c r="L923" i="18"/>
  <c r="K930" i="18"/>
  <c r="K935" i="18"/>
  <c r="L939" i="18"/>
  <c r="K945" i="18"/>
  <c r="K952" i="18"/>
  <c r="L955" i="18"/>
  <c r="K970" i="18"/>
  <c r="K977" i="18"/>
  <c r="K984" i="18"/>
  <c r="L987" i="18"/>
  <c r="K1002" i="18"/>
  <c r="K1009" i="18"/>
  <c r="K1016" i="18"/>
  <c r="L1019" i="18"/>
  <c r="K1034" i="18"/>
  <c r="K1041" i="18"/>
  <c r="K1048" i="18"/>
  <c r="L1051" i="18"/>
  <c r="K1066" i="18"/>
  <c r="K1073" i="18"/>
  <c r="K1080" i="18"/>
  <c r="L1083" i="18"/>
  <c r="L1100" i="18"/>
  <c r="L1141" i="18"/>
  <c r="L1220" i="18"/>
  <c r="L1227" i="18"/>
  <c r="L1234" i="18"/>
  <c r="L1090" i="18"/>
  <c r="L1099" i="18"/>
  <c r="K1116" i="18"/>
  <c r="K1123" i="18"/>
  <c r="K1130" i="18"/>
  <c r="L1133" i="18"/>
  <c r="K1148" i="18"/>
  <c r="K1155" i="18"/>
  <c r="K1162" i="18"/>
  <c r="L1165" i="18"/>
  <c r="K1180" i="18"/>
  <c r="K1187" i="18"/>
  <c r="K1194" i="18"/>
  <c r="L1197" i="18"/>
  <c r="K1212" i="18"/>
  <c r="K1219" i="18"/>
  <c r="K1226" i="18"/>
  <c r="L1229" i="18"/>
  <c r="K1244" i="18"/>
  <c r="K1251" i="18"/>
  <c r="L1258" i="18"/>
  <c r="L1261" i="18"/>
  <c r="L1269" i="18"/>
  <c r="L1278" i="18"/>
  <c r="K1282" i="18"/>
  <c r="L1299" i="18"/>
  <c r="K1371" i="18"/>
  <c r="K1113" i="18"/>
  <c r="L1116" i="18"/>
  <c r="L1123" i="18"/>
  <c r="L1130" i="18"/>
  <c r="K1145" i="18"/>
  <c r="L1148" i="18"/>
  <c r="L1155" i="18"/>
  <c r="L1162" i="18"/>
  <c r="K1177" i="18"/>
  <c r="L1180" i="18"/>
  <c r="L1187" i="18"/>
  <c r="L1194" i="18"/>
  <c r="K1209" i="18"/>
  <c r="L1212" i="18"/>
  <c r="L1219" i="18"/>
  <c r="L1226" i="18"/>
  <c r="K1241" i="18"/>
  <c r="L1244" i="18"/>
  <c r="L1251" i="18"/>
  <c r="L1275" i="18"/>
  <c r="L1282" i="18"/>
  <c r="K1300" i="18"/>
  <c r="L1317" i="18"/>
  <c r="L1422" i="18"/>
  <c r="L1292" i="18"/>
  <c r="K1314" i="18"/>
  <c r="L1331" i="18"/>
  <c r="K1293" i="18"/>
  <c r="K1297" i="18"/>
  <c r="L1310" i="18"/>
  <c r="L1314" i="18"/>
  <c r="K1332" i="18"/>
  <c r="L1349" i="18"/>
  <c r="L1091" i="18"/>
  <c r="L1098" i="18"/>
  <c r="L1107" i="18"/>
  <c r="K1114" i="18"/>
  <c r="L1117" i="18"/>
  <c r="K1132" i="18"/>
  <c r="K1139" i="18"/>
  <c r="K1146" i="18"/>
  <c r="L1149" i="18"/>
  <c r="K1164" i="18"/>
  <c r="K1171" i="18"/>
  <c r="K1178" i="18"/>
  <c r="L1181" i="18"/>
  <c r="K1196" i="18"/>
  <c r="K1203" i="18"/>
  <c r="K1210" i="18"/>
  <c r="L1213" i="18"/>
  <c r="K1228" i="18"/>
  <c r="K1235" i="18"/>
  <c r="K1242" i="18"/>
  <c r="L1245" i="18"/>
  <c r="K1265" i="18"/>
  <c r="K1307" i="18"/>
  <c r="L1324" i="18"/>
  <c r="K1346" i="18"/>
  <c r="L1114" i="18"/>
  <c r="K1129" i="18"/>
  <c r="L1132" i="18"/>
  <c r="L1139" i="18"/>
  <c r="L1146" i="18"/>
  <c r="K1161" i="18"/>
  <c r="L1164" i="18"/>
  <c r="L1171" i="18"/>
  <c r="L1178" i="18"/>
  <c r="K1193" i="18"/>
  <c r="L1196" i="18"/>
  <c r="L1203" i="18"/>
  <c r="L1210" i="18"/>
  <c r="K1225" i="18"/>
  <c r="L1228" i="18"/>
  <c r="L1235" i="18"/>
  <c r="L1242" i="18"/>
  <c r="K1260" i="18"/>
  <c r="L1268" i="18"/>
  <c r="K1325" i="18"/>
  <c r="K1329" i="18"/>
  <c r="L1342" i="18"/>
  <c r="L1346" i="18"/>
  <c r="K1364" i="18"/>
  <c r="L1381" i="18"/>
  <c r="K1092" i="18"/>
  <c r="K1097" i="18"/>
  <c r="L1101" i="18"/>
  <c r="K1108" i="18"/>
  <c r="K1115" i="18"/>
  <c r="K1122" i="18"/>
  <c r="L1125" i="18"/>
  <c r="K1140" i="18"/>
  <c r="K1147" i="18"/>
  <c r="K1154" i="18"/>
  <c r="L1157" i="18"/>
  <c r="K1172" i="18"/>
  <c r="K1179" i="18"/>
  <c r="K1186" i="18"/>
  <c r="L1189" i="18"/>
  <c r="K1204" i="18"/>
  <c r="K1211" i="18"/>
  <c r="K1218" i="18"/>
  <c r="L1221" i="18"/>
  <c r="K1236" i="18"/>
  <c r="K1243" i="18"/>
  <c r="K1250" i="18"/>
  <c r="L1253" i="18"/>
  <c r="L1257" i="18"/>
  <c r="K1339" i="18"/>
  <c r="L1356" i="18"/>
  <c r="K1090" i="18"/>
  <c r="L1092" i="18"/>
  <c r="K1099" i="18"/>
  <c r="K1106" i="18"/>
  <c r="L1108" i="18"/>
  <c r="L1115" i="18"/>
  <c r="L1122" i="18"/>
  <c r="K1137" i="18"/>
  <c r="L1140" i="18"/>
  <c r="L1147" i="18"/>
  <c r="L1154" i="18"/>
  <c r="L1172" i="18"/>
  <c r="L1179" i="18"/>
  <c r="K1201" i="18"/>
  <c r="L1204" i="18"/>
  <c r="L1211" i="18"/>
  <c r="L1218" i="18"/>
  <c r="K1233" i="18"/>
  <c r="L1236" i="18"/>
  <c r="L1243" i="18"/>
  <c r="L1250" i="18"/>
  <c r="K1258" i="18"/>
  <c r="K1261" i="18"/>
  <c r="L1285" i="18"/>
  <c r="K1357" i="18"/>
  <c r="K1361" i="18"/>
  <c r="L1374" i="18"/>
  <c r="L1378" i="18"/>
  <c r="K1273" i="18"/>
  <c r="L1284" i="18"/>
  <c r="K1289" i="18"/>
  <c r="L1291" i="18"/>
  <c r="K1306" i="18"/>
  <c r="L1309" i="18"/>
  <c r="L1316" i="18"/>
  <c r="K1321" i="18"/>
  <c r="L1323" i="18"/>
  <c r="K1338" i="18"/>
  <c r="L1341" i="18"/>
  <c r="L1348" i="18"/>
  <c r="K1353" i="18"/>
  <c r="L1355" i="18"/>
  <c r="L1373" i="18"/>
  <c r="L1380" i="18"/>
  <c r="K1385" i="18"/>
  <c r="L1393" i="18"/>
  <c r="K1407" i="18"/>
  <c r="K1410" i="18"/>
  <c r="L1451" i="18"/>
  <c r="K1470" i="18"/>
  <c r="K1509" i="18"/>
  <c r="K1542" i="18"/>
  <c r="L1266" i="18"/>
  <c r="L1270" i="18"/>
  <c r="K1275" i="18"/>
  <c r="K1285" i="18"/>
  <c r="K1292" i="18"/>
  <c r="K1299" i="18"/>
  <c r="L1302" i="18"/>
  <c r="L1306" i="18"/>
  <c r="K1317" i="18"/>
  <c r="K1324" i="18"/>
  <c r="K1331" i="18"/>
  <c r="L1334" i="18"/>
  <c r="L1338" i="18"/>
  <c r="K1349" i="18"/>
  <c r="K1356" i="18"/>
  <c r="K1363" i="18"/>
  <c r="L1366" i="18"/>
  <c r="L1370" i="18"/>
  <c r="K1381" i="18"/>
  <c r="K1388" i="18"/>
  <c r="K1402" i="18"/>
  <c r="L1407" i="18"/>
  <c r="L1410" i="18"/>
  <c r="K1429" i="18"/>
  <c r="L1470" i="18"/>
  <c r="K1474" i="18"/>
  <c r="K1485" i="18"/>
  <c r="K1503" i="18"/>
  <c r="K1517" i="18"/>
  <c r="L1523" i="18"/>
  <c r="L1542" i="18"/>
  <c r="L1582" i="18"/>
  <c r="L1388" i="18"/>
  <c r="L1426" i="18"/>
  <c r="K1445" i="18"/>
  <c r="K1478" i="18"/>
  <c r="L1503" i="18"/>
  <c r="K1389" i="18"/>
  <c r="K1394" i="18"/>
  <c r="K1400" i="18"/>
  <c r="K1421" i="18"/>
  <c r="K1439" i="18"/>
  <c r="K1453" i="18"/>
  <c r="L1459" i="18"/>
  <c r="L1478" i="18"/>
  <c r="K1482" i="18"/>
  <c r="K1495" i="18"/>
  <c r="L1536" i="18"/>
  <c r="K1257" i="18"/>
  <c r="K1269" i="18"/>
  <c r="K1276" i="18"/>
  <c r="K1290" i="18"/>
  <c r="L1293" i="18"/>
  <c r="L1300" i="18"/>
  <c r="K1305" i="18"/>
  <c r="L1307" i="18"/>
  <c r="K1322" i="18"/>
  <c r="L1325" i="18"/>
  <c r="L1332" i="18"/>
  <c r="K1337" i="18"/>
  <c r="L1339" i="18"/>
  <c r="K1354" i="18"/>
  <c r="L1357" i="18"/>
  <c r="L1364" i="18"/>
  <c r="K1369" i="18"/>
  <c r="L1389" i="18"/>
  <c r="L1400" i="18"/>
  <c r="L1403" i="18"/>
  <c r="K1416" i="18"/>
  <c r="L1430" i="18"/>
  <c r="L1439" i="18"/>
  <c r="L1518" i="18"/>
  <c r="L1260" i="18"/>
  <c r="K1267" i="18"/>
  <c r="K1274" i="18"/>
  <c r="L1276" i="18"/>
  <c r="K1283" i="18"/>
  <c r="L1286" i="18"/>
  <c r="L1290" i="18"/>
  <c r="K1301" i="18"/>
  <c r="K1308" i="18"/>
  <c r="K1315" i="18"/>
  <c r="L1318" i="18"/>
  <c r="L1322" i="18"/>
  <c r="K1333" i="18"/>
  <c r="K1340" i="18"/>
  <c r="K1347" i="18"/>
  <c r="L1350" i="18"/>
  <c r="L1354" i="18"/>
  <c r="K1365" i="18"/>
  <c r="K1372" i="18"/>
  <c r="K1379" i="18"/>
  <c r="L1382" i="18"/>
  <c r="L1386" i="18"/>
  <c r="K1392" i="18"/>
  <c r="K1431" i="18"/>
  <c r="L1446" i="18"/>
  <c r="L1472" i="18"/>
  <c r="K1501" i="18"/>
  <c r="L1511" i="18"/>
  <c r="L1267" i="18"/>
  <c r="L1274" i="18"/>
  <c r="K1277" i="18"/>
  <c r="K1281" i="18"/>
  <c r="L1283" i="18"/>
  <c r="K1298" i="18"/>
  <c r="L1301" i="18"/>
  <c r="L1308" i="18"/>
  <c r="K1313" i="18"/>
  <c r="L1315" i="18"/>
  <c r="K1330" i="18"/>
  <c r="L1333" i="18"/>
  <c r="L1340" i="18"/>
  <c r="K1345" i="18"/>
  <c r="L1347" i="18"/>
  <c r="L1365" i="18"/>
  <c r="L1372" i="18"/>
  <c r="K1377" i="18"/>
  <c r="K1414" i="18"/>
  <c r="K1417" i="18"/>
  <c r="L1431" i="18"/>
  <c r="L1515" i="18"/>
  <c r="K1534" i="18"/>
  <c r="K1549" i="18"/>
  <c r="K1557" i="18"/>
  <c r="K1573" i="18"/>
  <c r="K1581" i="18"/>
  <c r="K1259" i="18"/>
  <c r="L1277" i="18"/>
  <c r="K1284" i="18"/>
  <c r="K1291" i="18"/>
  <c r="L1294" i="18"/>
  <c r="L1298" i="18"/>
  <c r="K1309" i="18"/>
  <c r="K1316" i="18"/>
  <c r="K1323" i="18"/>
  <c r="L1326" i="18"/>
  <c r="L1330" i="18"/>
  <c r="K1341" i="18"/>
  <c r="K1348" i="18"/>
  <c r="K1355" i="18"/>
  <c r="L1358" i="18"/>
  <c r="L1362" i="18"/>
  <c r="K1373" i="18"/>
  <c r="K1380" i="18"/>
  <c r="K1387" i="18"/>
  <c r="L1409" i="18"/>
  <c r="L1414" i="18"/>
  <c r="L1417" i="18"/>
  <c r="K1437" i="18"/>
  <c r="L1447" i="18"/>
  <c r="L1480" i="18"/>
  <c r="K1538" i="18"/>
  <c r="L1408" i="18"/>
  <c r="K1415" i="18"/>
  <c r="L1432" i="18"/>
  <c r="K1434" i="18"/>
  <c r="K1455" i="18"/>
  <c r="L1463" i="18"/>
  <c r="L1475" i="18"/>
  <c r="K1494" i="18"/>
  <c r="L1496" i="18"/>
  <c r="K1498" i="18"/>
  <c r="K1519" i="18"/>
  <c r="L1527" i="18"/>
  <c r="L1539" i="18"/>
  <c r="K1558" i="18"/>
  <c r="L1560" i="18"/>
  <c r="K1562" i="18"/>
  <c r="K1583" i="18"/>
  <c r="L1415" i="18"/>
  <c r="K1422" i="18"/>
  <c r="L1427" i="18"/>
  <c r="K1447" i="18"/>
  <c r="L1455" i="18"/>
  <c r="L1467" i="18"/>
  <c r="K1486" i="18"/>
  <c r="L1488" i="18"/>
  <c r="K1490" i="18"/>
  <c r="K1511" i="18"/>
  <c r="L1519" i="18"/>
  <c r="L1531" i="18"/>
  <c r="K1550" i="18"/>
  <c r="L1552" i="18"/>
  <c r="K1554" i="18"/>
  <c r="K1575" i="18"/>
  <c r="L1583" i="18"/>
  <c r="L1605" i="18"/>
  <c r="K1630" i="18"/>
  <c r="L1663" i="18"/>
  <c r="L1670" i="18"/>
  <c r="L1715" i="18"/>
  <c r="L1544" i="18"/>
  <c r="K1546" i="18"/>
  <c r="K1567" i="18"/>
  <c r="L1575" i="18"/>
  <c r="L1587" i="18"/>
  <c r="K1590" i="18"/>
  <c r="K1596" i="18"/>
  <c r="K1675" i="18"/>
  <c r="K1767" i="18"/>
  <c r="K1559" i="18"/>
  <c r="L1567" i="18"/>
  <c r="L1579" i="18"/>
  <c r="L1590" i="18"/>
  <c r="K1623" i="18"/>
  <c r="K1732" i="18"/>
  <c r="L1392" i="18"/>
  <c r="K1399" i="18"/>
  <c r="L1424" i="18"/>
  <c r="K1426" i="18"/>
  <c r="L1443" i="18"/>
  <c r="K1462" i="18"/>
  <c r="L1464" i="18"/>
  <c r="K1466" i="18"/>
  <c r="K1487" i="18"/>
  <c r="L1495" i="18"/>
  <c r="L1507" i="18"/>
  <c r="K1526" i="18"/>
  <c r="L1528" i="18"/>
  <c r="K1530" i="18"/>
  <c r="K1551" i="18"/>
  <c r="L1559" i="18"/>
  <c r="L1571" i="18"/>
  <c r="K1597" i="18"/>
  <c r="K1603" i="18"/>
  <c r="L1631" i="18"/>
  <c r="L1638" i="18"/>
  <c r="L1399" i="18"/>
  <c r="K1406" i="18"/>
  <c r="L1435" i="18"/>
  <c r="K1454" i="18"/>
  <c r="L1456" i="18"/>
  <c r="K1458" i="18"/>
  <c r="K1479" i="18"/>
  <c r="L1487" i="18"/>
  <c r="L1499" i="18"/>
  <c r="K1518" i="18"/>
  <c r="L1520" i="18"/>
  <c r="K1522" i="18"/>
  <c r="K1543" i="18"/>
  <c r="L1551" i="18"/>
  <c r="L1563" i="18"/>
  <c r="K1582" i="18"/>
  <c r="L1584" i="18"/>
  <c r="K1586" i="18"/>
  <c r="L1591" i="18"/>
  <c r="K1607" i="18"/>
  <c r="L1612" i="18"/>
  <c r="L1615" i="18"/>
  <c r="K1628" i="18"/>
  <c r="K1643" i="18"/>
  <c r="L1788" i="18"/>
  <c r="K1391" i="18"/>
  <c r="L1416" i="18"/>
  <c r="K1423" i="18"/>
  <c r="K1430" i="18"/>
  <c r="K1446" i="18"/>
  <c r="L1448" i="18"/>
  <c r="K1450" i="18"/>
  <c r="K1471" i="18"/>
  <c r="L1479" i="18"/>
  <c r="L1491" i="18"/>
  <c r="K1510" i="18"/>
  <c r="L1512" i="18"/>
  <c r="K1514" i="18"/>
  <c r="K1535" i="18"/>
  <c r="L1543" i="18"/>
  <c r="L1555" i="18"/>
  <c r="K1574" i="18"/>
  <c r="L1576" i="18"/>
  <c r="K1578" i="18"/>
  <c r="K1604" i="18"/>
  <c r="K1699" i="18"/>
  <c r="L1391" i="18"/>
  <c r="K1398" i="18"/>
  <c r="L1423" i="18"/>
  <c r="K1438" i="18"/>
  <c r="L1440" i="18"/>
  <c r="K1442" i="18"/>
  <c r="K1463" i="18"/>
  <c r="L1471" i="18"/>
  <c r="L1483" i="18"/>
  <c r="K1502" i="18"/>
  <c r="L1504" i="18"/>
  <c r="K1506" i="18"/>
  <c r="K1527" i="18"/>
  <c r="L1535" i="18"/>
  <c r="L1547" i="18"/>
  <c r="K1566" i="18"/>
  <c r="L1568" i="18"/>
  <c r="K1570" i="18"/>
  <c r="L1592" i="18"/>
  <c r="L1598" i="18"/>
  <c r="L1604" i="18"/>
  <c r="L1777" i="18"/>
  <c r="K1589" i="18"/>
  <c r="K1595" i="18"/>
  <c r="L1597" i="18"/>
  <c r="K1614" i="18"/>
  <c r="K1621" i="18"/>
  <c r="L1624" i="18"/>
  <c r="L1628" i="18"/>
  <c r="K1639" i="18"/>
  <c r="K1646" i="18"/>
  <c r="K1653" i="18"/>
  <c r="L1656" i="18"/>
  <c r="L1660" i="18"/>
  <c r="K1671" i="18"/>
  <c r="K1678" i="18"/>
  <c r="K1694" i="18"/>
  <c r="L1696" i="18"/>
  <c r="K1708" i="18"/>
  <c r="L1739" i="18"/>
  <c r="L1755" i="18"/>
  <c r="L1589" i="18"/>
  <c r="L1608" i="18"/>
  <c r="L1614" i="18"/>
  <c r="K1619" i="18"/>
  <c r="L1621" i="18"/>
  <c r="K1636" i="18"/>
  <c r="L1639" i="18"/>
  <c r="L1646" i="18"/>
  <c r="K1651" i="18"/>
  <c r="L1671" i="18"/>
  <c r="L1678" i="18"/>
  <c r="L1694" i="18"/>
  <c r="K1714" i="18"/>
  <c r="L1717" i="18"/>
  <c r="K1740" i="18"/>
  <c r="K1750" i="18"/>
  <c r="L1600" i="18"/>
  <c r="L1606" i="18"/>
  <c r="K1612" i="18"/>
  <c r="K1615" i="18"/>
  <c r="K1622" i="18"/>
  <c r="K1629" i="18"/>
  <c r="L1632" i="18"/>
  <c r="L1636" i="18"/>
  <c r="K1647" i="18"/>
  <c r="K1654" i="18"/>
  <c r="K1661" i="18"/>
  <c r="L1664" i="18"/>
  <c r="L1668" i="18"/>
  <c r="K1679" i="18"/>
  <c r="L1683" i="18"/>
  <c r="K1689" i="18"/>
  <c r="K1730" i="18"/>
  <c r="L1736" i="18"/>
  <c r="L1740" i="18"/>
  <c r="K1816" i="18"/>
  <c r="L1622" i="18"/>
  <c r="K1627" i="18"/>
  <c r="L1647" i="18"/>
  <c r="L1654" i="18"/>
  <c r="K1659" i="18"/>
  <c r="L1679" i="18"/>
  <c r="K1684" i="18"/>
  <c r="K1692" i="18"/>
  <c r="K1706" i="18"/>
  <c r="L1744" i="18"/>
  <c r="K1783" i="18"/>
  <c r="L1812" i="18"/>
  <c r="K1637" i="18"/>
  <c r="L1640" i="18"/>
  <c r="L1644" i="18"/>
  <c r="K1655" i="18"/>
  <c r="K1662" i="18"/>
  <c r="K1669" i="18"/>
  <c r="L1672" i="18"/>
  <c r="L1676" i="18"/>
  <c r="L1684" i="18"/>
  <c r="K1698" i="18"/>
  <c r="K1763" i="18"/>
  <c r="L1769" i="18"/>
  <c r="L1809" i="18"/>
  <c r="K1588" i="18"/>
  <c r="L1596" i="18"/>
  <c r="K1599" i="18"/>
  <c r="K1613" i="18"/>
  <c r="K1620" i="18"/>
  <c r="L1623" i="18"/>
  <c r="L1630" i="18"/>
  <c r="K1635" i="18"/>
  <c r="L1637" i="18"/>
  <c r="L1655" i="18"/>
  <c r="L1662" i="18"/>
  <c r="K1667" i="18"/>
  <c r="K1682" i="18"/>
  <c r="L1690" i="18"/>
  <c r="L1712" i="18"/>
  <c r="L1719" i="18"/>
  <c r="K1738" i="18"/>
  <c r="L1748" i="18"/>
  <c r="L1588" i="18"/>
  <c r="K1591" i="18"/>
  <c r="K1605" i="18"/>
  <c r="K1611" i="18"/>
  <c r="L1613" i="18"/>
  <c r="L1616" i="18"/>
  <c r="L1620" i="18"/>
  <c r="K1631" i="18"/>
  <c r="K1638" i="18"/>
  <c r="K1645" i="18"/>
  <c r="L1648" i="18"/>
  <c r="L1652" i="18"/>
  <c r="K1663" i="18"/>
  <c r="K1670" i="18"/>
  <c r="K1677" i="18"/>
  <c r="L1680" i="18"/>
  <c r="L1685" i="18"/>
  <c r="L1687" i="18"/>
  <c r="K1693" i="18"/>
  <c r="L1725" i="18"/>
  <c r="K1742" i="18"/>
  <c r="K1803" i="18"/>
  <c r="L1701" i="18"/>
  <c r="L1703" i="18"/>
  <c r="K1716" i="18"/>
  <c r="L1720" i="18"/>
  <c r="L1724" i="18"/>
  <c r="K1726" i="18"/>
  <c r="K1747" i="18"/>
  <c r="K1751" i="18"/>
  <c r="L1759" i="18"/>
  <c r="L1765" i="18"/>
  <c r="K1773" i="18"/>
  <c r="L1804" i="18"/>
  <c r="L1692" i="18"/>
  <c r="L1716" i="18"/>
  <c r="K1718" i="18"/>
  <c r="K1739" i="18"/>
  <c r="K1743" i="18"/>
  <c r="L1751" i="18"/>
  <c r="L1757" i="18"/>
  <c r="K1776" i="18"/>
  <c r="L1784" i="18"/>
  <c r="K1808" i="18"/>
  <c r="K1827" i="18"/>
  <c r="L1872" i="18"/>
  <c r="K1691" i="18"/>
  <c r="K1700" i="18"/>
  <c r="K1707" i="18"/>
  <c r="K1731" i="18"/>
  <c r="K1735" i="18"/>
  <c r="L1743" i="18"/>
  <c r="L1749" i="18"/>
  <c r="K1764" i="18"/>
  <c r="L1776" i="18"/>
  <c r="K1779" i="18"/>
  <c r="L1820" i="18"/>
  <c r="K1854" i="18"/>
  <c r="L1861" i="18"/>
  <c r="L1865" i="18"/>
  <c r="L1700" i="18"/>
  <c r="K1702" i="18"/>
  <c r="K1723" i="18"/>
  <c r="K1727" i="18"/>
  <c r="L1735" i="18"/>
  <c r="L1741" i="18"/>
  <c r="K1756" i="18"/>
  <c r="L1760" i="18"/>
  <c r="L1764" i="18"/>
  <c r="K1766" i="18"/>
  <c r="K1771" i="18"/>
  <c r="K1782" i="18"/>
  <c r="L1793" i="18"/>
  <c r="L1796" i="18"/>
  <c r="K1824" i="18"/>
  <c r="K1847" i="18"/>
  <c r="L1709" i="18"/>
  <c r="L1711" i="18"/>
  <c r="K1715" i="18"/>
  <c r="K1719" i="18"/>
  <c r="L1727" i="18"/>
  <c r="L1733" i="18"/>
  <c r="K1748" i="18"/>
  <c r="L1752" i="18"/>
  <c r="L1756" i="18"/>
  <c r="K1758" i="18"/>
  <c r="L1782" i="18"/>
  <c r="L1785" i="18"/>
  <c r="K1800" i="18"/>
  <c r="L1828" i="18"/>
  <c r="L1843" i="18"/>
  <c r="K1878" i="18"/>
  <c r="K1683" i="18"/>
  <c r="L1708" i="18"/>
  <c r="K1710" i="18"/>
  <c r="K1724" i="18"/>
  <c r="L1728" i="18"/>
  <c r="L1732" i="18"/>
  <c r="K1734" i="18"/>
  <c r="K1755" i="18"/>
  <c r="K1759" i="18"/>
  <c r="L1767" i="18"/>
  <c r="L1772" i="18"/>
  <c r="L1775" i="18"/>
  <c r="K1792" i="18"/>
  <c r="K1819" i="18"/>
  <c r="L1930" i="18"/>
  <c r="L1985" i="18"/>
  <c r="K1772" i="18"/>
  <c r="L1789" i="18"/>
  <c r="K1796" i="18"/>
  <c r="L1798" i="18"/>
  <c r="L1805" i="18"/>
  <c r="K1812" i="18"/>
  <c r="L1814" i="18"/>
  <c r="L1821" i="18"/>
  <c r="K1832" i="18"/>
  <c r="L1855" i="18"/>
  <c r="K1863" i="18"/>
  <c r="K1870" i="18"/>
  <c r="L1877" i="18"/>
  <c r="L1881" i="18"/>
  <c r="L1910" i="18"/>
  <c r="L2010" i="18"/>
  <c r="L2018" i="18"/>
  <c r="L1825" i="18"/>
  <c r="K1839" i="18"/>
  <c r="L1849" i="18"/>
  <c r="L1856" i="18"/>
  <c r="K1875" i="18"/>
  <c r="K1893" i="18"/>
  <c r="K1904" i="18"/>
  <c r="K1927" i="18"/>
  <c r="L1774" i="18"/>
  <c r="K1781" i="18"/>
  <c r="K1797" i="18"/>
  <c r="K1813" i="18"/>
  <c r="K1830" i="18"/>
  <c r="K1846" i="18"/>
  <c r="L1871" i="18"/>
  <c r="K1879" i="18"/>
  <c r="K1886" i="18"/>
  <c r="L1915" i="18"/>
  <c r="L2063" i="18"/>
  <c r="L1781" i="18"/>
  <c r="K1788" i="18"/>
  <c r="L1790" i="18"/>
  <c r="L1797" i="18"/>
  <c r="K1804" i="18"/>
  <c r="L1806" i="18"/>
  <c r="L1813" i="18"/>
  <c r="K1820" i="18"/>
  <c r="L1822" i="18"/>
  <c r="K1828" i="18"/>
  <c r="L1833" i="18"/>
  <c r="L1836" i="18"/>
  <c r="K1905" i="18"/>
  <c r="L1773" i="18"/>
  <c r="K1780" i="18"/>
  <c r="K1844" i="18"/>
  <c r="L1847" i="18"/>
  <c r="K1862" i="18"/>
  <c r="L1876" i="18"/>
  <c r="K1891" i="18"/>
  <c r="K1789" i="18"/>
  <c r="K1805" i="18"/>
  <c r="K1821" i="18"/>
  <c r="K1859" i="18"/>
  <c r="L1884" i="18"/>
  <c r="L1952" i="18"/>
  <c r="K1887" i="18"/>
  <c r="L1889" i="18"/>
  <c r="L1905" i="18"/>
  <c r="K1947" i="18"/>
  <c r="K2007" i="18"/>
  <c r="L1841" i="18"/>
  <c r="K1860" i="18"/>
  <c r="K1876" i="18"/>
  <c r="L1885" i="18"/>
  <c r="K1901" i="18"/>
  <c r="L1908" i="18"/>
  <c r="L1913" i="18"/>
  <c r="L1953" i="18"/>
  <c r="L1986" i="18"/>
  <c r="L1829" i="18"/>
  <c r="K1848" i="18"/>
  <c r="K1864" i="18"/>
  <c r="K1880" i="18"/>
  <c r="K1896" i="18"/>
  <c r="L1903" i="18"/>
  <c r="K1906" i="18"/>
  <c r="K1922" i="18"/>
  <c r="K1938" i="18"/>
  <c r="K1941" i="18"/>
  <c r="K1957" i="18"/>
  <c r="L1960" i="18"/>
  <c r="L2000" i="18"/>
  <c r="L2042" i="18"/>
  <c r="K1840" i="18"/>
  <c r="L1848" i="18"/>
  <c r="L1853" i="18"/>
  <c r="K1855" i="18"/>
  <c r="L1857" i="18"/>
  <c r="L1864" i="18"/>
  <c r="L1869" i="18"/>
  <c r="K1871" i="18"/>
  <c r="L1873" i="18"/>
  <c r="L1880" i="18"/>
  <c r="K1888" i="18"/>
  <c r="L1894" i="18"/>
  <c r="L1896" i="18"/>
  <c r="K1899" i="18"/>
  <c r="K1909" i="18"/>
  <c r="L1928" i="18"/>
  <c r="L1980" i="18"/>
  <c r="L2031" i="18"/>
  <c r="K2035" i="18"/>
  <c r="L1840" i="18"/>
  <c r="K1884" i="18"/>
  <c r="L1888" i="18"/>
  <c r="L1892" i="18"/>
  <c r="L1899" i="18"/>
  <c r="K1923" i="18"/>
  <c r="L1945" i="18"/>
  <c r="K1984" i="18"/>
  <c r="L1837" i="18"/>
  <c r="K1852" i="18"/>
  <c r="K1868" i="18"/>
  <c r="K1897" i="18"/>
  <c r="L1917" i="18"/>
  <c r="K1920" i="18"/>
  <c r="L1929" i="18"/>
  <c r="L1932" i="18"/>
  <c r="K1955" i="18"/>
  <c r="K1995" i="18"/>
  <c r="K1836" i="18"/>
  <c r="L1845" i="18"/>
  <c r="K1856" i="18"/>
  <c r="K1872" i="18"/>
  <c r="L1942" i="18"/>
  <c r="K1959" i="18"/>
  <c r="L1988" i="18"/>
  <c r="K2106" i="18"/>
  <c r="L1904" i="18"/>
  <c r="L1907" i="18"/>
  <c r="K1912" i="18"/>
  <c r="K1925" i="18"/>
  <c r="L1933" i="18"/>
  <c r="L1937" i="18"/>
  <c r="K1940" i="18"/>
  <c r="L1944" i="18"/>
  <c r="L1957" i="18"/>
  <c r="L1973" i="18"/>
  <c r="K1981" i="18"/>
  <c r="K1983" i="18"/>
  <c r="L2009" i="18"/>
  <c r="L2049" i="18"/>
  <c r="L2095" i="18"/>
  <c r="L2131" i="18"/>
  <c r="K1903" i="18"/>
  <c r="L1914" i="18"/>
  <c r="L1916" i="18"/>
  <c r="L1918" i="18"/>
  <c r="L1931" i="18"/>
  <c r="K1953" i="18"/>
  <c r="K1960" i="18"/>
  <c r="K1962" i="18"/>
  <c r="L1976" i="18"/>
  <c r="L1993" i="18"/>
  <c r="L1998" i="18"/>
  <c r="K2016" i="18"/>
  <c r="L2032" i="18"/>
  <c r="K1895" i="18"/>
  <c r="K1911" i="18"/>
  <c r="L1921" i="18"/>
  <c r="L1923" i="18"/>
  <c r="L1936" i="18"/>
  <c r="L1938" i="18"/>
  <c r="L1947" i="18"/>
  <c r="L1958" i="18"/>
  <c r="K1967" i="18"/>
  <c r="K1972" i="18"/>
  <c r="L1974" i="18"/>
  <c r="K1989" i="18"/>
  <c r="L2004" i="18"/>
  <c r="L2023" i="18"/>
  <c r="L2086" i="18"/>
  <c r="K1898" i="18"/>
  <c r="K1913" i="18"/>
  <c r="K1917" i="18"/>
  <c r="K1932" i="18"/>
  <c r="K1943" i="18"/>
  <c r="K1956" i="18"/>
  <c r="L1965" i="18"/>
  <c r="K1977" i="18"/>
  <c r="K1987" i="18"/>
  <c r="K2005" i="18"/>
  <c r="K2014" i="18"/>
  <c r="K2024" i="18"/>
  <c r="K2030" i="18"/>
  <c r="K2083" i="18"/>
  <c r="K2087" i="18"/>
  <c r="L1963" i="18"/>
  <c r="L1977" i="18"/>
  <c r="K1992" i="18"/>
  <c r="L2002" i="18"/>
  <c r="K2008" i="18"/>
  <c r="K2109" i="18"/>
  <c r="L1926" i="18"/>
  <c r="K1928" i="18"/>
  <c r="L1948" i="18"/>
  <c r="K1952" i="18"/>
  <c r="K2003" i="18"/>
  <c r="L2034" i="18"/>
  <c r="L2076" i="18"/>
  <c r="K1937" i="18"/>
  <c r="L1962" i="18"/>
  <c r="L1970" i="18"/>
  <c r="K1973" i="18"/>
  <c r="K1985" i="18"/>
  <c r="K1997" i="18"/>
  <c r="L2020" i="18"/>
  <c r="L2022" i="18"/>
  <c r="L2092" i="18"/>
  <c r="K2115" i="18"/>
  <c r="K2126" i="18"/>
  <c r="L1922" i="18"/>
  <c r="K1961" i="18"/>
  <c r="L1966" i="18"/>
  <c r="K1969" i="18"/>
  <c r="K1999" i="18"/>
  <c r="K2001" i="18"/>
  <c r="K2045" i="18"/>
  <c r="L2050" i="18"/>
  <c r="K2093" i="18"/>
  <c r="K2132" i="18"/>
  <c r="K1921" i="18"/>
  <c r="L1946" i="18"/>
  <c r="L1990" i="18"/>
  <c r="L1992" i="18"/>
  <c r="L2006" i="18"/>
  <c r="K2038" i="18"/>
  <c r="L2052" i="18"/>
  <c r="K1945" i="18"/>
  <c r="L1982" i="18"/>
  <c r="L1994" i="18"/>
  <c r="K2013" i="18"/>
  <c r="L2017" i="18"/>
  <c r="K2021" i="18"/>
  <c r="L2025" i="18"/>
  <c r="L2036" i="18"/>
  <c r="K2048" i="18"/>
  <c r="K2099" i="18"/>
  <c r="K2102" i="18"/>
  <c r="L2113" i="18"/>
  <c r="L2127" i="18"/>
  <c r="K2039" i="18"/>
  <c r="L2041" i="18"/>
  <c r="K2053" i="18"/>
  <c r="L2055" i="18"/>
  <c r="K2094" i="18"/>
  <c r="L2102" i="18"/>
  <c r="K1929" i="18"/>
  <c r="L1954" i="18"/>
  <c r="L1978" i="18"/>
  <c r="L1984" i="18"/>
  <c r="K1991" i="18"/>
  <c r="K1993" i="18"/>
  <c r="K2032" i="18"/>
  <c r="L2068" i="18"/>
  <c r="L2078" i="18"/>
  <c r="K2086" i="18"/>
  <c r="K2125" i="18"/>
  <c r="L2016" i="18"/>
  <c r="K2023" i="18"/>
  <c r="L2038" i="18"/>
  <c r="L2048" i="18"/>
  <c r="K2080" i="18"/>
  <c r="L2087" i="18"/>
  <c r="K2092" i="18"/>
  <c r="L2099" i="18"/>
  <c r="K2101" i="18"/>
  <c r="L2109" i="18"/>
  <c r="K2130" i="18"/>
  <c r="K2037" i="18"/>
  <c r="L2072" i="18"/>
  <c r="K2075" i="18"/>
  <c r="K2082" i="18"/>
  <c r="L2085" i="18"/>
  <c r="L2094" i="18"/>
  <c r="L2111" i="18"/>
  <c r="L2126" i="18"/>
  <c r="K2133" i="18"/>
  <c r="L2008" i="18"/>
  <c r="K2015" i="18"/>
  <c r="L2030" i="18"/>
  <c r="L2040" i="18"/>
  <c r="K2047" i="18"/>
  <c r="K2062" i="18"/>
  <c r="K2077" i="18"/>
  <c r="K2116" i="18"/>
  <c r="K2122" i="18"/>
  <c r="L2133" i="18"/>
  <c r="K2029" i="18"/>
  <c r="L2054" i="18"/>
  <c r="L2056" i="18"/>
  <c r="K2067" i="18"/>
  <c r="L2077" i="18"/>
  <c r="K2098" i="18"/>
  <c r="L2118" i="18"/>
  <c r="L2014" i="18"/>
  <c r="L2024" i="18"/>
  <c r="K2031" i="18"/>
  <c r="L2046" i="18"/>
  <c r="K2055" i="18"/>
  <c r="K2061" i="18"/>
  <c r="K2066" i="18"/>
  <c r="K2068" i="18"/>
  <c r="L2071" i="18"/>
  <c r="K2076" i="18"/>
  <c r="L2081" i="18"/>
  <c r="L2108" i="18"/>
  <c r="L2119" i="18"/>
  <c r="L2129" i="18"/>
  <c r="K2084" i="18"/>
  <c r="L2093" i="18"/>
  <c r="K2100" i="18"/>
  <c r="L2115" i="18"/>
  <c r="L2125" i="18"/>
  <c r="L2069" i="18"/>
  <c r="K2114" i="18"/>
  <c r="L2107" i="18"/>
  <c r="L2117" i="18"/>
  <c r="K2124" i="18"/>
  <c r="L2061" i="18"/>
  <c r="L2091" i="18"/>
  <c r="L2101" i="18"/>
  <c r="K2108" i="18"/>
  <c r="L2123" i="18"/>
  <c r="E118" i="15"/>
  <c r="D139" i="15"/>
  <c r="G156" i="15"/>
  <c r="F118" i="15"/>
  <c r="E139" i="15"/>
  <c r="G74" i="15"/>
  <c r="F79" i="15"/>
  <c r="E84" i="15"/>
  <c r="G118" i="15"/>
  <c r="F139" i="15"/>
  <c r="D173" i="15"/>
  <c r="D66" i="15"/>
  <c r="G79" i="15"/>
  <c r="D82" i="15"/>
  <c r="F84" i="15"/>
  <c r="G139" i="15"/>
  <c r="E173" i="15"/>
  <c r="F13" i="15"/>
  <c r="E66" i="15"/>
  <c r="E82" i="15"/>
  <c r="G84" i="15"/>
  <c r="F173" i="15"/>
  <c r="F82" i="15"/>
  <c r="D156" i="15"/>
  <c r="G173" i="15"/>
  <c r="G82" i="15"/>
  <c r="E156" i="15"/>
  <c r="D118" i="15"/>
  <c r="B156" i="15"/>
  <c r="B173" i="15"/>
  <c r="B139" i="15"/>
  <c r="B66" i="15"/>
  <c r="B118" i="15"/>
  <c r="B82" i="15"/>
  <c r="B1" i="18" l="1"/>
  <c r="B12" i="7"/>
  <c r="B1" i="6"/>
  <c r="B3" i="1"/>
  <c r="B1" i="12"/>
  <c r="B1" i="10"/>
  <c r="M264" i="18"/>
  <c r="N264" i="18" s="1"/>
  <c r="M176" i="18"/>
  <c r="N176" i="18" s="1"/>
  <c r="M26" i="18"/>
  <c r="N26" i="18" s="1"/>
  <c r="M344" i="18"/>
  <c r="N344" i="18" s="1"/>
  <c r="M65" i="18"/>
  <c r="N65" i="18" s="1"/>
  <c r="M129" i="18"/>
  <c r="N129" i="18" s="1"/>
  <c r="M600" i="18"/>
  <c r="N600" i="18" s="1"/>
  <c r="M424" i="18"/>
  <c r="N424" i="18" s="1"/>
  <c r="M488" i="18"/>
  <c r="N488" i="18" s="1"/>
  <c r="M552" i="18"/>
  <c r="N552" i="18" s="1"/>
  <c r="M231" i="18"/>
  <c r="N231" i="18" s="1"/>
  <c r="M295" i="18"/>
  <c r="N295" i="18" s="1"/>
  <c r="M359" i="18"/>
  <c r="N359" i="18" s="1"/>
  <c r="M423" i="18"/>
  <c r="N423" i="18" s="1"/>
  <c r="M487" i="18"/>
  <c r="N487" i="18" s="1"/>
  <c r="M551" i="18"/>
  <c r="N551" i="18" s="1"/>
  <c r="M182" i="18"/>
  <c r="N182" i="18" s="1"/>
  <c r="M310" i="18"/>
  <c r="N310" i="18" s="1"/>
  <c r="M374" i="18"/>
  <c r="N374" i="18" s="1"/>
  <c r="M438" i="18"/>
  <c r="N438" i="18" s="1"/>
  <c r="M502" i="18"/>
  <c r="N502" i="18" s="1"/>
  <c r="M616" i="18"/>
  <c r="N616" i="18" s="1"/>
  <c r="M197" i="18"/>
  <c r="N197" i="18" s="1"/>
  <c r="M688" i="18"/>
  <c r="N688" i="18" s="1"/>
  <c r="M736" i="18"/>
  <c r="N736" i="18" s="1"/>
  <c r="M1010" i="18"/>
  <c r="N1010" i="18" s="1"/>
  <c r="M615" i="18"/>
  <c r="N615" i="18" s="1"/>
  <c r="M679" i="18"/>
  <c r="N679" i="18" s="1"/>
  <c r="M744" i="18"/>
  <c r="N744" i="18" s="1"/>
  <c r="M630" i="18"/>
  <c r="N630" i="18" s="1"/>
  <c r="M694" i="18"/>
  <c r="N694" i="18" s="1"/>
  <c r="M751" i="18"/>
  <c r="N751" i="18" s="1"/>
  <c r="M815" i="18"/>
  <c r="N815" i="18" s="1"/>
  <c r="M879" i="18"/>
  <c r="N879" i="18" s="1"/>
  <c r="M750" i="18"/>
  <c r="N750" i="18" s="1"/>
  <c r="M814" i="18"/>
  <c r="N814" i="18" s="1"/>
  <c r="M878" i="18"/>
  <c r="N878" i="18" s="1"/>
  <c r="M938" i="18"/>
  <c r="N938" i="18" s="1"/>
  <c r="M1026" i="18"/>
  <c r="N1026" i="18" s="1"/>
  <c r="M1108" i="18"/>
  <c r="N1108" i="18" s="1"/>
  <c r="M977" i="18"/>
  <c r="N977" i="18" s="1"/>
  <c r="M1041" i="18"/>
  <c r="N1041" i="18" s="1"/>
  <c r="M1124" i="18"/>
  <c r="N1124" i="18" s="1"/>
  <c r="M936" i="18"/>
  <c r="N936" i="18" s="1"/>
  <c r="M1000" i="18"/>
  <c r="N1000" i="18" s="1"/>
  <c r="M1064" i="18"/>
  <c r="N1064" i="18" s="1"/>
  <c r="M1164" i="18"/>
  <c r="N1164" i="18" s="1"/>
  <c r="M1139" i="18"/>
  <c r="N1139" i="18" s="1"/>
  <c r="M1203" i="18"/>
  <c r="N1203" i="18" s="1"/>
  <c r="M1130" i="18"/>
  <c r="N1130" i="18" s="1"/>
  <c r="M1194" i="18"/>
  <c r="N1194" i="18" s="1"/>
  <c r="M1293" i="18"/>
  <c r="N1293" i="18" s="1"/>
  <c r="M1269" i="18"/>
  <c r="N1269" i="18" s="1"/>
  <c r="M1333" i="18"/>
  <c r="N1333" i="18" s="1"/>
  <c r="M1613" i="18"/>
  <c r="N1613" i="18" s="1"/>
  <c r="M1300" i="18"/>
  <c r="N1300" i="18" s="1"/>
  <c r="M1364" i="18"/>
  <c r="N1364" i="18" s="1"/>
  <c r="M1439" i="18"/>
  <c r="N1439" i="18" s="1"/>
  <c r="M1283" i="18"/>
  <c r="N1283" i="18" s="1"/>
  <c r="M1347" i="18"/>
  <c r="N1347" i="18" s="1"/>
  <c r="M1314" i="18"/>
  <c r="N1314" i="18" s="1"/>
  <c r="M1663" i="18"/>
  <c r="N1663" i="18" s="1"/>
  <c r="M1597" i="18"/>
  <c r="N1597" i="18" s="1"/>
  <c r="M1781" i="18"/>
  <c r="N1781" i="18" s="1"/>
  <c r="M1670" i="18"/>
  <c r="N1670" i="18" s="1"/>
  <c r="M1759" i="18"/>
  <c r="N1759" i="18" s="1"/>
  <c r="M1856" i="18"/>
  <c r="N1856" i="18" s="1"/>
  <c r="M1796" i="18"/>
  <c r="N1796" i="18" s="1"/>
  <c r="M1896" i="18"/>
  <c r="N1896" i="18" s="1"/>
  <c r="M1921" i="18"/>
  <c r="N1921" i="18" s="1"/>
  <c r="M1957" i="18"/>
  <c r="N1957" i="18" s="1"/>
  <c r="M2084" i="18"/>
  <c r="N2084" i="18" s="1"/>
  <c r="M2077" i="18"/>
  <c r="N2077" i="18" s="1"/>
  <c r="M2061" i="18"/>
  <c r="N2061" i="18" s="1"/>
  <c r="M1952" i="18"/>
  <c r="N1952" i="18" s="1"/>
  <c r="F28" i="10"/>
  <c r="I28" i="10" s="1"/>
  <c r="K169" i="18"/>
  <c r="K105" i="18"/>
  <c r="K41" i="18"/>
  <c r="L172" i="18"/>
  <c r="L108" i="18"/>
  <c r="L44" i="18"/>
  <c r="K160" i="18"/>
  <c r="M160" i="18" s="1"/>
  <c r="N160" i="18" s="1"/>
  <c r="K88" i="18"/>
  <c r="K25" i="18"/>
  <c r="L163" i="18"/>
  <c r="L99" i="18"/>
  <c r="L35" i="18"/>
  <c r="F17" i="10"/>
  <c r="I17" i="10" s="1"/>
  <c r="K147" i="18"/>
  <c r="K83" i="18"/>
  <c r="L20" i="18"/>
  <c r="L154" i="18"/>
  <c r="L90" i="18"/>
  <c r="L27" i="18"/>
  <c r="M27" i="18" s="1"/>
  <c r="N27" i="18" s="1"/>
  <c r="K162" i="18"/>
  <c r="K98" i="18"/>
  <c r="K34" i="18"/>
  <c r="P67" i="2"/>
  <c r="F32" i="6" s="1"/>
  <c r="G20" i="10"/>
  <c r="J20" i="10" s="1"/>
  <c r="H9" i="2"/>
  <c r="G35" i="2"/>
  <c r="H15" i="2" s="1"/>
  <c r="C15" i="6" s="1"/>
  <c r="P19" i="2"/>
  <c r="D19" i="6" s="1"/>
  <c r="P66" i="2"/>
  <c r="F31" i="6" s="1"/>
  <c r="P29" i="2"/>
  <c r="D29" i="6" s="1"/>
  <c r="P48" i="2"/>
  <c r="F13" i="6" s="1"/>
  <c r="P57" i="2"/>
  <c r="F22" i="6" s="1"/>
  <c r="P12" i="2"/>
  <c r="D12" i="6" s="1"/>
  <c r="P69" i="2"/>
  <c r="F34" i="6" s="1"/>
  <c r="P25" i="2"/>
  <c r="D25" i="6" s="1"/>
  <c r="M296" i="18"/>
  <c r="N296" i="18" s="1"/>
  <c r="M208" i="18"/>
  <c r="N208" i="18" s="1"/>
  <c r="M376" i="18"/>
  <c r="N376" i="18" s="1"/>
  <c r="M73" i="18"/>
  <c r="N73" i="18" s="1"/>
  <c r="M137" i="18"/>
  <c r="N137" i="18" s="1"/>
  <c r="M632" i="18"/>
  <c r="N632" i="18" s="1"/>
  <c r="M432" i="18"/>
  <c r="N432" i="18" s="1"/>
  <c r="M496" i="18"/>
  <c r="N496" i="18" s="1"/>
  <c r="M175" i="18"/>
  <c r="N175" i="18" s="1"/>
  <c r="M239" i="18"/>
  <c r="N239" i="18" s="1"/>
  <c r="M303" i="18"/>
  <c r="N303" i="18" s="1"/>
  <c r="M367" i="18"/>
  <c r="N367" i="18" s="1"/>
  <c r="M190" i="18"/>
  <c r="N190" i="18" s="1"/>
  <c r="M254" i="18"/>
  <c r="N254" i="18" s="1"/>
  <c r="M318" i="18"/>
  <c r="N318" i="18" s="1"/>
  <c r="M382" i="18"/>
  <c r="N382" i="18" s="1"/>
  <c r="M446" i="18"/>
  <c r="N446" i="18" s="1"/>
  <c r="M510" i="18"/>
  <c r="N510" i="18" s="1"/>
  <c r="M648" i="18"/>
  <c r="N648" i="18" s="1"/>
  <c r="M205" i="18"/>
  <c r="N205" i="18" s="1"/>
  <c r="M720" i="18"/>
  <c r="N720" i="18" s="1"/>
  <c r="M559" i="18"/>
  <c r="N559" i="18" s="1"/>
  <c r="M623" i="18"/>
  <c r="N623" i="18" s="1"/>
  <c r="M687" i="18"/>
  <c r="N687" i="18" s="1"/>
  <c r="M768" i="18"/>
  <c r="N768" i="18" s="1"/>
  <c r="M574" i="18"/>
  <c r="N574" i="18" s="1"/>
  <c r="M638" i="18"/>
  <c r="N638" i="18" s="1"/>
  <c r="M702" i="18"/>
  <c r="N702" i="18" s="1"/>
  <c r="M776" i="18"/>
  <c r="N776" i="18" s="1"/>
  <c r="M930" i="18"/>
  <c r="N930" i="18" s="1"/>
  <c r="M759" i="18"/>
  <c r="N759" i="18" s="1"/>
  <c r="M823" i="18"/>
  <c r="N823" i="18" s="1"/>
  <c r="M887" i="18"/>
  <c r="N887" i="18" s="1"/>
  <c r="M758" i="18"/>
  <c r="N758" i="18" s="1"/>
  <c r="M822" i="18"/>
  <c r="N822" i="18" s="1"/>
  <c r="M886" i="18"/>
  <c r="N886" i="18" s="1"/>
  <c r="M954" i="18"/>
  <c r="N954" i="18" s="1"/>
  <c r="M1058" i="18"/>
  <c r="N1058" i="18" s="1"/>
  <c r="M1140" i="18"/>
  <c r="N1140" i="18" s="1"/>
  <c r="M921" i="18"/>
  <c r="N921" i="18" s="1"/>
  <c r="M985" i="18"/>
  <c r="N985" i="18" s="1"/>
  <c r="M1049" i="18"/>
  <c r="N1049" i="18" s="1"/>
  <c r="M1156" i="18"/>
  <c r="N1156" i="18" s="1"/>
  <c r="M944" i="18"/>
  <c r="N944" i="18" s="1"/>
  <c r="M1008" i="18"/>
  <c r="N1008" i="18" s="1"/>
  <c r="M1072" i="18"/>
  <c r="N1072" i="18" s="1"/>
  <c r="M1196" i="18"/>
  <c r="N1196" i="18" s="1"/>
  <c r="M1309" i="18"/>
  <c r="N1309" i="18" s="1"/>
  <c r="M1147" i="18"/>
  <c r="N1147" i="18" s="1"/>
  <c r="M1211" i="18"/>
  <c r="N1211" i="18" s="1"/>
  <c r="M1138" i="18"/>
  <c r="N1138" i="18" s="1"/>
  <c r="M1202" i="18"/>
  <c r="N1202" i="18" s="1"/>
  <c r="M1325" i="18"/>
  <c r="N1325" i="18" s="1"/>
  <c r="M1089" i="18"/>
  <c r="N1089" i="18" s="1"/>
  <c r="M1365" i="18"/>
  <c r="N1365" i="18" s="1"/>
  <c r="M1471" i="18"/>
  <c r="N1471" i="18" s="1"/>
  <c r="M1308" i="18"/>
  <c r="N1308" i="18" s="1"/>
  <c r="M1372" i="18"/>
  <c r="N1372" i="18" s="1"/>
  <c r="M1291" i="18"/>
  <c r="N1291" i="18" s="1"/>
  <c r="M1355" i="18"/>
  <c r="N1355" i="18" s="1"/>
  <c r="M1258" i="18"/>
  <c r="N1258" i="18" s="1"/>
  <c r="M1322" i="18"/>
  <c r="N1322" i="18" s="1"/>
  <c r="M1589" i="18"/>
  <c r="N1589" i="18" s="1"/>
  <c r="M1470" i="18"/>
  <c r="N1470" i="18" s="1"/>
  <c r="M1453" i="18"/>
  <c r="N1453" i="18" s="1"/>
  <c r="M1637" i="18"/>
  <c r="N1637" i="18" s="1"/>
  <c r="M1708" i="18"/>
  <c r="N1708" i="18" s="1"/>
  <c r="M1588" i="18"/>
  <c r="N1588" i="18" s="1"/>
  <c r="M1595" i="18"/>
  <c r="N1595" i="18" s="1"/>
  <c r="M1614" i="18"/>
  <c r="N1614" i="18" s="1"/>
  <c r="M1678" i="18"/>
  <c r="N1678" i="18" s="1"/>
  <c r="M1767" i="18"/>
  <c r="N1767" i="18" s="1"/>
  <c r="M1738" i="18"/>
  <c r="N1738" i="18" s="1"/>
  <c r="M1880" i="18"/>
  <c r="N1880" i="18" s="1"/>
  <c r="M1804" i="18"/>
  <c r="N1804" i="18" s="1"/>
  <c r="M2032" i="18"/>
  <c r="N2032" i="18" s="1"/>
  <c r="M1899" i="18"/>
  <c r="N1899" i="18" s="1"/>
  <c r="M2016" i="18"/>
  <c r="N2016" i="18" s="1"/>
  <c r="M2087" i="18"/>
  <c r="N2087" i="18" s="1"/>
  <c r="M2023" i="18"/>
  <c r="N2023" i="18" s="1"/>
  <c r="M2101" i="18"/>
  <c r="N2101" i="18" s="1"/>
  <c r="M1960" i="18"/>
  <c r="N1960" i="18" s="1"/>
  <c r="M2014" i="18"/>
  <c r="N2014" i="18" s="1"/>
  <c r="M2086" i="18"/>
  <c r="N2086" i="18" s="1"/>
  <c r="M2067" i="18"/>
  <c r="N2067" i="18" s="1"/>
  <c r="M2131" i="18"/>
  <c r="N2131" i="18" s="1"/>
  <c r="F25" i="10"/>
  <c r="I25" i="10" s="1"/>
  <c r="K161" i="18"/>
  <c r="K97" i="18"/>
  <c r="K33" i="18"/>
  <c r="L164" i="18"/>
  <c r="L100" i="18"/>
  <c r="L36" i="18"/>
  <c r="K152" i="18"/>
  <c r="K80" i="18"/>
  <c r="K18" i="18"/>
  <c r="L155" i="18"/>
  <c r="L91" i="18"/>
  <c r="K32" i="18"/>
  <c r="M32" i="18" s="1"/>
  <c r="N32" i="18" s="1"/>
  <c r="G30" i="10"/>
  <c r="J30" i="10" s="1"/>
  <c r="K139" i="18"/>
  <c r="K75" i="18"/>
  <c r="M75" i="18" s="1"/>
  <c r="N75" i="18" s="1"/>
  <c r="L146" i="18"/>
  <c r="K24" i="18"/>
  <c r="K154" i="18"/>
  <c r="M154" i="18" s="1"/>
  <c r="N154" i="18" s="1"/>
  <c r="K90" i="18"/>
  <c r="M90" i="18" s="1"/>
  <c r="N90" i="18" s="1"/>
  <c r="H12" i="2"/>
  <c r="C12" i="6" s="1"/>
  <c r="H13" i="2"/>
  <c r="C13" i="6" s="1"/>
  <c r="H19" i="2"/>
  <c r="C19" i="6" s="1"/>
  <c r="P16" i="2"/>
  <c r="D16" i="6" s="1"/>
  <c r="P63" i="2"/>
  <c r="F28" i="6" s="1"/>
  <c r="P26" i="2"/>
  <c r="D26" i="6" s="1"/>
  <c r="P55" i="2"/>
  <c r="F20" i="6" s="1"/>
  <c r="F13" i="10"/>
  <c r="I13" i="10" s="1"/>
  <c r="P22" i="2"/>
  <c r="D22" i="6" s="1"/>
  <c r="M14" i="18"/>
  <c r="N14" i="18" s="1"/>
  <c r="M240" i="18"/>
  <c r="N240" i="18" s="1"/>
  <c r="M273" i="18"/>
  <c r="N273" i="18" s="1"/>
  <c r="M192" i="18"/>
  <c r="N192" i="18" s="1"/>
  <c r="M159" i="18"/>
  <c r="N159" i="18" s="1"/>
  <c r="M243" i="18"/>
  <c r="N243" i="18" s="1"/>
  <c r="M202" i="18"/>
  <c r="N202" i="18" s="1"/>
  <c r="M537" i="18"/>
  <c r="N537" i="18" s="1"/>
  <c r="M440" i="18"/>
  <c r="N440" i="18" s="1"/>
  <c r="M504" i="18"/>
  <c r="N504" i="18" s="1"/>
  <c r="M680" i="18"/>
  <c r="N680" i="18" s="1"/>
  <c r="M213" i="18"/>
  <c r="N213" i="18" s="1"/>
  <c r="M341" i="18"/>
  <c r="N341" i="18" s="1"/>
  <c r="M469" i="18"/>
  <c r="N469" i="18" s="1"/>
  <c r="M228" i="18"/>
  <c r="N228" i="18" s="1"/>
  <c r="M752" i="18"/>
  <c r="N752" i="18" s="1"/>
  <c r="M905" i="18"/>
  <c r="N905" i="18" s="1"/>
  <c r="M567" i="18"/>
  <c r="N567" i="18" s="1"/>
  <c r="M631" i="18"/>
  <c r="N631" i="18" s="1"/>
  <c r="M695" i="18"/>
  <c r="N695" i="18" s="1"/>
  <c r="M800" i="18"/>
  <c r="N800" i="18" s="1"/>
  <c r="M582" i="18"/>
  <c r="N582" i="18" s="1"/>
  <c r="M646" i="18"/>
  <c r="N646" i="18" s="1"/>
  <c r="M710" i="18"/>
  <c r="N710" i="18" s="1"/>
  <c r="M995" i="18"/>
  <c r="N995" i="18" s="1"/>
  <c r="M808" i="18"/>
  <c r="N808" i="18" s="1"/>
  <c r="M708" i="18"/>
  <c r="N708" i="18" s="1"/>
  <c r="M795" i="18"/>
  <c r="N795" i="18" s="1"/>
  <c r="M941" i="18"/>
  <c r="N941" i="18" s="1"/>
  <c r="M767" i="18"/>
  <c r="N767" i="18" s="1"/>
  <c r="M831" i="18"/>
  <c r="N831" i="18" s="1"/>
  <c r="M895" i="18"/>
  <c r="N895" i="18" s="1"/>
  <c r="M766" i="18"/>
  <c r="N766" i="18" s="1"/>
  <c r="M830" i="18"/>
  <c r="N830" i="18" s="1"/>
  <c r="M894" i="18"/>
  <c r="N894" i="18" s="1"/>
  <c r="M986" i="18"/>
  <c r="N986" i="18" s="1"/>
  <c r="M892" i="18"/>
  <c r="N892" i="18" s="1"/>
  <c r="M1116" i="18"/>
  <c r="N1116" i="18" s="1"/>
  <c r="M997" i="18"/>
  <c r="N997" i="18" s="1"/>
  <c r="M1172" i="18"/>
  <c r="N1172" i="18" s="1"/>
  <c r="M929" i="18"/>
  <c r="N929" i="18" s="1"/>
  <c r="M993" i="18"/>
  <c r="N993" i="18" s="1"/>
  <c r="M1057" i="18"/>
  <c r="N1057" i="18" s="1"/>
  <c r="M1188" i="18"/>
  <c r="N1188" i="18" s="1"/>
  <c r="M952" i="18"/>
  <c r="N952" i="18" s="1"/>
  <c r="M1016" i="18"/>
  <c r="N1016" i="18" s="1"/>
  <c r="M1080" i="18"/>
  <c r="N1080" i="18" s="1"/>
  <c r="M1228" i="18"/>
  <c r="N1228" i="18" s="1"/>
  <c r="M1239" i="18"/>
  <c r="N1239" i="18" s="1"/>
  <c r="M1447" i="18"/>
  <c r="N1447" i="18" s="1"/>
  <c r="M1158" i="18"/>
  <c r="N1158" i="18" s="1"/>
  <c r="M1341" i="18"/>
  <c r="N1341" i="18" s="1"/>
  <c r="M1091" i="18"/>
  <c r="N1091" i="18" s="1"/>
  <c r="M1155" i="18"/>
  <c r="N1155" i="18" s="1"/>
  <c r="M1219" i="18"/>
  <c r="N1219" i="18" s="1"/>
  <c r="M1374" i="18"/>
  <c r="N1374" i="18" s="1"/>
  <c r="M1146" i="18"/>
  <c r="N1146" i="18" s="1"/>
  <c r="M1210" i="18"/>
  <c r="N1210" i="18" s="1"/>
  <c r="M1357" i="18"/>
  <c r="N1357" i="18" s="1"/>
  <c r="M1128" i="18"/>
  <c r="N1128" i="18" s="1"/>
  <c r="M1256" i="18"/>
  <c r="N1256" i="18" s="1"/>
  <c r="M1519" i="18"/>
  <c r="N1519" i="18" s="1"/>
  <c r="M1367" i="18"/>
  <c r="N1367" i="18" s="1"/>
  <c r="M1463" i="18"/>
  <c r="N1463" i="18" s="1"/>
  <c r="M1648" i="18"/>
  <c r="N1648" i="18" s="1"/>
  <c r="M1575" i="18"/>
  <c r="N1575" i="18" s="1"/>
  <c r="M1316" i="18"/>
  <c r="N1316" i="18" s="1"/>
  <c r="M1380" i="18"/>
  <c r="N1380" i="18" s="1"/>
  <c r="M1299" i="18"/>
  <c r="N1299" i="18" s="1"/>
  <c r="M1363" i="18"/>
  <c r="N1363" i="18" s="1"/>
  <c r="M1266" i="18"/>
  <c r="N1266" i="18" s="1"/>
  <c r="M1330" i="18"/>
  <c r="N1330" i="18" s="1"/>
  <c r="M1399" i="18"/>
  <c r="N1399" i="18" s="1"/>
  <c r="M1551" i="18"/>
  <c r="N1551" i="18" s="1"/>
  <c r="M1507" i="18"/>
  <c r="N1507" i="18" s="1"/>
  <c r="M1608" i="18"/>
  <c r="N1608" i="18" s="1"/>
  <c r="M1414" i="18"/>
  <c r="N1414" i="18" s="1"/>
  <c r="M1478" i="18"/>
  <c r="N1478" i="18" s="1"/>
  <c r="M1542" i="18"/>
  <c r="N1542" i="18" s="1"/>
  <c r="M1607" i="18"/>
  <c r="N1607" i="18" s="1"/>
  <c r="M1596" i="18"/>
  <c r="N1596" i="18" s="1"/>
  <c r="M1603" i="18"/>
  <c r="N1603" i="18" s="1"/>
  <c r="M1667" i="18"/>
  <c r="N1667" i="18" s="1"/>
  <c r="M1602" i="18"/>
  <c r="N1602" i="18" s="1"/>
  <c r="M1764" i="18"/>
  <c r="N1764" i="18" s="1"/>
  <c r="M1622" i="18"/>
  <c r="N1622" i="18" s="1"/>
  <c r="M1684" i="18"/>
  <c r="N1684" i="18" s="1"/>
  <c r="M1782" i="18"/>
  <c r="N1782" i="18" s="1"/>
  <c r="M1739" i="18"/>
  <c r="N1739" i="18" s="1"/>
  <c r="M1746" i="18"/>
  <c r="N1746" i="18" s="1"/>
  <c r="M1865" i="18"/>
  <c r="N1865" i="18" s="1"/>
  <c r="M1812" i="18"/>
  <c r="N1812" i="18" s="1"/>
  <c r="M1888" i="18"/>
  <c r="N1888" i="18" s="1"/>
  <c r="M1839" i="18"/>
  <c r="N1839" i="18" s="1"/>
  <c r="M1893" i="18"/>
  <c r="N1893" i="18" s="1"/>
  <c r="M1903" i="18"/>
  <c r="N1903" i="18" s="1"/>
  <c r="M1913" i="18"/>
  <c r="N1913" i="18" s="1"/>
  <c r="M2005" i="18"/>
  <c r="N2005" i="18" s="1"/>
  <c r="M1932" i="18"/>
  <c r="N1932" i="18" s="1"/>
  <c r="M1979" i="18"/>
  <c r="N1979" i="18" s="1"/>
  <c r="M2021" i="18"/>
  <c r="N2021" i="18" s="1"/>
  <c r="M2109" i="18"/>
  <c r="N2109" i="18" s="1"/>
  <c r="M2133" i="18"/>
  <c r="N2133" i="18" s="1"/>
  <c r="M2035" i="18"/>
  <c r="N2035" i="18" s="1"/>
  <c r="M2094" i="18"/>
  <c r="N2094" i="18" s="1"/>
  <c r="L2120" i="18"/>
  <c r="L2106" i="18"/>
  <c r="L2122" i="18"/>
  <c r="L2104" i="18"/>
  <c r="L2132" i="18"/>
  <c r="M2132" i="18" s="1"/>
  <c r="N2132" i="18" s="1"/>
  <c r="L2080" i="18"/>
  <c r="L2066" i="18"/>
  <c r="M2066" i="18" s="1"/>
  <c r="N2066" i="18" s="1"/>
  <c r="L2053" i="18"/>
  <c r="M2053" i="18" s="1"/>
  <c r="N2053" i="18" s="1"/>
  <c r="L2112" i="18"/>
  <c r="L2105" i="18"/>
  <c r="L2098" i="18"/>
  <c r="M2098" i="18" s="1"/>
  <c r="N2098" i="18" s="1"/>
  <c r="L2110" i="18"/>
  <c r="L2100" i="18"/>
  <c r="L2079" i="18"/>
  <c r="L2064" i="18"/>
  <c r="L2059" i="18"/>
  <c r="L2043" i="18"/>
  <c r="L2029" i="18"/>
  <c r="L2011" i="18"/>
  <c r="L2128" i="18"/>
  <c r="L2103" i="18"/>
  <c r="L2075" i="18"/>
  <c r="M2075" i="18" s="1"/>
  <c r="N2075" i="18" s="1"/>
  <c r="L2070" i="18"/>
  <c r="L2065" i="18"/>
  <c r="L2060" i="18"/>
  <c r="L2057" i="18"/>
  <c r="L2005" i="18"/>
  <c r="L1997" i="18"/>
  <c r="L1989" i="18"/>
  <c r="L2130" i="18"/>
  <c r="L2090" i="18"/>
  <c r="L2045" i="18"/>
  <c r="M2045" i="18" s="1"/>
  <c r="N2045" i="18" s="1"/>
  <c r="L2027" i="18"/>
  <c r="L2013" i="18"/>
  <c r="M2013" i="18" s="1"/>
  <c r="N2013" i="18" s="1"/>
  <c r="L2073" i="18"/>
  <c r="L2058" i="18"/>
  <c r="L2121" i="18"/>
  <c r="L2097" i="18"/>
  <c r="L2088" i="18"/>
  <c r="L2083" i="18"/>
  <c r="M2083" i="18" s="1"/>
  <c r="N2083" i="18" s="1"/>
  <c r="L2035" i="18"/>
  <c r="L2028" i="18"/>
  <c r="L2021" i="18"/>
  <c r="L2019" i="18"/>
  <c r="L1979" i="18"/>
  <c r="L1951" i="18"/>
  <c r="L2124" i="18"/>
  <c r="M2124" i="18" s="1"/>
  <c r="N2124" i="18" s="1"/>
  <c r="L2116" i="18"/>
  <c r="M2116" i="18" s="1"/>
  <c r="N2116" i="18" s="1"/>
  <c r="L2096" i="18"/>
  <c r="L2062" i="18"/>
  <c r="L2067" i="18"/>
  <c r="L2033" i="18"/>
  <c r="L2082" i="18"/>
  <c r="M2082" i="18" s="1"/>
  <c r="N2082" i="18" s="1"/>
  <c r="L2047" i="18"/>
  <c r="M2047" i="18" s="1"/>
  <c r="N2047" i="18" s="1"/>
  <c r="L1995" i="18"/>
  <c r="L1983" i="18"/>
  <c r="M1983" i="18" s="1"/>
  <c r="N1983" i="18" s="1"/>
  <c r="L1967" i="18"/>
  <c r="M1967" i="18" s="1"/>
  <c r="N1967" i="18" s="1"/>
  <c r="L1943" i="18"/>
  <c r="L2084" i="18"/>
  <c r="L2074" i="18"/>
  <c r="L2026" i="18"/>
  <c r="L2012" i="18"/>
  <c r="L1971" i="18"/>
  <c r="L1919" i="18"/>
  <c r="L2037" i="18"/>
  <c r="L1991" i="18"/>
  <c r="L1975" i="18"/>
  <c r="L1959" i="18"/>
  <c r="L1939" i="18"/>
  <c r="L1934" i="18"/>
  <c r="L1924" i="18"/>
  <c r="L1909" i="18"/>
  <c r="M1909" i="18" s="1"/>
  <c r="N1909" i="18" s="1"/>
  <c r="L2051" i="18"/>
  <c r="L1956" i="18"/>
  <c r="M1956" i="18" s="1"/>
  <c r="N1956" i="18" s="1"/>
  <c r="L1911" i="18"/>
  <c r="M1911" i="18" s="1"/>
  <c r="N1911" i="18" s="1"/>
  <c r="L1902" i="18"/>
  <c r="L1895" i="18"/>
  <c r="L1883" i="18"/>
  <c r="L2044" i="18"/>
  <c r="L1999" i="18"/>
  <c r="M1999" i="18" s="1"/>
  <c r="N1999" i="18" s="1"/>
  <c r="L1972" i="18"/>
  <c r="L2007" i="18"/>
  <c r="L1927" i="18"/>
  <c r="L2089" i="18"/>
  <c r="L2001" i="18"/>
  <c r="L1996" i="18"/>
  <c r="L1981" i="18"/>
  <c r="M1981" i="18" s="1"/>
  <c r="N1981" i="18" s="1"/>
  <c r="L1969" i="18"/>
  <c r="M1969" i="18" s="1"/>
  <c r="N1969" i="18" s="1"/>
  <c r="L1949" i="18"/>
  <c r="L1940" i="18"/>
  <c r="M1940" i="18" s="1"/>
  <c r="N1940" i="18" s="1"/>
  <c r="L1925" i="18"/>
  <c r="M1925" i="18" s="1"/>
  <c r="N1925" i="18" s="1"/>
  <c r="L1900" i="18"/>
  <c r="L1893" i="18"/>
  <c r="L1886" i="18"/>
  <c r="M1886" i="18" s="1"/>
  <c r="N1886" i="18" s="1"/>
  <c r="L1878" i="18"/>
  <c r="M1878" i="18" s="1"/>
  <c r="N1878" i="18" s="1"/>
  <c r="L1870" i="18"/>
  <c r="M1870" i="18" s="1"/>
  <c r="N1870" i="18" s="1"/>
  <c r="L1862" i="18"/>
  <c r="L1854" i="18"/>
  <c r="L1846" i="18"/>
  <c r="L2039" i="18"/>
  <c r="L1935" i="18"/>
  <c r="L1920" i="18"/>
  <c r="L1901" i="18"/>
  <c r="L2015" i="18"/>
  <c r="M2015" i="18" s="1"/>
  <c r="N2015" i="18" s="1"/>
  <c r="C32" i="12" s="1"/>
  <c r="L2003" i="18"/>
  <c r="L1968" i="18"/>
  <c r="L1890" i="18"/>
  <c r="L1961" i="18"/>
  <c r="L1838" i="18"/>
  <c r="L1834" i="18"/>
  <c r="L1987" i="18"/>
  <c r="M1987" i="18" s="1"/>
  <c r="N1987" i="18" s="1"/>
  <c r="L1964" i="18"/>
  <c r="M1964" i="18" s="1"/>
  <c r="N1964" i="18" s="1"/>
  <c r="L1941" i="18"/>
  <c r="M1941" i="18" s="1"/>
  <c r="N1941" i="18" s="1"/>
  <c r="L1906" i="18"/>
  <c r="L1874" i="18"/>
  <c r="L1867" i="18"/>
  <c r="L1860" i="18"/>
  <c r="L1858" i="18"/>
  <c r="L1851" i="18"/>
  <c r="L1835" i="18"/>
  <c r="L1830" i="18"/>
  <c r="L1950" i="18"/>
  <c r="L1898" i="18"/>
  <c r="M1898" i="18" s="1"/>
  <c r="N1898" i="18" s="1"/>
  <c r="L1887" i="18"/>
  <c r="M1887" i="18" s="1"/>
  <c r="N1887" i="18" s="1"/>
  <c r="L1844" i="18"/>
  <c r="L1891" i="18"/>
  <c r="L1879" i="18"/>
  <c r="L1863" i="18"/>
  <c r="L1842" i="18"/>
  <c r="L1839" i="18"/>
  <c r="L1831" i="18"/>
  <c r="L1826" i="18"/>
  <c r="L1818" i="18"/>
  <c r="L1810" i="18"/>
  <c r="L1802" i="18"/>
  <c r="L1794" i="18"/>
  <c r="L2114" i="18"/>
  <c r="M2114" i="18" s="1"/>
  <c r="N2114" i="18" s="1"/>
  <c r="L1827" i="18"/>
  <c r="L1819" i="18"/>
  <c r="L1811" i="18"/>
  <c r="L1803" i="18"/>
  <c r="L1795" i="18"/>
  <c r="L1824" i="18"/>
  <c r="L1770" i="18"/>
  <c r="M1770" i="18" s="1"/>
  <c r="N1770" i="18" s="1"/>
  <c r="L1955" i="18"/>
  <c r="L1897" i="18"/>
  <c r="L1875" i="18"/>
  <c r="L1823" i="18"/>
  <c r="L1816" i="18"/>
  <c r="L1807" i="18"/>
  <c r="L1800" i="18"/>
  <c r="M1800" i="18" s="1"/>
  <c r="N1800" i="18" s="1"/>
  <c r="L1791" i="18"/>
  <c r="L1882" i="18"/>
  <c r="L1786" i="18"/>
  <c r="L1779" i="18"/>
  <c r="M1779" i="18" s="1"/>
  <c r="N1779" i="18" s="1"/>
  <c r="L1852" i="18"/>
  <c r="M1852" i="18" s="1"/>
  <c r="N1852" i="18" s="1"/>
  <c r="L1832" i="18"/>
  <c r="L1768" i="18"/>
  <c r="L1761" i="18"/>
  <c r="L1753" i="18"/>
  <c r="M1753" i="18" s="1"/>
  <c r="N1753" i="18" s="1"/>
  <c r="L1745" i="18"/>
  <c r="L1737" i="18"/>
  <c r="L1729" i="18"/>
  <c r="L1721" i="18"/>
  <c r="L1713" i="18"/>
  <c r="L1705" i="18"/>
  <c r="L1697" i="18"/>
  <c r="L1866" i="18"/>
  <c r="L1817" i="18"/>
  <c r="L1815" i="18"/>
  <c r="L1808" i="18"/>
  <c r="L1801" i="18"/>
  <c r="L1799" i="18"/>
  <c r="L1792" i="18"/>
  <c r="M1792" i="18" s="1"/>
  <c r="N1792" i="18" s="1"/>
  <c r="L1780" i="18"/>
  <c r="L1783" i="18"/>
  <c r="L1750" i="18"/>
  <c r="L1746" i="18"/>
  <c r="L1859" i="18"/>
  <c r="L1787" i="18"/>
  <c r="L1731" i="18"/>
  <c r="M1731" i="18" s="1"/>
  <c r="N1731" i="18" s="1"/>
  <c r="L1707" i="18"/>
  <c r="L1698" i="18"/>
  <c r="L1682" i="18"/>
  <c r="M1682" i="18" s="1"/>
  <c r="N1682" i="18" s="1"/>
  <c r="L1675" i="18"/>
  <c r="L1667" i="18"/>
  <c r="L1659" i="18"/>
  <c r="M1659" i="18" s="1"/>
  <c r="N1659" i="18" s="1"/>
  <c r="L1651" i="18"/>
  <c r="M1651" i="18" s="1"/>
  <c r="N1651" i="18" s="1"/>
  <c r="L1643" i="18"/>
  <c r="L1635" i="18"/>
  <c r="L1627" i="18"/>
  <c r="L1619" i="18"/>
  <c r="M1619" i="18" s="1"/>
  <c r="N1619" i="18" s="1"/>
  <c r="L1611" i="18"/>
  <c r="L1603" i="18"/>
  <c r="L1595" i="18"/>
  <c r="L1912" i="18"/>
  <c r="L1850" i="18"/>
  <c r="L1718" i="18"/>
  <c r="M1718" i="18" s="1"/>
  <c r="N1718" i="18" s="1"/>
  <c r="L1714" i="18"/>
  <c r="L1747" i="18"/>
  <c r="M1747" i="18" s="1"/>
  <c r="N1747" i="18" s="1"/>
  <c r="L1726" i="18"/>
  <c r="M1726" i="18" s="1"/>
  <c r="N1726" i="18" s="1"/>
  <c r="L1722" i="18"/>
  <c r="L1710" i="18"/>
  <c r="M1710" i="18" s="1"/>
  <c r="N1710" i="18" s="1"/>
  <c r="L1693" i="18"/>
  <c r="M1693" i="18" s="1"/>
  <c r="N1693" i="18" s="1"/>
  <c r="L1688" i="18"/>
  <c r="L1677" i="18"/>
  <c r="L1669" i="18"/>
  <c r="L1661" i="18"/>
  <c r="L1653" i="18"/>
  <c r="L1645" i="18"/>
  <c r="M1645" i="18" s="1"/>
  <c r="N1645" i="18" s="1"/>
  <c r="L1629" i="18"/>
  <c r="M1629" i="18" s="1"/>
  <c r="N1629" i="18" s="1"/>
  <c r="L1868" i="18"/>
  <c r="L1778" i="18"/>
  <c r="L1734" i="18"/>
  <c r="M1734" i="18" s="1"/>
  <c r="N1734" i="18" s="1"/>
  <c r="L1730" i="18"/>
  <c r="M1730" i="18" s="1"/>
  <c r="N1730" i="18" s="1"/>
  <c r="L1689" i="18"/>
  <c r="M1689" i="18" s="1"/>
  <c r="N1689" i="18" s="1"/>
  <c r="L1763" i="18"/>
  <c r="L1742" i="18"/>
  <c r="L1738" i="18"/>
  <c r="L1706" i="18"/>
  <c r="L1699" i="18"/>
  <c r="L1766" i="18"/>
  <c r="L1754" i="18"/>
  <c r="L1657" i="18"/>
  <c r="L1625" i="18"/>
  <c r="L1594" i="18"/>
  <c r="L1695" i="18"/>
  <c r="L1674" i="18"/>
  <c r="L1642" i="18"/>
  <c r="L1602" i="18"/>
  <c r="L1681" i="18"/>
  <c r="L1649" i="18"/>
  <c r="L1762" i="18"/>
  <c r="L1686" i="18"/>
  <c r="L1666" i="18"/>
  <c r="L1634" i="18"/>
  <c r="L1771" i="18"/>
  <c r="L1702" i="18"/>
  <c r="L1673" i="18"/>
  <c r="L1641" i="18"/>
  <c r="L1593" i="18"/>
  <c r="L1758" i="18"/>
  <c r="L1723" i="18"/>
  <c r="M1723" i="18" s="1"/>
  <c r="N1723" i="18" s="1"/>
  <c r="L1691" i="18"/>
  <c r="L1658" i="18"/>
  <c r="L1626" i="18"/>
  <c r="L1601" i="18"/>
  <c r="L1580" i="18"/>
  <c r="M1580" i="18" s="1"/>
  <c r="N1580" i="18" s="1"/>
  <c r="L1572" i="18"/>
  <c r="L1564" i="18"/>
  <c r="L1556" i="18"/>
  <c r="L1548" i="18"/>
  <c r="L1540" i="18"/>
  <c r="L1532" i="18"/>
  <c r="L1524" i="18"/>
  <c r="L1516" i="18"/>
  <c r="M1516" i="18" s="1"/>
  <c r="N1516" i="18" s="1"/>
  <c r="L1508" i="18"/>
  <c r="L1500" i="18"/>
  <c r="L1492" i="18"/>
  <c r="L1484" i="18"/>
  <c r="L1476" i="18"/>
  <c r="L1468" i="18"/>
  <c r="L1460" i="18"/>
  <c r="L1452" i="18"/>
  <c r="L1444" i="18"/>
  <c r="L1436" i="18"/>
  <c r="L1428" i="18"/>
  <c r="L1704" i="18"/>
  <c r="L1665" i="18"/>
  <c r="L1633" i="18"/>
  <c r="L1609" i="18"/>
  <c r="L1599" i="18"/>
  <c r="M1599" i="18" s="1"/>
  <c r="N1599" i="18" s="1"/>
  <c r="L1581" i="18"/>
  <c r="M1581" i="18" s="1"/>
  <c r="N1581" i="18" s="1"/>
  <c r="L1573" i="18"/>
  <c r="M1573" i="18" s="1"/>
  <c r="N1573" i="18" s="1"/>
  <c r="L1565" i="18"/>
  <c r="L1557" i="18"/>
  <c r="L1549" i="18"/>
  <c r="L1541" i="18"/>
  <c r="L1533" i="18"/>
  <c r="L1525" i="18"/>
  <c r="L1517" i="18"/>
  <c r="M1517" i="18" s="1"/>
  <c r="N1517" i="18" s="1"/>
  <c r="L1509" i="18"/>
  <c r="M1509" i="18" s="1"/>
  <c r="N1509" i="18" s="1"/>
  <c r="L1501" i="18"/>
  <c r="L1493" i="18"/>
  <c r="L1485" i="18"/>
  <c r="L1477" i="18"/>
  <c r="L1469" i="18"/>
  <c r="L1461" i="18"/>
  <c r="M1461" i="18" s="1"/>
  <c r="N1461" i="18" s="1"/>
  <c r="L1453" i="18"/>
  <c r="L1445" i="18"/>
  <c r="M1445" i="18" s="1"/>
  <c r="N1445" i="18" s="1"/>
  <c r="L1437" i="18"/>
  <c r="L1607" i="18"/>
  <c r="L1586" i="18"/>
  <c r="L1561" i="18"/>
  <c r="L1522" i="18"/>
  <c r="L1497" i="18"/>
  <c r="L1458" i="18"/>
  <c r="L1454" i="18"/>
  <c r="L1433" i="18"/>
  <c r="L1406" i="18"/>
  <c r="M1406" i="18" s="1"/>
  <c r="N1406" i="18" s="1"/>
  <c r="L1402" i="18"/>
  <c r="M1402" i="18" s="1"/>
  <c r="N1402" i="18" s="1"/>
  <c r="L1395" i="18"/>
  <c r="L1387" i="18"/>
  <c r="L1379" i="18"/>
  <c r="M1379" i="18" s="1"/>
  <c r="N1379" i="18" s="1"/>
  <c r="L1371" i="18"/>
  <c r="L1363" i="18"/>
  <c r="L1650" i="18"/>
  <c r="L1569" i="18"/>
  <c r="L1530" i="18"/>
  <c r="M1530" i="18" s="1"/>
  <c r="N1530" i="18" s="1"/>
  <c r="L1526" i="18"/>
  <c r="M1526" i="18" s="1"/>
  <c r="N1526" i="18" s="1"/>
  <c r="L1505" i="18"/>
  <c r="L1466" i="18"/>
  <c r="M1466" i="18" s="1"/>
  <c r="N1466" i="18" s="1"/>
  <c r="L1462" i="18"/>
  <c r="M1462" i="18" s="1"/>
  <c r="N1462" i="18" s="1"/>
  <c r="L1441" i="18"/>
  <c r="L1421" i="18"/>
  <c r="L1396" i="18"/>
  <c r="L1617" i="18"/>
  <c r="L1577" i="18"/>
  <c r="L1538" i="18"/>
  <c r="M1538" i="18" s="1"/>
  <c r="N1538" i="18" s="1"/>
  <c r="L1534" i="18"/>
  <c r="M1534" i="18" s="1"/>
  <c r="N1534" i="18" s="1"/>
  <c r="L1513" i="18"/>
  <c r="L1474" i="18"/>
  <c r="M1474" i="18" s="1"/>
  <c r="N1474" i="18" s="1"/>
  <c r="L1449" i="18"/>
  <c r="L1429" i="18"/>
  <c r="L1585" i="18"/>
  <c r="L1546" i="18"/>
  <c r="M1546" i="18" s="1"/>
  <c r="N1546" i="18" s="1"/>
  <c r="L1521" i="18"/>
  <c r="L1482" i="18"/>
  <c r="M1482" i="18" s="1"/>
  <c r="N1482" i="18" s="1"/>
  <c r="L1457" i="18"/>
  <c r="L1404" i="18"/>
  <c r="L1397" i="18"/>
  <c r="L1554" i="18"/>
  <c r="L1550" i="18"/>
  <c r="L1562" i="18"/>
  <c r="L1558" i="18"/>
  <c r="L1610" i="18"/>
  <c r="M1610" i="18" s="1"/>
  <c r="N1610" i="18" s="1"/>
  <c r="L1570" i="18"/>
  <c r="L1566" i="18"/>
  <c r="L1545" i="18"/>
  <c r="L1506" i="18"/>
  <c r="L1502" i="18"/>
  <c r="L1481" i="18"/>
  <c r="L1442" i="18"/>
  <c r="L1438" i="18"/>
  <c r="M1438" i="18" s="1"/>
  <c r="N1438" i="18" s="1"/>
  <c r="L1419" i="18"/>
  <c r="L1398" i="18"/>
  <c r="M1398" i="18" s="1"/>
  <c r="N1398" i="18" s="1"/>
  <c r="L1394" i="18"/>
  <c r="L1385" i="18"/>
  <c r="L1377" i="18"/>
  <c r="L1369" i="18"/>
  <c r="L1361" i="18"/>
  <c r="M1361" i="18" s="1"/>
  <c r="N1361" i="18" s="1"/>
  <c r="L1353" i="18"/>
  <c r="M1353" i="18" s="1"/>
  <c r="N1353" i="18" s="1"/>
  <c r="L1345" i="18"/>
  <c r="M1345" i="18" s="1"/>
  <c r="N1345" i="18" s="1"/>
  <c r="L1337" i="18"/>
  <c r="L1329" i="18"/>
  <c r="L1321" i="18"/>
  <c r="L1313" i="18"/>
  <c r="L1305" i="18"/>
  <c r="L1297" i="18"/>
  <c r="M1297" i="18" s="1"/>
  <c r="N1297" i="18" s="1"/>
  <c r="L1289" i="18"/>
  <c r="M1289" i="18" s="1"/>
  <c r="N1289" i="18" s="1"/>
  <c r="L1281" i="18"/>
  <c r="M1281" i="18" s="1"/>
  <c r="N1281" i="18" s="1"/>
  <c r="L1618" i="18"/>
  <c r="L1578" i="18"/>
  <c r="L1574" i="18"/>
  <c r="L1553" i="18"/>
  <c r="L1514" i="18"/>
  <c r="L1510" i="18"/>
  <c r="L1489" i="18"/>
  <c r="M1489" i="18" s="1"/>
  <c r="N1489" i="18" s="1"/>
  <c r="L1450" i="18"/>
  <c r="L1420" i="18"/>
  <c r="L1413" i="18"/>
  <c r="L1434" i="18"/>
  <c r="L1367" i="18"/>
  <c r="L1335" i="18"/>
  <c r="L1303" i="18"/>
  <c r="L1186" i="18"/>
  <c r="M1186" i="18" s="1"/>
  <c r="N1186" i="18" s="1"/>
  <c r="L1170" i="18"/>
  <c r="L1106" i="18"/>
  <c r="L1537" i="18"/>
  <c r="L1411" i="18"/>
  <c r="L1384" i="18"/>
  <c r="L1352" i="18"/>
  <c r="L1320" i="18"/>
  <c r="L1288" i="18"/>
  <c r="M1288" i="18" s="1"/>
  <c r="N1288" i="18" s="1"/>
  <c r="L1272" i="18"/>
  <c r="L1498" i="18"/>
  <c r="L1486" i="18"/>
  <c r="L1359" i="18"/>
  <c r="L1327" i="18"/>
  <c r="L1295" i="18"/>
  <c r="L1265" i="18"/>
  <c r="L1465" i="18"/>
  <c r="L1405" i="18"/>
  <c r="L1376" i="18"/>
  <c r="L1344" i="18"/>
  <c r="L1312" i="18"/>
  <c r="L1280" i="18"/>
  <c r="L1418" i="18"/>
  <c r="L1383" i="18"/>
  <c r="L1529" i="18"/>
  <c r="L1494" i="18"/>
  <c r="L1412" i="18"/>
  <c r="L1390" i="18"/>
  <c r="L1375" i="18"/>
  <c r="L1343" i="18"/>
  <c r="L1311" i="18"/>
  <c r="L1279" i="18"/>
  <c r="L1271" i="18"/>
  <c r="L1263" i="18"/>
  <c r="L1256" i="18"/>
  <c r="L1248" i="18"/>
  <c r="L1240" i="18"/>
  <c r="L1232" i="18"/>
  <c r="L1224" i="18"/>
  <c r="L1216" i="18"/>
  <c r="L1208" i="18"/>
  <c r="M1208" i="18" s="1"/>
  <c r="N1208" i="18" s="1"/>
  <c r="L1200" i="18"/>
  <c r="L1192" i="18"/>
  <c r="L1184" i="18"/>
  <c r="L1176" i="18"/>
  <c r="L1168" i="18"/>
  <c r="L1160" i="18"/>
  <c r="L1152" i="18"/>
  <c r="L1144" i="18"/>
  <c r="M1144" i="18" s="1"/>
  <c r="N1144" i="18" s="1"/>
  <c r="L1136" i="18"/>
  <c r="L1128" i="18"/>
  <c r="L1120" i="18"/>
  <c r="L1112" i="18"/>
  <c r="L1490" i="18"/>
  <c r="L1473" i="18"/>
  <c r="L1425" i="18"/>
  <c r="L1401" i="18"/>
  <c r="M1401" i="18" s="1"/>
  <c r="N1401" i="18" s="1"/>
  <c r="L1360" i="18"/>
  <c r="L1328" i="18"/>
  <c r="L1296" i="18"/>
  <c r="L1249" i="18"/>
  <c r="L1241" i="18"/>
  <c r="L1233" i="18"/>
  <c r="L1225" i="18"/>
  <c r="M1225" i="18" s="1"/>
  <c r="N1225" i="18" s="1"/>
  <c r="L1217" i="18"/>
  <c r="M1217" i="18" s="1"/>
  <c r="N1217" i="18" s="1"/>
  <c r="L1209" i="18"/>
  <c r="M1209" i="18" s="1"/>
  <c r="N1209" i="18" s="1"/>
  <c r="L1201" i="18"/>
  <c r="L1193" i="18"/>
  <c r="L1185" i="18"/>
  <c r="L1177" i="18"/>
  <c r="L1169" i="18"/>
  <c r="L1161" i="18"/>
  <c r="M1161" i="18" s="1"/>
  <c r="N1161" i="18" s="1"/>
  <c r="L1153" i="18"/>
  <c r="M1153" i="18" s="1"/>
  <c r="N1153" i="18" s="1"/>
  <c r="L1145" i="18"/>
  <c r="M1145" i="18" s="1"/>
  <c r="N1145" i="18" s="1"/>
  <c r="L1137" i="18"/>
  <c r="L1129" i="18"/>
  <c r="L1121" i="18"/>
  <c r="L1113" i="18"/>
  <c r="L1336" i="18"/>
  <c r="L1255" i="18"/>
  <c r="L1223" i="18"/>
  <c r="L1191" i="18"/>
  <c r="L1159" i="18"/>
  <c r="L1127" i="18"/>
  <c r="L1104" i="18"/>
  <c r="L1287" i="18"/>
  <c r="L1230" i="18"/>
  <c r="L1198" i="18"/>
  <c r="L1166" i="18"/>
  <c r="M1166" i="18" s="1"/>
  <c r="N1166" i="18" s="1"/>
  <c r="L1134" i="18"/>
  <c r="L1095" i="18"/>
  <c r="L1304" i="18"/>
  <c r="L1262" i="18"/>
  <c r="L1247" i="18"/>
  <c r="L1215" i="18"/>
  <c r="L1183" i="18"/>
  <c r="L1151" i="18"/>
  <c r="L1119" i="18"/>
  <c r="L1273" i="18"/>
  <c r="L1254" i="18"/>
  <c r="L1222" i="18"/>
  <c r="L1190" i="18"/>
  <c r="L1158" i="18"/>
  <c r="L1126" i="18"/>
  <c r="L1105" i="18"/>
  <c r="L1351" i="18"/>
  <c r="L1368" i="18"/>
  <c r="L1231" i="18"/>
  <c r="L1199" i="18"/>
  <c r="L1167" i="18"/>
  <c r="L1135" i="18"/>
  <c r="L1094" i="18"/>
  <c r="L1086" i="18"/>
  <c r="L1078" i="18"/>
  <c r="L1070" i="18"/>
  <c r="L1062" i="18"/>
  <c r="L1054" i="18"/>
  <c r="L1046" i="18"/>
  <c r="L1038" i="18"/>
  <c r="L1030" i="18"/>
  <c r="L1022" i="18"/>
  <c r="L1014" i="18"/>
  <c r="L1006" i="18"/>
  <c r="L998" i="18"/>
  <c r="L990" i="18"/>
  <c r="L982" i="18"/>
  <c r="L974" i="18"/>
  <c r="L966" i="18"/>
  <c r="L958" i="18"/>
  <c r="L950" i="18"/>
  <c r="L942" i="18"/>
  <c r="L1319" i="18"/>
  <c r="L1238" i="18"/>
  <c r="L1206" i="18"/>
  <c r="L1174" i="18"/>
  <c r="L1142" i="18"/>
  <c r="L1110" i="18"/>
  <c r="M1110" i="18" s="1"/>
  <c r="N1110" i="18" s="1"/>
  <c r="L1097" i="18"/>
  <c r="M1097" i="18" s="1"/>
  <c r="N1097" i="18" s="1"/>
  <c r="L1087" i="18"/>
  <c r="L1079" i="18"/>
  <c r="L1071" i="18"/>
  <c r="L1063" i="18"/>
  <c r="L1055" i="18"/>
  <c r="M1055" i="18" s="1"/>
  <c r="N1055" i="18" s="1"/>
  <c r="L1047" i="18"/>
  <c r="M1047" i="18" s="1"/>
  <c r="N1047" i="18" s="1"/>
  <c r="L1039" i="18"/>
  <c r="M1039" i="18" s="1"/>
  <c r="N1039" i="18" s="1"/>
  <c r="L1031" i="18"/>
  <c r="L1023" i="18"/>
  <c r="L1015" i="18"/>
  <c r="L1007" i="18"/>
  <c r="L999" i="18"/>
  <c r="L991" i="18"/>
  <c r="M991" i="18" s="1"/>
  <c r="N991" i="18" s="1"/>
  <c r="L983" i="18"/>
  <c r="M983" i="18" s="1"/>
  <c r="N983" i="18" s="1"/>
  <c r="L975" i="18"/>
  <c r="M975" i="18" s="1"/>
  <c r="N975" i="18" s="1"/>
  <c r="L967" i="18"/>
  <c r="L959" i="18"/>
  <c r="L951" i="18"/>
  <c r="L943" i="18"/>
  <c r="L1175" i="18"/>
  <c r="L1103" i="18"/>
  <c r="L1060" i="18"/>
  <c r="L1028" i="18"/>
  <c r="L996" i="18"/>
  <c r="L964" i="18"/>
  <c r="L933" i="18"/>
  <c r="L917" i="18"/>
  <c r="L1150" i="18"/>
  <c r="L1096" i="18"/>
  <c r="L1077" i="18"/>
  <c r="L1045" i="18"/>
  <c r="L1013" i="18"/>
  <c r="L981" i="18"/>
  <c r="L949" i="18"/>
  <c r="L1143" i="18"/>
  <c r="L1084" i="18"/>
  <c r="L1052" i="18"/>
  <c r="L1020" i="18"/>
  <c r="L988" i="18"/>
  <c r="L956" i="18"/>
  <c r="L927" i="18"/>
  <c r="M927" i="18" s="1"/>
  <c r="N927" i="18" s="1"/>
  <c r="L1246" i="18"/>
  <c r="L1118" i="18"/>
  <c r="L1069" i="18"/>
  <c r="L1037" i="18"/>
  <c r="L1005" i="18"/>
  <c r="L973" i="18"/>
  <c r="M973" i="18" s="1"/>
  <c r="N973" i="18" s="1"/>
  <c r="L934" i="18"/>
  <c r="L918" i="18"/>
  <c r="L1239" i="18"/>
  <c r="L1111" i="18"/>
  <c r="L1076" i="18"/>
  <c r="L1044" i="18"/>
  <c r="L1259" i="18"/>
  <c r="L1214" i="18"/>
  <c r="L1061" i="18"/>
  <c r="L1207" i="18"/>
  <c r="L1068" i="18"/>
  <c r="L1036" i="18"/>
  <c r="L1004" i="18"/>
  <c r="L972" i="18"/>
  <c r="L935" i="18"/>
  <c r="L919" i="18"/>
  <c r="M919" i="18" s="1"/>
  <c r="N919" i="18" s="1"/>
  <c r="L916" i="18"/>
  <c r="L908" i="18"/>
  <c r="L900" i="18"/>
  <c r="L892" i="18"/>
  <c r="L884" i="18"/>
  <c r="L876" i="18"/>
  <c r="L868" i="18"/>
  <c r="L860" i="18"/>
  <c r="M860" i="18" s="1"/>
  <c r="N860" i="18" s="1"/>
  <c r="L852" i="18"/>
  <c r="L844" i="18"/>
  <c r="L836" i="18"/>
  <c r="L828" i="18"/>
  <c r="L820" i="18"/>
  <c r="L812" i="18"/>
  <c r="L804" i="18"/>
  <c r="L796" i="18"/>
  <c r="M796" i="18" s="1"/>
  <c r="N796" i="18" s="1"/>
  <c r="L788" i="18"/>
  <c r="L780" i="18"/>
  <c r="L772" i="18"/>
  <c r="L764" i="18"/>
  <c r="L756" i="18"/>
  <c r="L1182" i="18"/>
  <c r="L1085" i="18"/>
  <c r="L1053" i="18"/>
  <c r="L1021" i="18"/>
  <c r="L989" i="18"/>
  <c r="L957" i="18"/>
  <c r="L926" i="18"/>
  <c r="L909" i="18"/>
  <c r="L901" i="18"/>
  <c r="L893" i="18"/>
  <c r="L885" i="18"/>
  <c r="M885" i="18" s="1"/>
  <c r="N885" i="18" s="1"/>
  <c r="L877" i="18"/>
  <c r="M877" i="18" s="1"/>
  <c r="N877" i="18" s="1"/>
  <c r="L869" i="18"/>
  <c r="M869" i="18" s="1"/>
  <c r="N869" i="18" s="1"/>
  <c r="L861" i="18"/>
  <c r="L853" i="18"/>
  <c r="L845" i="18"/>
  <c r="L837" i="18"/>
  <c r="L829" i="18"/>
  <c r="L821" i="18"/>
  <c r="M821" i="18" s="1"/>
  <c r="N821" i="18" s="1"/>
  <c r="L813" i="18"/>
  <c r="M813" i="18" s="1"/>
  <c r="N813" i="18" s="1"/>
  <c r="L805" i="18"/>
  <c r="M805" i="18" s="1"/>
  <c r="N805" i="18" s="1"/>
  <c r="L797" i="18"/>
  <c r="L789" i="18"/>
  <c r="L781" i="18"/>
  <c r="L773" i="18"/>
  <c r="L765" i="18"/>
  <c r="L757" i="18"/>
  <c r="M757" i="18" s="1"/>
  <c r="N757" i="18" s="1"/>
  <c r="L925" i="18"/>
  <c r="L899" i="18"/>
  <c r="L867" i="18"/>
  <c r="L835" i="18"/>
  <c r="L803" i="18"/>
  <c r="L771" i="18"/>
  <c r="L748" i="18"/>
  <c r="L732" i="18"/>
  <c r="M732" i="18" s="1"/>
  <c r="N732" i="18" s="1"/>
  <c r="L622" i="18"/>
  <c r="L614" i="18"/>
  <c r="L606" i="18"/>
  <c r="L598" i="18"/>
  <c r="L590" i="18"/>
  <c r="L566" i="18"/>
  <c r="M566" i="18" s="1"/>
  <c r="N566" i="18" s="1"/>
  <c r="L558" i="18"/>
  <c r="L1012" i="18"/>
  <c r="L906" i="18"/>
  <c r="L874" i="18"/>
  <c r="L842" i="18"/>
  <c r="L810" i="18"/>
  <c r="L778" i="18"/>
  <c r="L739" i="18"/>
  <c r="L1029" i="18"/>
  <c r="L891" i="18"/>
  <c r="M891" i="18" s="1"/>
  <c r="N891" i="18" s="1"/>
  <c r="L859" i="18"/>
  <c r="L827" i="18"/>
  <c r="L795" i="18"/>
  <c r="L763" i="18"/>
  <c r="L980" i="18"/>
  <c r="L898" i="18"/>
  <c r="L866" i="18"/>
  <c r="L834" i="18"/>
  <c r="M834" i="18" s="1"/>
  <c r="N834" i="18" s="1"/>
  <c r="L802" i="18"/>
  <c r="L770" i="18"/>
  <c r="L749" i="18"/>
  <c r="M749" i="18" s="1"/>
  <c r="N749" i="18" s="1"/>
  <c r="L733" i="18"/>
  <c r="L997" i="18"/>
  <c r="L915" i="18"/>
  <c r="L883" i="18"/>
  <c r="L851" i="18"/>
  <c r="L948" i="18"/>
  <c r="L890" i="18"/>
  <c r="L858" i="18"/>
  <c r="L965" i="18"/>
  <c r="L941" i="18"/>
  <c r="L932" i="18"/>
  <c r="L907" i="18"/>
  <c r="L875" i="18"/>
  <c r="L843" i="18"/>
  <c r="L811" i="18"/>
  <c r="L779" i="18"/>
  <c r="L738" i="18"/>
  <c r="L724" i="18"/>
  <c r="L716" i="18"/>
  <c r="L708" i="18"/>
  <c r="L700" i="18"/>
  <c r="L692" i="18"/>
  <c r="L684" i="18"/>
  <c r="L676" i="18"/>
  <c r="L668" i="18"/>
  <c r="L660" i="18"/>
  <c r="L652" i="18"/>
  <c r="L644" i="18"/>
  <c r="L636" i="18"/>
  <c r="L628" i="18"/>
  <c r="L620" i="18"/>
  <c r="L612" i="18"/>
  <c r="L604" i="18"/>
  <c r="L596" i="18"/>
  <c r="L588" i="18"/>
  <c r="L580" i="18"/>
  <c r="L572" i="18"/>
  <c r="L914" i="18"/>
  <c r="L882" i="18"/>
  <c r="L850" i="18"/>
  <c r="L818" i="18"/>
  <c r="L786" i="18"/>
  <c r="L754" i="18"/>
  <c r="L741" i="18"/>
  <c r="M741" i="18" s="1"/>
  <c r="N741" i="18" s="1"/>
  <c r="L725" i="18"/>
  <c r="M725" i="18" s="1"/>
  <c r="N725" i="18" s="1"/>
  <c r="L717" i="18"/>
  <c r="L709" i="18"/>
  <c r="L701" i="18"/>
  <c r="L693" i="18"/>
  <c r="L685" i="18"/>
  <c r="L677" i="18"/>
  <c r="M677" i="18" s="1"/>
  <c r="N677" i="18" s="1"/>
  <c r="L669" i="18"/>
  <c r="M669" i="18" s="1"/>
  <c r="N669" i="18" s="1"/>
  <c r="L661" i="18"/>
  <c r="M661" i="18" s="1"/>
  <c r="N661" i="18" s="1"/>
  <c r="L653" i="18"/>
  <c r="L645" i="18"/>
  <c r="L637" i="18"/>
  <c r="L629" i="18"/>
  <c r="L621" i="18"/>
  <c r="L613" i="18"/>
  <c r="L605" i="18"/>
  <c r="L597" i="18"/>
  <c r="L589" i="18"/>
  <c r="L581" i="18"/>
  <c r="L573" i="18"/>
  <c r="L722" i="18"/>
  <c r="L690" i="18"/>
  <c r="L658" i="18"/>
  <c r="L626" i="18"/>
  <c r="L594" i="18"/>
  <c r="M594" i="18" s="1"/>
  <c r="N594" i="18" s="1"/>
  <c r="L565" i="18"/>
  <c r="L294" i="18"/>
  <c r="L286" i="18"/>
  <c r="L246" i="18"/>
  <c r="M246" i="18" s="1"/>
  <c r="N246" i="18" s="1"/>
  <c r="L238" i="18"/>
  <c r="L230" i="18"/>
  <c r="L707" i="18"/>
  <c r="L675" i="18"/>
  <c r="L643" i="18"/>
  <c r="L611" i="18"/>
  <c r="L579" i="18"/>
  <c r="L556" i="18"/>
  <c r="L826" i="18"/>
  <c r="L714" i="18"/>
  <c r="L682" i="18"/>
  <c r="L650" i="18"/>
  <c r="M650" i="18" s="1"/>
  <c r="N650" i="18" s="1"/>
  <c r="L618" i="18"/>
  <c r="L586" i="18"/>
  <c r="L563" i="18"/>
  <c r="L819" i="18"/>
  <c r="L747" i="18"/>
  <c r="L731" i="18"/>
  <c r="L699" i="18"/>
  <c r="L667" i="18"/>
  <c r="M667" i="18" s="1"/>
  <c r="N667" i="18" s="1"/>
  <c r="L635" i="18"/>
  <c r="L603" i="18"/>
  <c r="L571" i="18"/>
  <c r="L794" i="18"/>
  <c r="L740" i="18"/>
  <c r="L706" i="18"/>
  <c r="L674" i="18"/>
  <c r="L642" i="18"/>
  <c r="L610" i="18"/>
  <c r="L578" i="18"/>
  <c r="L557" i="18"/>
  <c r="L554" i="18"/>
  <c r="L546" i="18"/>
  <c r="L538" i="18"/>
  <c r="L530" i="18"/>
  <c r="L522" i="18"/>
  <c r="L514" i="18"/>
  <c r="L506" i="18"/>
  <c r="L498" i="18"/>
  <c r="L490" i="18"/>
  <c r="L482" i="18"/>
  <c r="L474" i="18"/>
  <c r="L466" i="18"/>
  <c r="L458" i="18"/>
  <c r="L450" i="18"/>
  <c r="L442" i="18"/>
  <c r="L434" i="18"/>
  <c r="L426" i="18"/>
  <c r="L418" i="18"/>
  <c r="L410" i="18"/>
  <c r="L402" i="18"/>
  <c r="L394" i="18"/>
  <c r="L386" i="18"/>
  <c r="L378" i="18"/>
  <c r="L787" i="18"/>
  <c r="L723" i="18"/>
  <c r="L691" i="18"/>
  <c r="L659" i="18"/>
  <c r="L627" i="18"/>
  <c r="L595" i="18"/>
  <c r="M595" i="18" s="1"/>
  <c r="N595" i="18" s="1"/>
  <c r="L564" i="18"/>
  <c r="L547" i="18"/>
  <c r="L539" i="18"/>
  <c r="L531" i="18"/>
  <c r="L523" i="18"/>
  <c r="L515" i="18"/>
  <c r="L507" i="18"/>
  <c r="L499" i="18"/>
  <c r="L491" i="18"/>
  <c r="L483" i="18"/>
  <c r="L475" i="18"/>
  <c r="L467" i="18"/>
  <c r="L459" i="18"/>
  <c r="L451" i="18"/>
  <c r="L443" i="18"/>
  <c r="L435" i="18"/>
  <c r="L427" i="18"/>
  <c r="L419" i="18"/>
  <c r="L411" i="18"/>
  <c r="L403" i="18"/>
  <c r="L395" i="18"/>
  <c r="L387" i="18"/>
  <c r="L379" i="18"/>
  <c r="L762" i="18"/>
  <c r="M762" i="18" s="1"/>
  <c r="N762" i="18" s="1"/>
  <c r="L730" i="18"/>
  <c r="L698" i="18"/>
  <c r="L666" i="18"/>
  <c r="L634" i="18"/>
  <c r="L602" i="18"/>
  <c r="L570" i="18"/>
  <c r="L555" i="18"/>
  <c r="L548" i="18"/>
  <c r="M548" i="18" s="1"/>
  <c r="N548" i="18" s="1"/>
  <c r="L540" i="18"/>
  <c r="L532" i="18"/>
  <c r="L524" i="18"/>
  <c r="L516" i="18"/>
  <c r="L508" i="18"/>
  <c r="L500" i="18"/>
  <c r="L492" i="18"/>
  <c r="L484" i="18"/>
  <c r="L476" i="18"/>
  <c r="L468" i="18"/>
  <c r="L460" i="18"/>
  <c r="L452" i="18"/>
  <c r="L444" i="18"/>
  <c r="L436" i="18"/>
  <c r="L428" i="18"/>
  <c r="L420" i="18"/>
  <c r="M420" i="18" s="1"/>
  <c r="N420" i="18" s="1"/>
  <c r="L412" i="18"/>
  <c r="L404" i="18"/>
  <c r="L396" i="18"/>
  <c r="L388" i="18"/>
  <c r="L380" i="18"/>
  <c r="L372" i="18"/>
  <c r="L364" i="18"/>
  <c r="L356" i="18"/>
  <c r="L348" i="18"/>
  <c r="L340" i="18"/>
  <c r="L332" i="18"/>
  <c r="L324" i="18"/>
  <c r="L316" i="18"/>
  <c r="L308" i="18"/>
  <c r="L300" i="18"/>
  <c r="L292" i="18"/>
  <c r="L284" i="18"/>
  <c r="L276" i="18"/>
  <c r="L268" i="18"/>
  <c r="L260" i="18"/>
  <c r="L244" i="18"/>
  <c r="L220" i="18"/>
  <c r="M220" i="18" s="1"/>
  <c r="N220" i="18" s="1"/>
  <c r="L212" i="18"/>
  <c r="M212" i="18" s="1"/>
  <c r="N212" i="18" s="1"/>
  <c r="L204" i="18"/>
  <c r="M204" i="18" s="1"/>
  <c r="N204" i="18" s="1"/>
  <c r="L196" i="18"/>
  <c r="L188" i="18"/>
  <c r="L180" i="18"/>
  <c r="L755" i="18"/>
  <c r="L715" i="18"/>
  <c r="L683" i="18"/>
  <c r="L651" i="18"/>
  <c r="L619" i="18"/>
  <c r="L587" i="18"/>
  <c r="L562" i="18"/>
  <c r="L549" i="18"/>
  <c r="L541" i="18"/>
  <c r="L533" i="18"/>
  <c r="M533" i="18" s="1"/>
  <c r="N533" i="18" s="1"/>
  <c r="L525" i="18"/>
  <c r="M525" i="18" s="1"/>
  <c r="N525" i="18" s="1"/>
  <c r="L517" i="18"/>
  <c r="M517" i="18" s="1"/>
  <c r="N517" i="18" s="1"/>
  <c r="L509" i="18"/>
  <c r="M509" i="18" s="1"/>
  <c r="N509" i="18" s="1"/>
  <c r="L501" i="18"/>
  <c r="L493" i="18"/>
  <c r="L485" i="18"/>
  <c r="L477" i="18"/>
  <c r="L469" i="18"/>
  <c r="L461" i="18"/>
  <c r="M461" i="18" s="1"/>
  <c r="N461" i="18" s="1"/>
  <c r="L453" i="18"/>
  <c r="M453" i="18" s="1"/>
  <c r="N453" i="18" s="1"/>
  <c r="L445" i="18"/>
  <c r="M445" i="18" s="1"/>
  <c r="N445" i="18" s="1"/>
  <c r="L437" i="18"/>
  <c r="L429" i="18"/>
  <c r="L421" i="18"/>
  <c r="L413" i="18"/>
  <c r="L405" i="18"/>
  <c r="M405" i="18" s="1"/>
  <c r="N405" i="18" s="1"/>
  <c r="L397" i="18"/>
  <c r="M397" i="18" s="1"/>
  <c r="N397" i="18" s="1"/>
  <c r="L389" i="18"/>
  <c r="M389" i="18" s="1"/>
  <c r="N389" i="18" s="1"/>
  <c r="L381" i="18"/>
  <c r="M381" i="18" s="1"/>
  <c r="N381" i="18" s="1"/>
  <c r="L373" i="18"/>
  <c r="L365" i="18"/>
  <c r="L357" i="18"/>
  <c r="L349" i="18"/>
  <c r="L341" i="18"/>
  <c r="L333" i="18"/>
  <c r="M333" i="18" s="1"/>
  <c r="N333" i="18" s="1"/>
  <c r="L325" i="18"/>
  <c r="M325" i="18" s="1"/>
  <c r="N325" i="18" s="1"/>
  <c r="L317" i="18"/>
  <c r="M317" i="18" s="1"/>
  <c r="N317" i="18" s="1"/>
  <c r="L309" i="18"/>
  <c r="L301" i="18"/>
  <c r="L293" i="18"/>
  <c r="L285" i="18"/>
  <c r="L277" i="18"/>
  <c r="M277" i="18" s="1"/>
  <c r="N277" i="18" s="1"/>
  <c r="L269" i="18"/>
  <c r="M269" i="18" s="1"/>
  <c r="N269" i="18" s="1"/>
  <c r="L261" i="18"/>
  <c r="M261" i="18" s="1"/>
  <c r="N261" i="18" s="1"/>
  <c r="L253" i="18"/>
  <c r="L347" i="18"/>
  <c r="L315" i="18"/>
  <c r="L283" i="18"/>
  <c r="L251" i="18"/>
  <c r="L219" i="18"/>
  <c r="L187" i="18"/>
  <c r="M187" i="18" s="1"/>
  <c r="N187" i="18" s="1"/>
  <c r="L105" i="18"/>
  <c r="L97" i="18"/>
  <c r="M97" i="18" s="1"/>
  <c r="N97" i="18" s="1"/>
  <c r="L49" i="18"/>
  <c r="L25" i="18"/>
  <c r="L354" i="18"/>
  <c r="L322" i="18"/>
  <c r="L290" i="18"/>
  <c r="L258" i="18"/>
  <c r="L226" i="18"/>
  <c r="L194" i="18"/>
  <c r="L371" i="18"/>
  <c r="L339" i="18"/>
  <c r="L307" i="18"/>
  <c r="L275" i="18"/>
  <c r="L243" i="18"/>
  <c r="L211" i="18"/>
  <c r="L179" i="18"/>
  <c r="L346" i="18"/>
  <c r="M346" i="18" s="1"/>
  <c r="N346" i="18" s="1"/>
  <c r="L314" i="18"/>
  <c r="L282" i="18"/>
  <c r="L250" i="18"/>
  <c r="L218" i="18"/>
  <c r="L186" i="18"/>
  <c r="L363" i="18"/>
  <c r="L331" i="18"/>
  <c r="L299" i="18"/>
  <c r="L267" i="18"/>
  <c r="L235" i="18"/>
  <c r="M235" i="18" s="1"/>
  <c r="N235" i="18" s="1"/>
  <c r="L203" i="18"/>
  <c r="L165" i="18"/>
  <c r="L157" i="18"/>
  <c r="L149" i="18"/>
  <c r="L141" i="18"/>
  <c r="L133" i="18"/>
  <c r="M133" i="18" s="1"/>
  <c r="N133" i="18" s="1"/>
  <c r="L125" i="18"/>
  <c r="L117" i="18"/>
  <c r="L109" i="18"/>
  <c r="L101" i="18"/>
  <c r="L93" i="18"/>
  <c r="L85" i="18"/>
  <c r="L77" i="18"/>
  <c r="L69" i="18"/>
  <c r="M69" i="18" s="1"/>
  <c r="N69" i="18" s="1"/>
  <c r="L61" i="18"/>
  <c r="L53" i="18"/>
  <c r="L45" i="18"/>
  <c r="L37" i="18"/>
  <c r="L370" i="18"/>
  <c r="L338" i="18"/>
  <c r="L306" i="18"/>
  <c r="L274" i="18"/>
  <c r="M274" i="18" s="1"/>
  <c r="N274" i="18" s="1"/>
  <c r="L242" i="18"/>
  <c r="L210" i="18"/>
  <c r="L178" i="18"/>
  <c r="L166" i="18"/>
  <c r="L158" i="18"/>
  <c r="L150" i="18"/>
  <c r="L142" i="18"/>
  <c r="L134" i="18"/>
  <c r="L126" i="18"/>
  <c r="L118" i="18"/>
  <c r="L110" i="18"/>
  <c r="L102" i="18"/>
  <c r="L94" i="18"/>
  <c r="L86" i="18"/>
  <c r="L78" i="18"/>
  <c r="L70" i="18"/>
  <c r="L62" i="18"/>
  <c r="L54" i="18"/>
  <c r="L46" i="18"/>
  <c r="L38" i="18"/>
  <c r="L355" i="18"/>
  <c r="L323" i="18"/>
  <c r="L291" i="18"/>
  <c r="L259" i="18"/>
  <c r="M259" i="18" s="1"/>
  <c r="N259" i="18" s="1"/>
  <c r="L227" i="18"/>
  <c r="M227" i="18" s="1"/>
  <c r="N227" i="18" s="1"/>
  <c r="L195" i="18"/>
  <c r="L167" i="18"/>
  <c r="L159" i="18"/>
  <c r="L151" i="18"/>
  <c r="L143" i="18"/>
  <c r="L135" i="18"/>
  <c r="L127" i="18"/>
  <c r="M127" i="18" s="1"/>
  <c r="N127" i="18" s="1"/>
  <c r="L119" i="18"/>
  <c r="L111" i="18"/>
  <c r="L103" i="18"/>
  <c r="L95" i="18"/>
  <c r="L87" i="18"/>
  <c r="L79" i="18"/>
  <c r="L71" i="18"/>
  <c r="L63" i="18"/>
  <c r="L55" i="18"/>
  <c r="L47" i="18"/>
  <c r="L39" i="18"/>
  <c r="L31" i="18"/>
  <c r="L23" i="18"/>
  <c r="L15" i="18"/>
  <c r="L362" i="18"/>
  <c r="L330" i="18"/>
  <c r="M330" i="18" s="1"/>
  <c r="N330" i="18" s="1"/>
  <c r="L298" i="18"/>
  <c r="L266" i="18"/>
  <c r="L234" i="18"/>
  <c r="L202" i="18"/>
  <c r="L168" i="18"/>
  <c r="L160" i="18"/>
  <c r="L152" i="18"/>
  <c r="L144" i="18"/>
  <c r="M144" i="18" s="1"/>
  <c r="N144" i="18" s="1"/>
  <c r="L136" i="18"/>
  <c r="L128" i="18"/>
  <c r="L120" i="18"/>
  <c r="L112" i="18"/>
  <c r="M112" i="18" s="1"/>
  <c r="N112" i="18" s="1"/>
  <c r="L104" i="18"/>
  <c r="L96" i="18"/>
  <c r="L88" i="18"/>
  <c r="L80" i="18"/>
  <c r="M80" i="18" s="1"/>
  <c r="N80" i="18" s="1"/>
  <c r="L72" i="18"/>
  <c r="L64" i="18"/>
  <c r="L56" i="18"/>
  <c r="L48" i="18"/>
  <c r="M48" i="18" s="1"/>
  <c r="N48" i="18" s="1"/>
  <c r="L40" i="18"/>
  <c r="M40" i="18" s="1"/>
  <c r="N40" i="18" s="1"/>
  <c r="L32" i="18"/>
  <c r="L24" i="18"/>
  <c r="L16" i="18"/>
  <c r="M16" i="18" s="1"/>
  <c r="N16" i="18" s="1"/>
  <c r="L13" i="18"/>
  <c r="L30" i="18"/>
  <c r="L22" i="18"/>
  <c r="L29" i="18"/>
  <c r="L14" i="18"/>
  <c r="L21" i="18"/>
  <c r="L147" i="18"/>
  <c r="L83" i="18"/>
  <c r="M83" i="18" s="1"/>
  <c r="N83" i="18" s="1"/>
  <c r="K2118" i="18"/>
  <c r="K2111" i="18"/>
  <c r="K2104" i="18"/>
  <c r="K2097" i="18"/>
  <c r="M2097" i="18" s="1"/>
  <c r="N2097" i="18" s="1"/>
  <c r="K2090" i="18"/>
  <c r="M2090" i="18" s="1"/>
  <c r="N2090" i="18" s="1"/>
  <c r="K2085" i="18"/>
  <c r="M2085" i="18" s="1"/>
  <c r="N2085" i="18" s="1"/>
  <c r="K2070" i="18"/>
  <c r="M2070" i="18" s="1"/>
  <c r="N2070" i="18" s="1"/>
  <c r="K2065" i="18"/>
  <c r="M2065" i="18" s="1"/>
  <c r="N2065" i="18" s="1"/>
  <c r="K2060" i="18"/>
  <c r="K2129" i="18"/>
  <c r="K2127" i="18"/>
  <c r="K2095" i="18"/>
  <c r="M2095" i="18" s="1"/>
  <c r="N2095" i="18" s="1"/>
  <c r="K2074" i="18"/>
  <c r="K2069" i="18"/>
  <c r="K2120" i="18"/>
  <c r="M2120" i="18" s="1"/>
  <c r="N2120" i="18" s="1"/>
  <c r="K2105" i="18"/>
  <c r="M2105" i="18" s="1"/>
  <c r="N2105" i="18" s="1"/>
  <c r="K2096" i="18"/>
  <c r="M2096" i="18" s="1"/>
  <c r="N2096" i="18" s="1"/>
  <c r="K2072" i="18"/>
  <c r="K2051" i="18"/>
  <c r="K2044" i="18"/>
  <c r="K2033" i="18"/>
  <c r="K2026" i="18"/>
  <c r="M2026" i="18" s="1"/>
  <c r="N2026" i="18" s="1"/>
  <c r="K2019" i="18"/>
  <c r="M2019" i="18" s="1"/>
  <c r="N2019" i="18" s="1"/>
  <c r="K2012" i="18"/>
  <c r="M2012" i="18" s="1"/>
  <c r="N2012" i="18" s="1"/>
  <c r="K2004" i="18"/>
  <c r="K1996" i="18"/>
  <c r="K1988" i="18"/>
  <c r="K2128" i="18"/>
  <c r="M2128" i="18" s="1"/>
  <c r="N2128" i="18" s="1"/>
  <c r="K2107" i="18"/>
  <c r="K2103" i="18"/>
  <c r="K2057" i="18"/>
  <c r="M2057" i="18" s="1"/>
  <c r="N2057" i="18" s="1"/>
  <c r="K2078" i="18"/>
  <c r="M2078" i="18" s="1"/>
  <c r="N2078" i="18" s="1"/>
  <c r="K2063" i="18"/>
  <c r="M2063" i="18" s="1"/>
  <c r="N2063" i="18" s="1"/>
  <c r="K2052" i="18"/>
  <c r="K2041" i="18"/>
  <c r="K2034" i="18"/>
  <c r="K2123" i="18"/>
  <c r="M2123" i="18" s="1"/>
  <c r="N2123" i="18" s="1"/>
  <c r="K2117" i="18"/>
  <c r="M2117" i="18" s="1"/>
  <c r="N2117" i="18" s="1"/>
  <c r="K2113" i="18"/>
  <c r="K2073" i="18"/>
  <c r="M2073" i="18" s="1"/>
  <c r="N2073" i="18" s="1"/>
  <c r="K2058" i="18"/>
  <c r="K2119" i="18"/>
  <c r="K2027" i="18"/>
  <c r="K2025" i="18"/>
  <c r="M2025" i="18" s="1"/>
  <c r="N2025" i="18" s="1"/>
  <c r="K2011" i="18"/>
  <c r="K2009" i="18"/>
  <c r="M2009" i="18" s="1"/>
  <c r="N2009" i="18" s="1"/>
  <c r="K1994" i="18"/>
  <c r="K1950" i="18"/>
  <c r="K2036" i="18"/>
  <c r="K2121" i="18"/>
  <c r="K2110" i="18"/>
  <c r="K2088" i="18"/>
  <c r="K2050" i="18"/>
  <c r="K2043" i="18"/>
  <c r="K2006" i="18"/>
  <c r="M2006" i="18" s="1"/>
  <c r="N2006" i="18" s="1"/>
  <c r="K1990" i="18"/>
  <c r="M1990" i="18" s="1"/>
  <c r="N1990" i="18" s="1"/>
  <c r="K1966" i="18"/>
  <c r="M1966" i="18" s="1"/>
  <c r="N1966" i="18" s="1"/>
  <c r="K1970" i="18"/>
  <c r="K1942" i="18"/>
  <c r="K2112" i="18"/>
  <c r="K2064" i="18"/>
  <c r="M2064" i="18" s="1"/>
  <c r="N2064" i="18" s="1"/>
  <c r="K2059" i="18"/>
  <c r="K2054" i="18"/>
  <c r="K2040" i="18"/>
  <c r="M2040" i="18" s="1"/>
  <c r="N2040" i="18" s="1"/>
  <c r="C33" i="12" s="1"/>
  <c r="E33" i="12" s="1"/>
  <c r="K2028" i="18"/>
  <c r="M2028" i="18" s="1"/>
  <c r="N2028" i="18" s="1"/>
  <c r="K2022" i="18"/>
  <c r="M2022" i="18" s="1"/>
  <c r="N2022" i="18" s="1"/>
  <c r="K2020" i="18"/>
  <c r="M2020" i="18" s="1"/>
  <c r="N2020" i="18" s="1"/>
  <c r="K2018" i="18"/>
  <c r="K2002" i="18"/>
  <c r="K1980" i="18"/>
  <c r="K1974" i="18"/>
  <c r="M1974" i="18" s="1"/>
  <c r="N1974" i="18" s="1"/>
  <c r="K1918" i="18"/>
  <c r="M1918" i="18" s="1"/>
  <c r="N1918" i="18" s="1"/>
  <c r="K2131" i="18"/>
  <c r="K2079" i="18"/>
  <c r="M2079" i="18" s="1"/>
  <c r="N2079" i="18" s="1"/>
  <c r="K2056" i="18"/>
  <c r="M2056" i="18" s="1"/>
  <c r="N2056" i="18" s="1"/>
  <c r="K2010" i="18"/>
  <c r="M2010" i="18" s="1"/>
  <c r="N2010" i="18" s="1"/>
  <c r="K1986" i="18"/>
  <c r="K1971" i="18"/>
  <c r="M1971" i="18" s="1"/>
  <c r="N1971" i="18" s="1"/>
  <c r="K1963" i="18"/>
  <c r="K1958" i="18"/>
  <c r="M1958" i="18" s="1"/>
  <c r="N1958" i="18" s="1"/>
  <c r="K1948" i="18"/>
  <c r="K1933" i="18"/>
  <c r="K1919" i="18"/>
  <c r="M1919" i="18" s="1"/>
  <c r="N1919" i="18" s="1"/>
  <c r="K1914" i="18"/>
  <c r="K1982" i="18"/>
  <c r="K1954" i="18"/>
  <c r="K1930" i="18"/>
  <c r="K1915" i="18"/>
  <c r="M1915" i="18" s="1"/>
  <c r="N1915" i="18" s="1"/>
  <c r="K1890" i="18"/>
  <c r="K2017" i="18"/>
  <c r="M2017" i="18" s="1"/>
  <c r="N2017" i="18" s="1"/>
  <c r="K1965" i="18"/>
  <c r="M1965" i="18" s="1"/>
  <c r="N1965" i="18" s="1"/>
  <c r="K2071" i="18"/>
  <c r="K1979" i="18"/>
  <c r="K1936" i="18"/>
  <c r="K1951" i="18"/>
  <c r="K1892" i="18"/>
  <c r="M1892" i="18" s="1"/>
  <c r="N1892" i="18" s="1"/>
  <c r="K1885" i="18"/>
  <c r="K1877" i="18"/>
  <c r="K1869" i="18"/>
  <c r="K1861" i="18"/>
  <c r="M1861" i="18" s="1"/>
  <c r="N1861" i="18" s="1"/>
  <c r="K1853" i="18"/>
  <c r="K2081" i="18"/>
  <c r="M2081" i="18" s="1"/>
  <c r="N2081" i="18" s="1"/>
  <c r="K2049" i="18"/>
  <c r="K1978" i="18"/>
  <c r="M1978" i="18" s="1"/>
  <c r="N1978" i="18" s="1"/>
  <c r="K1964" i="18"/>
  <c r="K1944" i="18"/>
  <c r="K2091" i="18"/>
  <c r="K2042" i="18"/>
  <c r="K2000" i="18"/>
  <c r="K1946" i="18"/>
  <c r="K1935" i="18"/>
  <c r="K1910" i="18"/>
  <c r="M1910" i="18" s="1"/>
  <c r="N1910" i="18" s="1"/>
  <c r="K1998" i="18"/>
  <c r="M1998" i="18" s="1"/>
  <c r="N1998" i="18" s="1"/>
  <c r="K1939" i="18"/>
  <c r="K1926" i="18"/>
  <c r="K1882" i="18"/>
  <c r="M1882" i="18" s="1"/>
  <c r="N1882" i="18" s="1"/>
  <c r="K1866" i="18"/>
  <c r="M1866" i="18" s="1"/>
  <c r="N1866" i="18" s="1"/>
  <c r="K1850" i="18"/>
  <c r="K2089" i="18"/>
  <c r="M2089" i="18" s="1"/>
  <c r="N2089" i="18" s="1"/>
  <c r="K1873" i="18"/>
  <c r="M1873" i="18" s="1"/>
  <c r="N1873" i="18" s="1"/>
  <c r="K1857" i="18"/>
  <c r="K1833" i="18"/>
  <c r="M1833" i="18" s="1"/>
  <c r="N1833" i="18" s="1"/>
  <c r="K1894" i="18"/>
  <c r="K1843" i="18"/>
  <c r="M1843" i="18" s="1"/>
  <c r="N1843" i="18" s="1"/>
  <c r="K1838" i="18"/>
  <c r="K1834" i="18"/>
  <c r="K2046" i="18"/>
  <c r="K1976" i="18"/>
  <c r="M1976" i="18" s="1"/>
  <c r="N1976" i="18" s="1"/>
  <c r="K1931" i="18"/>
  <c r="K1916" i="18"/>
  <c r="M1916" i="18" s="1"/>
  <c r="N1916" i="18" s="1"/>
  <c r="K1841" i="18"/>
  <c r="K1934" i="18"/>
  <c r="M1934" i="18" s="1"/>
  <c r="N1934" i="18" s="1"/>
  <c r="K1908" i="18"/>
  <c r="M1908" i="18" s="1"/>
  <c r="N1908" i="18" s="1"/>
  <c r="K1883" i="18"/>
  <c r="K1874" i="18"/>
  <c r="M1874" i="18" s="1"/>
  <c r="N1874" i="18" s="1"/>
  <c r="K1867" i="18"/>
  <c r="M1867" i="18" s="1"/>
  <c r="N1867" i="18" s="1"/>
  <c r="K1858" i="18"/>
  <c r="M1858" i="18" s="1"/>
  <c r="N1858" i="18" s="1"/>
  <c r="K1851" i="18"/>
  <c r="M1851" i="18" s="1"/>
  <c r="N1851" i="18" s="1"/>
  <c r="K1835" i="18"/>
  <c r="M1835" i="18" s="1"/>
  <c r="N1835" i="18" s="1"/>
  <c r="K1889" i="18"/>
  <c r="K1881" i="18"/>
  <c r="K1865" i="18"/>
  <c r="K1849" i="18"/>
  <c r="K1825" i="18"/>
  <c r="M1825" i="18" s="1"/>
  <c r="N1825" i="18" s="1"/>
  <c r="K1817" i="18"/>
  <c r="K1809" i="18"/>
  <c r="K1801" i="18"/>
  <c r="M1801" i="18" s="1"/>
  <c r="N1801" i="18" s="1"/>
  <c r="K1793" i="18"/>
  <c r="M1793" i="18" s="1"/>
  <c r="N1793" i="18" s="1"/>
  <c r="K1975" i="18"/>
  <c r="M1975" i="18" s="1"/>
  <c r="N1975" i="18" s="1"/>
  <c r="K1924" i="18"/>
  <c r="K1900" i="18"/>
  <c r="K1845" i="18"/>
  <c r="M1845" i="18" s="1"/>
  <c r="N1845" i="18" s="1"/>
  <c r="K1842" i="18"/>
  <c r="M1842" i="18" s="1"/>
  <c r="N1842" i="18" s="1"/>
  <c r="K1831" i="18"/>
  <c r="M1831" i="18" s="1"/>
  <c r="N1831" i="18" s="1"/>
  <c r="K1826" i="18"/>
  <c r="K1818" i="18"/>
  <c r="M1818" i="18" s="1"/>
  <c r="N1818" i="18" s="1"/>
  <c r="K1810" i="18"/>
  <c r="M1810" i="18" s="1"/>
  <c r="N1810" i="18" s="1"/>
  <c r="K1802" i="18"/>
  <c r="K1794" i="18"/>
  <c r="K1902" i="18"/>
  <c r="M1902" i="18" s="1"/>
  <c r="N1902" i="18" s="1"/>
  <c r="K1837" i="18"/>
  <c r="K1815" i="18"/>
  <c r="M1815" i="18" s="1"/>
  <c r="N1815" i="18" s="1"/>
  <c r="K1799" i="18"/>
  <c r="M1799" i="18" s="1"/>
  <c r="N1799" i="18" s="1"/>
  <c r="K1769" i="18"/>
  <c r="K1822" i="18"/>
  <c r="M1822" i="18" s="1"/>
  <c r="N1822" i="18" s="1"/>
  <c r="K1811" i="18"/>
  <c r="K1806" i="18"/>
  <c r="K1795" i="18"/>
  <c r="M1795" i="18" s="1"/>
  <c r="N1795" i="18" s="1"/>
  <c r="K1790" i="18"/>
  <c r="K1770" i="18"/>
  <c r="K1778" i="18"/>
  <c r="K1823" i="18"/>
  <c r="K1807" i="18"/>
  <c r="K1791" i="18"/>
  <c r="K1785" i="18"/>
  <c r="K1968" i="18"/>
  <c r="M1968" i="18" s="1"/>
  <c r="N1968" i="18" s="1"/>
  <c r="K1907" i="18"/>
  <c r="K1829" i="18"/>
  <c r="K1814" i="18"/>
  <c r="M1814" i="18" s="1"/>
  <c r="N1814" i="18" s="1"/>
  <c r="K1798" i="18"/>
  <c r="K1786" i="18"/>
  <c r="K1775" i="18"/>
  <c r="K1760" i="18"/>
  <c r="M1760" i="18" s="1"/>
  <c r="N1760" i="18" s="1"/>
  <c r="K1752" i="18"/>
  <c r="M1752" i="18" s="1"/>
  <c r="N1752" i="18" s="1"/>
  <c r="K1744" i="18"/>
  <c r="K1736" i="18"/>
  <c r="K1728" i="18"/>
  <c r="M1728" i="18" s="1"/>
  <c r="N1728" i="18" s="1"/>
  <c r="K1720" i="18"/>
  <c r="M1720" i="18" s="1"/>
  <c r="N1720" i="18" s="1"/>
  <c r="K1712" i="18"/>
  <c r="M1712" i="18" s="1"/>
  <c r="N1712" i="18" s="1"/>
  <c r="K1704" i="18"/>
  <c r="K1696" i="18"/>
  <c r="K1787" i="18"/>
  <c r="M1787" i="18" s="1"/>
  <c r="N1787" i="18" s="1"/>
  <c r="K1717" i="18"/>
  <c r="K1713" i="18"/>
  <c r="M1713" i="18" s="1"/>
  <c r="N1713" i="18" s="1"/>
  <c r="K1697" i="18"/>
  <c r="M1697" i="18" s="1"/>
  <c r="N1697" i="18" s="1"/>
  <c r="K1949" i="18"/>
  <c r="K1762" i="18"/>
  <c r="K1741" i="18"/>
  <c r="K1737" i="18"/>
  <c r="K1695" i="18"/>
  <c r="M1695" i="18" s="1"/>
  <c r="N1695" i="18" s="1"/>
  <c r="K1686" i="18"/>
  <c r="K1674" i="18"/>
  <c r="K1666" i="18"/>
  <c r="M1666" i="18" s="1"/>
  <c r="N1666" i="18" s="1"/>
  <c r="K1658" i="18"/>
  <c r="M1658" i="18" s="1"/>
  <c r="N1658" i="18" s="1"/>
  <c r="K1650" i="18"/>
  <c r="M1650" i="18" s="1"/>
  <c r="N1650" i="18" s="1"/>
  <c r="K1642" i="18"/>
  <c r="K1634" i="18"/>
  <c r="K1626" i="18"/>
  <c r="K1618" i="18"/>
  <c r="K1610" i="18"/>
  <c r="K1602" i="18"/>
  <c r="K1594" i="18"/>
  <c r="M1594" i="18" s="1"/>
  <c r="N1594" i="18" s="1"/>
  <c r="K1768" i="18"/>
  <c r="M1768" i="18" s="1"/>
  <c r="N1768" i="18" s="1"/>
  <c r="K1749" i="18"/>
  <c r="K1745" i="18"/>
  <c r="K1705" i="18"/>
  <c r="M1705" i="18" s="1"/>
  <c r="N1705" i="18" s="1"/>
  <c r="K1784" i="18"/>
  <c r="K1757" i="18"/>
  <c r="M1757" i="18" s="1"/>
  <c r="N1757" i="18" s="1"/>
  <c r="K1753" i="18"/>
  <c r="K1687" i="18"/>
  <c r="K1676" i="18"/>
  <c r="K1668" i="18"/>
  <c r="M1668" i="18" s="1"/>
  <c r="N1668" i="18" s="1"/>
  <c r="K1660" i="18"/>
  <c r="M1660" i="18" s="1"/>
  <c r="N1660" i="18" s="1"/>
  <c r="K1652" i="18"/>
  <c r="M1652" i="18" s="1"/>
  <c r="N1652" i="18" s="1"/>
  <c r="K1644" i="18"/>
  <c r="M1644" i="18" s="1"/>
  <c r="N1644" i="18" s="1"/>
  <c r="K1765" i="18"/>
  <c r="M1765" i="18" s="1"/>
  <c r="N1765" i="18" s="1"/>
  <c r="K1761" i="18"/>
  <c r="K1722" i="18"/>
  <c r="K1703" i="18"/>
  <c r="M1703" i="18" s="1"/>
  <c r="N1703" i="18" s="1"/>
  <c r="K1701" i="18"/>
  <c r="M1701" i="18" s="1"/>
  <c r="N1701" i="18" s="1"/>
  <c r="K1688" i="18"/>
  <c r="K1690" i="18"/>
  <c r="M1690" i="18" s="1"/>
  <c r="N1690" i="18" s="1"/>
  <c r="K1672" i="18"/>
  <c r="M1672" i="18" s="1"/>
  <c r="N1672" i="18" s="1"/>
  <c r="K1640" i="18"/>
  <c r="M1640" i="18" s="1"/>
  <c r="N1640" i="18" s="1"/>
  <c r="K1754" i="18"/>
  <c r="K1657" i="18"/>
  <c r="M1657" i="18" s="1"/>
  <c r="N1657" i="18" s="1"/>
  <c r="K1625" i="18"/>
  <c r="K1592" i="18"/>
  <c r="K1721" i="18"/>
  <c r="M1721" i="18" s="1"/>
  <c r="N1721" i="18" s="1"/>
  <c r="K1709" i="18"/>
  <c r="M1709" i="18" s="1"/>
  <c r="N1709" i="18" s="1"/>
  <c r="K1664" i="18"/>
  <c r="M1664" i="18" s="1"/>
  <c r="N1664" i="18" s="1"/>
  <c r="K1632" i="18"/>
  <c r="K1733" i="18"/>
  <c r="K1681" i="18"/>
  <c r="K1649" i="18"/>
  <c r="M1649" i="18" s="1"/>
  <c r="N1649" i="18" s="1"/>
  <c r="K1711" i="18"/>
  <c r="M1711" i="18" s="1"/>
  <c r="N1711" i="18" s="1"/>
  <c r="K1656" i="18"/>
  <c r="M1656" i="18" s="1"/>
  <c r="N1656" i="18" s="1"/>
  <c r="K1624" i="18"/>
  <c r="M1624" i="18" s="1"/>
  <c r="N1624" i="18" s="1"/>
  <c r="K1774" i="18"/>
  <c r="M1774" i="18" s="1"/>
  <c r="N1774" i="18" s="1"/>
  <c r="K1746" i="18"/>
  <c r="K1729" i="18"/>
  <c r="M1729" i="18" s="1"/>
  <c r="N1729" i="18" s="1"/>
  <c r="K1673" i="18"/>
  <c r="K1641" i="18"/>
  <c r="M1641" i="18" s="1"/>
  <c r="N1641" i="18" s="1"/>
  <c r="K1593" i="18"/>
  <c r="M1593" i="18" s="1"/>
  <c r="N1593" i="18" s="1"/>
  <c r="K1587" i="18"/>
  <c r="K1579" i="18"/>
  <c r="M1579" i="18" s="1"/>
  <c r="N1579" i="18" s="1"/>
  <c r="K1571" i="18"/>
  <c r="M1571" i="18" s="1"/>
  <c r="N1571" i="18" s="1"/>
  <c r="K1563" i="18"/>
  <c r="M1563" i="18" s="1"/>
  <c r="N1563" i="18" s="1"/>
  <c r="K1555" i="18"/>
  <c r="M1555" i="18" s="1"/>
  <c r="N1555" i="18" s="1"/>
  <c r="K1547" i="18"/>
  <c r="K1539" i="18"/>
  <c r="K1531" i="18"/>
  <c r="K1523" i="18"/>
  <c r="K1515" i="18"/>
  <c r="M1515" i="18" s="1"/>
  <c r="N1515" i="18" s="1"/>
  <c r="K1507" i="18"/>
  <c r="K1499" i="18"/>
  <c r="M1499" i="18" s="1"/>
  <c r="N1499" i="18" s="1"/>
  <c r="K1491" i="18"/>
  <c r="M1491" i="18" s="1"/>
  <c r="N1491" i="18" s="1"/>
  <c r="K1483" i="18"/>
  <c r="K1475" i="18"/>
  <c r="K1467" i="18"/>
  <c r="K1459" i="18"/>
  <c r="K1451" i="18"/>
  <c r="M1451" i="18" s="1"/>
  <c r="N1451" i="18" s="1"/>
  <c r="K1443" i="18"/>
  <c r="M1443" i="18" s="1"/>
  <c r="N1443" i="18" s="1"/>
  <c r="K1435" i="18"/>
  <c r="M1435" i="18" s="1"/>
  <c r="N1435" i="18" s="1"/>
  <c r="K1427" i="18"/>
  <c r="K1777" i="18"/>
  <c r="K1685" i="18"/>
  <c r="K1680" i="18"/>
  <c r="K1648" i="18"/>
  <c r="K1616" i="18"/>
  <c r="M1616" i="18" s="1"/>
  <c r="N1616" i="18" s="1"/>
  <c r="K1601" i="18"/>
  <c r="K1580" i="18"/>
  <c r="K1572" i="18"/>
  <c r="K1564" i="18"/>
  <c r="K1556" i="18"/>
  <c r="M1556" i="18" s="1"/>
  <c r="N1556" i="18" s="1"/>
  <c r="K1548" i="18"/>
  <c r="K1540" i="18"/>
  <c r="K1532" i="18"/>
  <c r="M1532" i="18" s="1"/>
  <c r="N1532" i="18" s="1"/>
  <c r="K1524" i="18"/>
  <c r="K1516" i="18"/>
  <c r="K1508" i="18"/>
  <c r="K1500" i="18"/>
  <c r="M1500" i="18" s="1"/>
  <c r="N1500" i="18" s="1"/>
  <c r="K1492" i="18"/>
  <c r="M1492" i="18" s="1"/>
  <c r="N1492" i="18" s="1"/>
  <c r="K1484" i="18"/>
  <c r="M1484" i="18" s="1"/>
  <c r="N1484" i="18" s="1"/>
  <c r="K1476" i="18"/>
  <c r="K1468" i="18"/>
  <c r="M1468" i="18" s="1"/>
  <c r="N1468" i="18" s="1"/>
  <c r="K1460" i="18"/>
  <c r="K1452" i="18"/>
  <c r="M1452" i="18" s="1"/>
  <c r="N1452" i="18" s="1"/>
  <c r="K1444" i="18"/>
  <c r="M1444" i="18" s="1"/>
  <c r="N1444" i="18" s="1"/>
  <c r="K1436" i="18"/>
  <c r="K1600" i="18"/>
  <c r="K1584" i="18"/>
  <c r="K1553" i="18"/>
  <c r="K1520" i="18"/>
  <c r="M1520" i="18" s="1"/>
  <c r="N1520" i="18" s="1"/>
  <c r="K1493" i="18"/>
  <c r="K1489" i="18"/>
  <c r="K1456" i="18"/>
  <c r="K1420" i="18"/>
  <c r="K1413" i="18"/>
  <c r="K1409" i="18"/>
  <c r="K1386" i="18"/>
  <c r="M1386" i="18" s="1"/>
  <c r="N1386" i="18" s="1"/>
  <c r="K1378" i="18"/>
  <c r="M1378" i="18" s="1"/>
  <c r="N1378" i="18" s="1"/>
  <c r="K1370" i="18"/>
  <c r="K1362" i="18"/>
  <c r="K1725" i="18"/>
  <c r="K1665" i="18"/>
  <c r="K1609" i="18"/>
  <c r="K1565" i="18"/>
  <c r="K1561" i="18"/>
  <c r="K1528" i="18"/>
  <c r="M1528" i="18" s="1"/>
  <c r="N1528" i="18" s="1"/>
  <c r="K1497" i="18"/>
  <c r="K1464" i="18"/>
  <c r="M1464" i="18" s="1"/>
  <c r="N1464" i="18" s="1"/>
  <c r="K1433" i="18"/>
  <c r="K1424" i="18"/>
  <c r="M1424" i="18" s="1"/>
  <c r="N1424" i="18" s="1"/>
  <c r="K1395" i="18"/>
  <c r="K1569" i="18"/>
  <c r="K1536" i="18"/>
  <c r="K1505" i="18"/>
  <c r="M1505" i="18" s="1"/>
  <c r="N1505" i="18" s="1"/>
  <c r="K1472" i="18"/>
  <c r="M1472" i="18" s="1"/>
  <c r="N1472" i="18" s="1"/>
  <c r="K1441" i="18"/>
  <c r="K1396" i="18"/>
  <c r="K1617" i="18"/>
  <c r="K1606" i="18"/>
  <c r="M1606" i="18" s="1"/>
  <c r="N1606" i="18" s="1"/>
  <c r="K1577" i="18"/>
  <c r="K1544" i="18"/>
  <c r="M1544" i="18" s="1"/>
  <c r="N1544" i="18" s="1"/>
  <c r="K1513" i="18"/>
  <c r="M1513" i="18" s="1"/>
  <c r="N1513" i="18" s="1"/>
  <c r="K1480" i="18"/>
  <c r="K1449" i="18"/>
  <c r="K1403" i="18"/>
  <c r="K1585" i="18"/>
  <c r="M1585" i="18" s="1"/>
  <c r="N1585" i="18" s="1"/>
  <c r="K1552" i="18"/>
  <c r="K1608" i="18"/>
  <c r="K1560" i="18"/>
  <c r="K1633" i="18"/>
  <c r="M1633" i="18" s="1"/>
  <c r="N1633" i="18" s="1"/>
  <c r="K1568" i="18"/>
  <c r="K1541" i="18"/>
  <c r="K1537" i="18"/>
  <c r="M1537" i="18" s="1"/>
  <c r="N1537" i="18" s="1"/>
  <c r="K1504" i="18"/>
  <c r="M1504" i="18" s="1"/>
  <c r="N1504" i="18" s="1"/>
  <c r="K1477" i="18"/>
  <c r="K1473" i="18"/>
  <c r="M1473" i="18" s="1"/>
  <c r="N1473" i="18" s="1"/>
  <c r="K1440" i="18"/>
  <c r="K1412" i="18"/>
  <c r="M1412" i="18" s="1"/>
  <c r="N1412" i="18" s="1"/>
  <c r="K1405" i="18"/>
  <c r="K1401" i="18"/>
  <c r="K1384" i="18"/>
  <c r="M1384" i="18" s="1"/>
  <c r="N1384" i="18" s="1"/>
  <c r="K1376" i="18"/>
  <c r="M1376" i="18" s="1"/>
  <c r="N1376" i="18" s="1"/>
  <c r="K1368" i="18"/>
  <c r="M1368" i="18" s="1"/>
  <c r="N1368" i="18" s="1"/>
  <c r="K1360" i="18"/>
  <c r="K1352" i="18"/>
  <c r="K1344" i="18"/>
  <c r="M1344" i="18" s="1"/>
  <c r="N1344" i="18" s="1"/>
  <c r="K1336" i="18"/>
  <c r="K1328" i="18"/>
  <c r="K1320" i="18"/>
  <c r="M1320" i="18" s="1"/>
  <c r="N1320" i="18" s="1"/>
  <c r="K1312" i="18"/>
  <c r="M1312" i="18" s="1"/>
  <c r="N1312" i="18" s="1"/>
  <c r="K1304" i="18"/>
  <c r="M1304" i="18" s="1"/>
  <c r="N1304" i="18" s="1"/>
  <c r="K1296" i="18"/>
  <c r="K1288" i="18"/>
  <c r="K1280" i="18"/>
  <c r="M1280" i="18" s="1"/>
  <c r="N1280" i="18" s="1"/>
  <c r="K1598" i="18"/>
  <c r="K1576" i="18"/>
  <c r="M1576" i="18" s="1"/>
  <c r="N1576" i="18" s="1"/>
  <c r="K1545" i="18"/>
  <c r="K1512" i="18"/>
  <c r="K1481" i="18"/>
  <c r="K1448" i="18"/>
  <c r="M1448" i="18" s="1"/>
  <c r="N1448" i="18" s="1"/>
  <c r="K1428" i="18"/>
  <c r="M1428" i="18" s="1"/>
  <c r="N1428" i="18" s="1"/>
  <c r="K1419" i="18"/>
  <c r="M1419" i="18" s="1"/>
  <c r="N1419" i="18" s="1"/>
  <c r="K1525" i="18"/>
  <c r="M1525" i="18" s="1"/>
  <c r="N1525" i="18" s="1"/>
  <c r="K1496" i="18"/>
  <c r="K1469" i="18"/>
  <c r="K1457" i="18"/>
  <c r="M1457" i="18" s="1"/>
  <c r="N1457" i="18" s="1"/>
  <c r="K1425" i="18"/>
  <c r="K1382" i="18"/>
  <c r="K1350" i="18"/>
  <c r="K1318" i="18"/>
  <c r="M1318" i="18" s="1"/>
  <c r="N1318" i="18" s="1"/>
  <c r="K1286" i="18"/>
  <c r="M1286" i="18" s="1"/>
  <c r="N1286" i="18" s="1"/>
  <c r="K1185" i="18"/>
  <c r="K1169" i="18"/>
  <c r="K1105" i="18"/>
  <c r="K1367" i="18"/>
  <c r="K1335" i="18"/>
  <c r="K1303" i="18"/>
  <c r="M1303" i="18" s="1"/>
  <c r="N1303" i="18" s="1"/>
  <c r="K1264" i="18"/>
  <c r="M1264" i="18" s="1"/>
  <c r="N1264" i="18" s="1"/>
  <c r="K1533" i="18"/>
  <c r="K1521" i="18"/>
  <c r="M1521" i="18" s="1"/>
  <c r="N1521" i="18" s="1"/>
  <c r="K1411" i="18"/>
  <c r="K1374" i="18"/>
  <c r="K1342" i="18"/>
  <c r="M1342" i="18" s="1"/>
  <c r="N1342" i="18" s="1"/>
  <c r="K1310" i="18"/>
  <c r="M1310" i="18" s="1"/>
  <c r="N1310" i="18" s="1"/>
  <c r="K1272" i="18"/>
  <c r="K1408" i="18"/>
  <c r="M1408" i="18" s="1"/>
  <c r="N1408" i="18" s="1"/>
  <c r="K1397" i="18"/>
  <c r="M1397" i="18" s="1"/>
  <c r="N1397" i="18" s="1"/>
  <c r="K1359" i="18"/>
  <c r="M1359" i="18" s="1"/>
  <c r="N1359" i="18" s="1"/>
  <c r="K1327" i="18"/>
  <c r="K1295" i="18"/>
  <c r="M1295" i="18" s="1"/>
  <c r="N1295" i="18" s="1"/>
  <c r="K1278" i="18"/>
  <c r="K1488" i="18"/>
  <c r="M1488" i="18" s="1"/>
  <c r="N1488" i="18" s="1"/>
  <c r="K1465" i="18"/>
  <c r="M1465" i="18" s="1"/>
  <c r="N1465" i="18" s="1"/>
  <c r="K1418" i="18"/>
  <c r="M1418" i="18" s="1"/>
  <c r="N1418" i="18" s="1"/>
  <c r="K1393" i="18"/>
  <c r="K1529" i="18"/>
  <c r="M1529" i="18" s="1"/>
  <c r="N1529" i="18" s="1"/>
  <c r="K1461" i="18"/>
  <c r="K1432" i="18"/>
  <c r="M1432" i="18" s="1"/>
  <c r="N1432" i="18" s="1"/>
  <c r="K1404" i="18"/>
  <c r="M1404" i="18" s="1"/>
  <c r="N1404" i="18" s="1"/>
  <c r="K1358" i="18"/>
  <c r="M1358" i="18" s="1"/>
  <c r="N1358" i="18" s="1"/>
  <c r="K1326" i="18"/>
  <c r="K1294" i="18"/>
  <c r="M1294" i="18" s="1"/>
  <c r="N1294" i="18" s="1"/>
  <c r="K1255" i="18"/>
  <c r="K1247" i="18"/>
  <c r="K1239" i="18"/>
  <c r="K1231" i="18"/>
  <c r="M1231" i="18" s="1"/>
  <c r="N1231" i="18" s="1"/>
  <c r="K1223" i="18"/>
  <c r="M1223" i="18" s="1"/>
  <c r="N1223" i="18" s="1"/>
  <c r="K1215" i="18"/>
  <c r="K1207" i="18"/>
  <c r="K1199" i="18"/>
  <c r="M1199" i="18" s="1"/>
  <c r="N1199" i="18" s="1"/>
  <c r="K1191" i="18"/>
  <c r="K1183" i="18"/>
  <c r="K1175" i="18"/>
  <c r="M1175" i="18" s="1"/>
  <c r="N1175" i="18" s="1"/>
  <c r="K1167" i="18"/>
  <c r="M1167" i="18" s="1"/>
  <c r="N1167" i="18" s="1"/>
  <c r="K1159" i="18"/>
  <c r="M1159" i="18" s="1"/>
  <c r="N1159" i="18" s="1"/>
  <c r="K1151" i="18"/>
  <c r="K1143" i="18"/>
  <c r="K1135" i="18"/>
  <c r="M1135" i="18" s="1"/>
  <c r="N1135" i="18" s="1"/>
  <c r="K1127" i="18"/>
  <c r="K1119" i="18"/>
  <c r="K1111" i="18"/>
  <c r="M1111" i="18" s="1"/>
  <c r="N1111" i="18" s="1"/>
  <c r="K1390" i="18"/>
  <c r="K1375" i="18"/>
  <c r="K1343" i="18"/>
  <c r="K1311" i="18"/>
  <c r="K1279" i="18"/>
  <c r="M1279" i="18" s="1"/>
  <c r="N1279" i="18" s="1"/>
  <c r="K1271" i="18"/>
  <c r="K1263" i="18"/>
  <c r="K1256" i="18"/>
  <c r="K1248" i="18"/>
  <c r="M1248" i="18" s="1"/>
  <c r="N1248" i="18" s="1"/>
  <c r="K1240" i="18"/>
  <c r="M1240" i="18" s="1"/>
  <c r="N1240" i="18" s="1"/>
  <c r="K1232" i="18"/>
  <c r="K1224" i="18"/>
  <c r="K1216" i="18"/>
  <c r="M1216" i="18" s="1"/>
  <c r="N1216" i="18" s="1"/>
  <c r="K1208" i="18"/>
  <c r="K1200" i="18"/>
  <c r="K1192" i="18"/>
  <c r="M1192" i="18" s="1"/>
  <c r="N1192" i="18" s="1"/>
  <c r="K1184" i="18"/>
  <c r="M1184" i="18" s="1"/>
  <c r="N1184" i="18" s="1"/>
  <c r="K1176" i="18"/>
  <c r="M1176" i="18" s="1"/>
  <c r="N1176" i="18" s="1"/>
  <c r="K1168" i="18"/>
  <c r="K1160" i="18"/>
  <c r="K1152" i="18"/>
  <c r="M1152" i="18" s="1"/>
  <c r="N1152" i="18" s="1"/>
  <c r="K1144" i="18"/>
  <c r="K1136" i="18"/>
  <c r="K1128" i="18"/>
  <c r="K1120" i="18"/>
  <c r="M1120" i="18" s="1"/>
  <c r="N1120" i="18" s="1"/>
  <c r="K1112" i="18"/>
  <c r="M1112" i="18" s="1"/>
  <c r="N1112" i="18" s="1"/>
  <c r="K1319" i="18"/>
  <c r="K1238" i="18"/>
  <c r="K1206" i="18"/>
  <c r="M1206" i="18" s="1"/>
  <c r="N1206" i="18" s="1"/>
  <c r="K1174" i="18"/>
  <c r="K1142" i="18"/>
  <c r="M1142" i="18" s="1"/>
  <c r="N1142" i="18" s="1"/>
  <c r="K1110" i="18"/>
  <c r="K1268" i="18"/>
  <c r="K1245" i="18"/>
  <c r="M1245" i="18" s="1"/>
  <c r="N1245" i="18" s="1"/>
  <c r="K1213" i="18"/>
  <c r="K1181" i="18"/>
  <c r="K1149" i="18"/>
  <c r="M1149" i="18" s="1"/>
  <c r="N1149" i="18" s="1"/>
  <c r="K1117" i="18"/>
  <c r="K1104" i="18"/>
  <c r="K1287" i="18"/>
  <c r="M1287" i="18" s="1"/>
  <c r="N1287" i="18" s="1"/>
  <c r="K1230" i="18"/>
  <c r="K1198" i="18"/>
  <c r="K1166" i="18"/>
  <c r="K1134" i="18"/>
  <c r="K1095" i="18"/>
  <c r="M1095" i="18" s="1"/>
  <c r="N1095" i="18" s="1"/>
  <c r="K1366" i="18"/>
  <c r="M1366" i="18" s="1"/>
  <c r="N1366" i="18" s="1"/>
  <c r="K1270" i="18"/>
  <c r="M1270" i="18" s="1"/>
  <c r="N1270" i="18" s="1"/>
  <c r="K1262" i="18"/>
  <c r="M1262" i="18" s="1"/>
  <c r="N1262" i="18" s="1"/>
  <c r="K1237" i="18"/>
  <c r="K1205" i="18"/>
  <c r="K1173" i="18"/>
  <c r="M1173" i="18" s="1"/>
  <c r="N1173" i="18" s="1"/>
  <c r="K1141" i="18"/>
  <c r="M1141" i="18" s="1"/>
  <c r="N1141" i="18" s="1"/>
  <c r="K1109" i="18"/>
  <c r="M1109" i="18" s="1"/>
  <c r="N1109" i="18" s="1"/>
  <c r="K1102" i="18"/>
  <c r="K1383" i="18"/>
  <c r="K1334" i="18"/>
  <c r="K1351" i="18"/>
  <c r="M1351" i="18" s="1"/>
  <c r="N1351" i="18" s="1"/>
  <c r="K1246" i="18"/>
  <c r="K1214" i="18"/>
  <c r="M1214" i="18" s="1"/>
  <c r="N1214" i="18" s="1"/>
  <c r="K1182" i="18"/>
  <c r="K1150" i="18"/>
  <c r="M1150" i="18" s="1"/>
  <c r="N1150" i="18" s="1"/>
  <c r="K1118" i="18"/>
  <c r="K1103" i="18"/>
  <c r="K1085" i="18"/>
  <c r="K1077" i="18"/>
  <c r="K1069" i="18"/>
  <c r="K1061" i="18"/>
  <c r="M1061" i="18" s="1"/>
  <c r="N1061" i="18" s="1"/>
  <c r="K1053" i="18"/>
  <c r="M1053" i="18" s="1"/>
  <c r="N1053" i="18" s="1"/>
  <c r="K1045" i="18"/>
  <c r="M1045" i="18" s="1"/>
  <c r="N1045" i="18" s="1"/>
  <c r="K1037" i="18"/>
  <c r="K1029" i="18"/>
  <c r="K1021" i="18"/>
  <c r="K1013" i="18"/>
  <c r="K1005" i="18"/>
  <c r="K997" i="18"/>
  <c r="K989" i="18"/>
  <c r="M989" i="18" s="1"/>
  <c r="N989" i="18" s="1"/>
  <c r="K981" i="18"/>
  <c r="M981" i="18" s="1"/>
  <c r="N981" i="18" s="1"/>
  <c r="K973" i="18"/>
  <c r="K965" i="18"/>
  <c r="K957" i="18"/>
  <c r="K949" i="18"/>
  <c r="K1302" i="18"/>
  <c r="M1302" i="18" s="1"/>
  <c r="N1302" i="18" s="1"/>
  <c r="K1266" i="18"/>
  <c r="K1253" i="18"/>
  <c r="M1253" i="18" s="1"/>
  <c r="N1253" i="18" s="1"/>
  <c r="K1221" i="18"/>
  <c r="M1221" i="18" s="1"/>
  <c r="N1221" i="18" s="1"/>
  <c r="K1189" i="18"/>
  <c r="K1157" i="18"/>
  <c r="K1125" i="18"/>
  <c r="K1101" i="18"/>
  <c r="K1094" i="18"/>
  <c r="M1094" i="18" s="1"/>
  <c r="N1094" i="18" s="1"/>
  <c r="K1086" i="18"/>
  <c r="M1086" i="18" s="1"/>
  <c r="N1086" i="18" s="1"/>
  <c r="K1078" i="18"/>
  <c r="M1078" i="18" s="1"/>
  <c r="N1078" i="18" s="1"/>
  <c r="K1070" i="18"/>
  <c r="M1070" i="18" s="1"/>
  <c r="N1070" i="18" s="1"/>
  <c r="K1062" i="18"/>
  <c r="K1054" i="18"/>
  <c r="K1046" i="18"/>
  <c r="K1038" i="18"/>
  <c r="K1030" i="18"/>
  <c r="M1030" i="18" s="1"/>
  <c r="N1030" i="18" s="1"/>
  <c r="C24" i="12" s="1"/>
  <c r="K1022" i="18"/>
  <c r="M1022" i="18" s="1"/>
  <c r="N1022" i="18" s="1"/>
  <c r="K1014" i="18"/>
  <c r="M1014" i="18" s="1"/>
  <c r="N1014" i="18" s="1"/>
  <c r="K1006" i="18"/>
  <c r="M1006" i="18" s="1"/>
  <c r="N1006" i="18" s="1"/>
  <c r="K998" i="18"/>
  <c r="K990" i="18"/>
  <c r="K982" i="18"/>
  <c r="K974" i="18"/>
  <c r="K966" i="18"/>
  <c r="M966" i="18" s="1"/>
  <c r="N966" i="18" s="1"/>
  <c r="K958" i="18"/>
  <c r="M958" i="18" s="1"/>
  <c r="N958" i="18" s="1"/>
  <c r="K950" i="18"/>
  <c r="M950" i="18" s="1"/>
  <c r="N950" i="18" s="1"/>
  <c r="K1075" i="18"/>
  <c r="M1075" i="18" s="1"/>
  <c r="N1075" i="18" s="1"/>
  <c r="K1043" i="18"/>
  <c r="M1043" i="18" s="1"/>
  <c r="N1043" i="18" s="1"/>
  <c r="K1011" i="18"/>
  <c r="M1011" i="18" s="1"/>
  <c r="N1011" i="18" s="1"/>
  <c r="K979" i="18"/>
  <c r="K947" i="18"/>
  <c r="K942" i="18"/>
  <c r="K926" i="18"/>
  <c r="K1254" i="18"/>
  <c r="K1133" i="18"/>
  <c r="M1133" i="18" s="1"/>
  <c r="N1133" i="18" s="1"/>
  <c r="K1126" i="18"/>
  <c r="K1060" i="18"/>
  <c r="K1028" i="18"/>
  <c r="M1028" i="18" s="1"/>
  <c r="N1028" i="18" s="1"/>
  <c r="K996" i="18"/>
  <c r="K964" i="18"/>
  <c r="M964" i="18" s="1"/>
  <c r="N964" i="18" s="1"/>
  <c r="K933" i="18"/>
  <c r="K917" i="18"/>
  <c r="K1096" i="18"/>
  <c r="M1096" i="18" s="1"/>
  <c r="N1096" i="18" s="1"/>
  <c r="K1067" i="18"/>
  <c r="K1035" i="18"/>
  <c r="M1035" i="18" s="1"/>
  <c r="N1035" i="18" s="1"/>
  <c r="K1003" i="18"/>
  <c r="M1003" i="18" s="1"/>
  <c r="N1003" i="18" s="1"/>
  <c r="K971" i="18"/>
  <c r="M971" i="18" s="1"/>
  <c r="N971" i="18" s="1"/>
  <c r="K940" i="18"/>
  <c r="K924" i="18"/>
  <c r="K1229" i="18"/>
  <c r="K1222" i="18"/>
  <c r="M1222" i="18" s="1"/>
  <c r="N1222" i="18" s="1"/>
  <c r="K1084" i="18"/>
  <c r="K1052" i="18"/>
  <c r="K1020" i="18"/>
  <c r="K988" i="18"/>
  <c r="K956" i="18"/>
  <c r="K1059" i="18"/>
  <c r="M1059" i="18" s="1"/>
  <c r="N1059" i="18" s="1"/>
  <c r="K1197" i="18"/>
  <c r="M1197" i="18" s="1"/>
  <c r="N1197" i="18" s="1"/>
  <c r="K1190" i="18"/>
  <c r="M1190" i="18" s="1"/>
  <c r="N1190" i="18" s="1"/>
  <c r="K1076" i="18"/>
  <c r="K1044" i="18"/>
  <c r="M1044" i="18" s="1"/>
  <c r="N1044" i="18" s="1"/>
  <c r="K1083" i="18"/>
  <c r="M1083" i="18" s="1"/>
  <c r="N1083" i="18" s="1"/>
  <c r="K1051" i="18"/>
  <c r="M1051" i="18" s="1"/>
  <c r="N1051" i="18" s="1"/>
  <c r="K1019" i="18"/>
  <c r="K987" i="18"/>
  <c r="K955" i="18"/>
  <c r="K939" i="18"/>
  <c r="K932" i="18"/>
  <c r="K923" i="18"/>
  <c r="M923" i="18" s="1"/>
  <c r="N923" i="18" s="1"/>
  <c r="K915" i="18"/>
  <c r="M915" i="18" s="1"/>
  <c r="N915" i="18" s="1"/>
  <c r="K907" i="18"/>
  <c r="M907" i="18" s="1"/>
  <c r="N907" i="18" s="1"/>
  <c r="K899" i="18"/>
  <c r="K891" i="18"/>
  <c r="K883" i="18"/>
  <c r="K875" i="18"/>
  <c r="M875" i="18" s="1"/>
  <c r="N875" i="18" s="1"/>
  <c r="K867" i="18"/>
  <c r="K859" i="18"/>
  <c r="M859" i="18" s="1"/>
  <c r="N859" i="18" s="1"/>
  <c r="K851" i="18"/>
  <c r="M851" i="18" s="1"/>
  <c r="N851" i="18" s="1"/>
  <c r="K843" i="18"/>
  <c r="M843" i="18" s="1"/>
  <c r="N843" i="18" s="1"/>
  <c r="K835" i="18"/>
  <c r="K827" i="18"/>
  <c r="M827" i="18" s="1"/>
  <c r="N827" i="18" s="1"/>
  <c r="K819" i="18"/>
  <c r="K811" i="18"/>
  <c r="M811" i="18" s="1"/>
  <c r="N811" i="18" s="1"/>
  <c r="K803" i="18"/>
  <c r="K795" i="18"/>
  <c r="K787" i="18"/>
  <c r="M787" i="18" s="1"/>
  <c r="N787" i="18" s="1"/>
  <c r="K779" i="18"/>
  <c r="M779" i="18" s="1"/>
  <c r="N779" i="18" s="1"/>
  <c r="K771" i="18"/>
  <c r="K763" i="18"/>
  <c r="K755" i="18"/>
  <c r="K1165" i="18"/>
  <c r="M1165" i="18" s="1"/>
  <c r="N1165" i="18" s="1"/>
  <c r="K1158" i="18"/>
  <c r="K1068" i="18"/>
  <c r="K1036" i="18"/>
  <c r="M1036" i="18" s="1"/>
  <c r="N1036" i="18" s="1"/>
  <c r="K1004" i="18"/>
  <c r="K972" i="18"/>
  <c r="M972" i="18" s="1"/>
  <c r="N972" i="18" s="1"/>
  <c r="K916" i="18"/>
  <c r="K908" i="18"/>
  <c r="K900" i="18"/>
  <c r="M900" i="18" s="1"/>
  <c r="N900" i="18" s="1"/>
  <c r="C21" i="12" s="1"/>
  <c r="K892" i="18"/>
  <c r="K884" i="18"/>
  <c r="M884" i="18" s="1"/>
  <c r="N884" i="18" s="1"/>
  <c r="K876" i="18"/>
  <c r="M876" i="18" s="1"/>
  <c r="N876" i="18" s="1"/>
  <c r="K868" i="18"/>
  <c r="K860" i="18"/>
  <c r="K852" i="18"/>
  <c r="K844" i="18"/>
  <c r="K836" i="18"/>
  <c r="M836" i="18" s="1"/>
  <c r="N836" i="18" s="1"/>
  <c r="K828" i="18"/>
  <c r="M828" i="18" s="1"/>
  <c r="N828" i="18" s="1"/>
  <c r="K820" i="18"/>
  <c r="M820" i="18" s="1"/>
  <c r="N820" i="18" s="1"/>
  <c r="K812" i="18"/>
  <c r="M812" i="18" s="1"/>
  <c r="N812" i="18" s="1"/>
  <c r="K804" i="18"/>
  <c r="K796" i="18"/>
  <c r="K788" i="18"/>
  <c r="K780" i="18"/>
  <c r="K772" i="18"/>
  <c r="M772" i="18" s="1"/>
  <c r="N772" i="18" s="1"/>
  <c r="K764" i="18"/>
  <c r="M764" i="18" s="1"/>
  <c r="N764" i="18" s="1"/>
  <c r="K756" i="18"/>
  <c r="M756" i="18" s="1"/>
  <c r="N756" i="18" s="1"/>
  <c r="K914" i="18"/>
  <c r="K882" i="18"/>
  <c r="K850" i="18"/>
  <c r="K818" i="18"/>
  <c r="K786" i="18"/>
  <c r="K754" i="18"/>
  <c r="M754" i="18" s="1"/>
  <c r="N754" i="18" s="1"/>
  <c r="K613" i="18"/>
  <c r="M613" i="18" s="1"/>
  <c r="N613" i="18" s="1"/>
  <c r="K605" i="18"/>
  <c r="M605" i="18" s="1"/>
  <c r="N605" i="18" s="1"/>
  <c r="K597" i="18"/>
  <c r="M597" i="18" s="1"/>
  <c r="N597" i="18" s="1"/>
  <c r="K589" i="18"/>
  <c r="K557" i="18"/>
  <c r="K995" i="18"/>
  <c r="K934" i="18"/>
  <c r="K925" i="18"/>
  <c r="M925" i="18" s="1"/>
  <c r="N925" i="18" s="1"/>
  <c r="K889" i="18"/>
  <c r="M889" i="18" s="1"/>
  <c r="N889" i="18" s="1"/>
  <c r="K857" i="18"/>
  <c r="M857" i="18" s="1"/>
  <c r="N857" i="18" s="1"/>
  <c r="K825" i="18"/>
  <c r="K793" i="18"/>
  <c r="K761" i="18"/>
  <c r="K748" i="18"/>
  <c r="M748" i="18" s="1"/>
  <c r="N748" i="18" s="1"/>
  <c r="K732" i="18"/>
  <c r="K1012" i="18"/>
  <c r="M1012" i="18" s="1"/>
  <c r="N1012" i="18" s="1"/>
  <c r="K906" i="18"/>
  <c r="K874" i="18"/>
  <c r="M874" i="18" s="1"/>
  <c r="N874" i="18" s="1"/>
  <c r="K842" i="18"/>
  <c r="K810" i="18"/>
  <c r="M810" i="18" s="1"/>
  <c r="N810" i="18" s="1"/>
  <c r="K778" i="18"/>
  <c r="K739" i="18"/>
  <c r="K963" i="18"/>
  <c r="M963" i="18" s="1"/>
  <c r="N963" i="18" s="1"/>
  <c r="K918" i="18"/>
  <c r="M918" i="18" s="1"/>
  <c r="N918" i="18" s="1"/>
  <c r="K913" i="18"/>
  <c r="K881" i="18"/>
  <c r="K849" i="18"/>
  <c r="K817" i="18"/>
  <c r="M817" i="18" s="1"/>
  <c r="N817" i="18" s="1"/>
  <c r="K785" i="18"/>
  <c r="K753" i="18"/>
  <c r="M753" i="18" s="1"/>
  <c r="N753" i="18" s="1"/>
  <c r="K746" i="18"/>
  <c r="K980" i="18"/>
  <c r="M980" i="18" s="1"/>
  <c r="N980" i="18" s="1"/>
  <c r="K898" i="18"/>
  <c r="K866" i="18"/>
  <c r="M866" i="18" s="1"/>
  <c r="N866" i="18" s="1"/>
  <c r="K905" i="18"/>
  <c r="K873" i="18"/>
  <c r="M873" i="18" s="1"/>
  <c r="N873" i="18" s="1"/>
  <c r="K948" i="18"/>
  <c r="K890" i="18"/>
  <c r="K858" i="18"/>
  <c r="M858" i="18" s="1"/>
  <c r="N858" i="18" s="1"/>
  <c r="K826" i="18"/>
  <c r="M826" i="18" s="1"/>
  <c r="N826" i="18" s="1"/>
  <c r="K794" i="18"/>
  <c r="M794" i="18" s="1"/>
  <c r="N794" i="18" s="1"/>
  <c r="K762" i="18"/>
  <c r="K747" i="18"/>
  <c r="M747" i="18" s="1"/>
  <c r="N747" i="18" s="1"/>
  <c r="K731" i="18"/>
  <c r="K723" i="18"/>
  <c r="K715" i="18"/>
  <c r="K707" i="18"/>
  <c r="K699" i="18"/>
  <c r="M699" i="18" s="1"/>
  <c r="N699" i="18" s="1"/>
  <c r="K691" i="18"/>
  <c r="M691" i="18" s="1"/>
  <c r="N691" i="18" s="1"/>
  <c r="K683" i="18"/>
  <c r="M683" i="18" s="1"/>
  <c r="N683" i="18" s="1"/>
  <c r="K675" i="18"/>
  <c r="M675" i="18" s="1"/>
  <c r="N675" i="18" s="1"/>
  <c r="K667" i="18"/>
  <c r="K659" i="18"/>
  <c r="K651" i="18"/>
  <c r="K643" i="18"/>
  <c r="K635" i="18"/>
  <c r="K627" i="18"/>
  <c r="M627" i="18" s="1"/>
  <c r="N627" i="18" s="1"/>
  <c r="K619" i="18"/>
  <c r="M619" i="18" s="1"/>
  <c r="N619" i="18" s="1"/>
  <c r="K611" i="18"/>
  <c r="M611" i="18" s="1"/>
  <c r="N611" i="18" s="1"/>
  <c r="K603" i="18"/>
  <c r="K595" i="18"/>
  <c r="K587" i="18"/>
  <c r="M587" i="18" s="1"/>
  <c r="N587" i="18" s="1"/>
  <c r="K579" i="18"/>
  <c r="K571" i="18"/>
  <c r="M571" i="18" s="1"/>
  <c r="N571" i="18" s="1"/>
  <c r="K1027" i="18"/>
  <c r="K941" i="18"/>
  <c r="K897" i="18"/>
  <c r="K865" i="18"/>
  <c r="M865" i="18" s="1"/>
  <c r="N865" i="18" s="1"/>
  <c r="K833" i="18"/>
  <c r="M833" i="18" s="1"/>
  <c r="N833" i="18" s="1"/>
  <c r="K801" i="18"/>
  <c r="M801" i="18" s="1"/>
  <c r="N801" i="18" s="1"/>
  <c r="K769" i="18"/>
  <c r="K745" i="18"/>
  <c r="M745" i="18" s="1"/>
  <c r="N745" i="18" s="1"/>
  <c r="K738" i="18"/>
  <c r="K724" i="18"/>
  <c r="K716" i="18"/>
  <c r="K708" i="18"/>
  <c r="K700" i="18"/>
  <c r="M700" i="18" s="1"/>
  <c r="N700" i="18" s="1"/>
  <c r="K692" i="18"/>
  <c r="M692" i="18" s="1"/>
  <c r="N692" i="18" s="1"/>
  <c r="K684" i="18"/>
  <c r="K676" i="18"/>
  <c r="M676" i="18" s="1"/>
  <c r="N676" i="18" s="1"/>
  <c r="K668" i="18"/>
  <c r="K660" i="18"/>
  <c r="K652" i="18"/>
  <c r="K644" i="18"/>
  <c r="M644" i="18" s="1"/>
  <c r="N644" i="18" s="1"/>
  <c r="K636" i="18"/>
  <c r="M636" i="18" s="1"/>
  <c r="N636" i="18" s="1"/>
  <c r="K628" i="18"/>
  <c r="M628" i="18" s="1"/>
  <c r="N628" i="18" s="1"/>
  <c r="K620" i="18"/>
  <c r="K612" i="18"/>
  <c r="M612" i="18" s="1"/>
  <c r="N612" i="18" s="1"/>
  <c r="K604" i="18"/>
  <c r="K596" i="18"/>
  <c r="K588" i="18"/>
  <c r="K580" i="18"/>
  <c r="M580" i="18" s="1"/>
  <c r="N580" i="18" s="1"/>
  <c r="K572" i="18"/>
  <c r="M572" i="18" s="1"/>
  <c r="N572" i="18" s="1"/>
  <c r="K841" i="18"/>
  <c r="M841" i="18" s="1"/>
  <c r="N841" i="18" s="1"/>
  <c r="K834" i="18"/>
  <c r="K705" i="18"/>
  <c r="M705" i="18" s="1"/>
  <c r="N705" i="18" s="1"/>
  <c r="K673" i="18"/>
  <c r="M673" i="18" s="1"/>
  <c r="N673" i="18" s="1"/>
  <c r="K641" i="18"/>
  <c r="M641" i="18" s="1"/>
  <c r="N641" i="18" s="1"/>
  <c r="K609" i="18"/>
  <c r="K577" i="18"/>
  <c r="K562" i="18"/>
  <c r="K293" i="18"/>
  <c r="K285" i="18"/>
  <c r="K245" i="18"/>
  <c r="M245" i="18" s="1"/>
  <c r="N245" i="18" s="1"/>
  <c r="K237" i="18"/>
  <c r="K229" i="18"/>
  <c r="K722" i="18"/>
  <c r="K690" i="18"/>
  <c r="M690" i="18" s="1"/>
  <c r="N690" i="18" s="1"/>
  <c r="K658" i="18"/>
  <c r="K626" i="18"/>
  <c r="M626" i="18" s="1"/>
  <c r="N626" i="18" s="1"/>
  <c r="K594" i="18"/>
  <c r="K809" i="18"/>
  <c r="M809" i="18" s="1"/>
  <c r="N809" i="18" s="1"/>
  <c r="K802" i="18"/>
  <c r="M802" i="18" s="1"/>
  <c r="N802" i="18" s="1"/>
  <c r="K729" i="18"/>
  <c r="K697" i="18"/>
  <c r="K665" i="18"/>
  <c r="K633" i="18"/>
  <c r="K601" i="18"/>
  <c r="M601" i="18" s="1"/>
  <c r="N601" i="18" s="1"/>
  <c r="K569" i="18"/>
  <c r="M569" i="18" s="1"/>
  <c r="N569" i="18" s="1"/>
  <c r="K556" i="18"/>
  <c r="M556" i="18" s="1"/>
  <c r="N556" i="18" s="1"/>
  <c r="K714" i="18"/>
  <c r="K682" i="18"/>
  <c r="K650" i="18"/>
  <c r="K618" i="18"/>
  <c r="K586" i="18"/>
  <c r="K563" i="18"/>
  <c r="M563" i="18" s="1"/>
  <c r="N563" i="18" s="1"/>
  <c r="K777" i="18"/>
  <c r="K770" i="18"/>
  <c r="M770" i="18" s="1"/>
  <c r="N770" i="18" s="1"/>
  <c r="K721" i="18"/>
  <c r="M721" i="18" s="1"/>
  <c r="N721" i="18" s="1"/>
  <c r="K689" i="18"/>
  <c r="M689" i="18" s="1"/>
  <c r="N689" i="18" s="1"/>
  <c r="K657" i="18"/>
  <c r="M657" i="18" s="1"/>
  <c r="N657" i="18" s="1"/>
  <c r="K625" i="18"/>
  <c r="K593" i="18"/>
  <c r="K561" i="18"/>
  <c r="K553" i="18"/>
  <c r="K545" i="18"/>
  <c r="M545" i="18" s="1"/>
  <c r="N545" i="18" s="1"/>
  <c r="K537" i="18"/>
  <c r="K529" i="18"/>
  <c r="M529" i="18" s="1"/>
  <c r="N529" i="18" s="1"/>
  <c r="K521" i="18"/>
  <c r="M521" i="18" s="1"/>
  <c r="N521" i="18" s="1"/>
  <c r="K513" i="18"/>
  <c r="K505" i="18"/>
  <c r="K497" i="18"/>
  <c r="K489" i="18"/>
  <c r="K481" i="18"/>
  <c r="K473" i="18"/>
  <c r="M473" i="18" s="1"/>
  <c r="N473" i="18" s="1"/>
  <c r="K465" i="18"/>
  <c r="M465" i="18" s="1"/>
  <c r="N465" i="18" s="1"/>
  <c r="K457" i="18"/>
  <c r="M457" i="18" s="1"/>
  <c r="N457" i="18" s="1"/>
  <c r="K449" i="18"/>
  <c r="K441" i="18"/>
  <c r="K433" i="18"/>
  <c r="K425" i="18"/>
  <c r="K417" i="18"/>
  <c r="M417" i="18" s="1"/>
  <c r="N417" i="18" s="1"/>
  <c r="K409" i="18"/>
  <c r="M409" i="18" s="1"/>
  <c r="N409" i="18" s="1"/>
  <c r="K401" i="18"/>
  <c r="M401" i="18" s="1"/>
  <c r="N401" i="18" s="1"/>
  <c r="K393" i="18"/>
  <c r="M393" i="18" s="1"/>
  <c r="N393" i="18" s="1"/>
  <c r="K385" i="18"/>
  <c r="K740" i="18"/>
  <c r="K706" i="18"/>
  <c r="M706" i="18" s="1"/>
  <c r="N706" i="18" s="1"/>
  <c r="K674" i="18"/>
  <c r="K642" i="18"/>
  <c r="M642" i="18" s="1"/>
  <c r="N642" i="18" s="1"/>
  <c r="K610" i="18"/>
  <c r="K578" i="18"/>
  <c r="M578" i="18" s="1"/>
  <c r="N578" i="18" s="1"/>
  <c r="K554" i="18"/>
  <c r="K546" i="18"/>
  <c r="K538" i="18"/>
  <c r="K530" i="18"/>
  <c r="K522" i="18"/>
  <c r="M522" i="18" s="1"/>
  <c r="N522" i="18" s="1"/>
  <c r="K514" i="18"/>
  <c r="M514" i="18" s="1"/>
  <c r="N514" i="18" s="1"/>
  <c r="K506" i="18"/>
  <c r="M506" i="18" s="1"/>
  <c r="N506" i="18" s="1"/>
  <c r="K498" i="18"/>
  <c r="K490" i="18"/>
  <c r="K482" i="18"/>
  <c r="K474" i="18"/>
  <c r="K466" i="18"/>
  <c r="M466" i="18" s="1"/>
  <c r="N466" i="18" s="1"/>
  <c r="K458" i="18"/>
  <c r="M458" i="18" s="1"/>
  <c r="N458" i="18" s="1"/>
  <c r="K450" i="18"/>
  <c r="M450" i="18" s="1"/>
  <c r="N450" i="18" s="1"/>
  <c r="K442" i="18"/>
  <c r="M442" i="18" s="1"/>
  <c r="N442" i="18" s="1"/>
  <c r="K434" i="18"/>
  <c r="K426" i="18"/>
  <c r="K418" i="18"/>
  <c r="K410" i="18"/>
  <c r="K402" i="18"/>
  <c r="K394" i="18"/>
  <c r="M394" i="18" s="1"/>
  <c r="N394" i="18" s="1"/>
  <c r="K386" i="18"/>
  <c r="M386" i="18" s="1"/>
  <c r="N386" i="18" s="1"/>
  <c r="K378" i="18"/>
  <c r="M378" i="18" s="1"/>
  <c r="N378" i="18" s="1"/>
  <c r="K713" i="18"/>
  <c r="K681" i="18"/>
  <c r="K649" i="18"/>
  <c r="K617" i="18"/>
  <c r="M617" i="18" s="1"/>
  <c r="N617" i="18" s="1"/>
  <c r="K585" i="18"/>
  <c r="M585" i="18" s="1"/>
  <c r="N585" i="18" s="1"/>
  <c r="K564" i="18"/>
  <c r="M564" i="18" s="1"/>
  <c r="N564" i="18" s="1"/>
  <c r="K547" i="18"/>
  <c r="M547" i="18" s="1"/>
  <c r="N547" i="18" s="1"/>
  <c r="K539" i="18"/>
  <c r="K531" i="18"/>
  <c r="K523" i="18"/>
  <c r="K515" i="18"/>
  <c r="K507" i="18"/>
  <c r="K499" i="18"/>
  <c r="M499" i="18" s="1"/>
  <c r="N499" i="18" s="1"/>
  <c r="K491" i="18"/>
  <c r="M491" i="18" s="1"/>
  <c r="N491" i="18" s="1"/>
  <c r="K483" i="18"/>
  <c r="M483" i="18" s="1"/>
  <c r="N483" i="18" s="1"/>
  <c r="K475" i="18"/>
  <c r="K467" i="18"/>
  <c r="K459" i="18"/>
  <c r="K451" i="18"/>
  <c r="K443" i="18"/>
  <c r="K435" i="18"/>
  <c r="M435" i="18" s="1"/>
  <c r="N435" i="18" s="1"/>
  <c r="K427" i="18"/>
  <c r="M427" i="18" s="1"/>
  <c r="N427" i="18" s="1"/>
  <c r="K419" i="18"/>
  <c r="M419" i="18" s="1"/>
  <c r="N419" i="18" s="1"/>
  <c r="K411" i="18"/>
  <c r="K403" i="18"/>
  <c r="K395" i="18"/>
  <c r="K387" i="18"/>
  <c r="K379" i="18"/>
  <c r="K371" i="18"/>
  <c r="M371" i="18" s="1"/>
  <c r="N371" i="18" s="1"/>
  <c r="K363" i="18"/>
  <c r="M363" i="18" s="1"/>
  <c r="N363" i="18" s="1"/>
  <c r="K355" i="18"/>
  <c r="M355" i="18" s="1"/>
  <c r="N355" i="18" s="1"/>
  <c r="K347" i="18"/>
  <c r="K339" i="18"/>
  <c r="K331" i="18"/>
  <c r="K323" i="18"/>
  <c r="K315" i="18"/>
  <c r="K307" i="18"/>
  <c r="M307" i="18" s="1"/>
  <c r="N307" i="18" s="1"/>
  <c r="K299" i="18"/>
  <c r="M299" i="18" s="1"/>
  <c r="N299" i="18" s="1"/>
  <c r="K291" i="18"/>
  <c r="M291" i="18" s="1"/>
  <c r="N291" i="18" s="1"/>
  <c r="K283" i="18"/>
  <c r="K275" i="18"/>
  <c r="K267" i="18"/>
  <c r="K259" i="18"/>
  <c r="K219" i="18"/>
  <c r="K211" i="18"/>
  <c r="K203" i="18"/>
  <c r="K195" i="18"/>
  <c r="M195" i="18" s="1"/>
  <c r="N195" i="18" s="1"/>
  <c r="K187" i="18"/>
  <c r="K179" i="18"/>
  <c r="M179" i="18" s="1"/>
  <c r="N179" i="18" s="1"/>
  <c r="K730" i="18"/>
  <c r="K698" i="18"/>
  <c r="M698" i="18" s="1"/>
  <c r="N698" i="18" s="1"/>
  <c r="K666" i="18"/>
  <c r="K634" i="18"/>
  <c r="M634" i="18" s="1"/>
  <c r="N634" i="18" s="1"/>
  <c r="K602" i="18"/>
  <c r="K570" i="18"/>
  <c r="M570" i="18" s="1"/>
  <c r="N570" i="18" s="1"/>
  <c r="K555" i="18"/>
  <c r="K548" i="18"/>
  <c r="K540" i="18"/>
  <c r="M540" i="18" s="1"/>
  <c r="N540" i="18" s="1"/>
  <c r="K532" i="18"/>
  <c r="M532" i="18" s="1"/>
  <c r="N532" i="18" s="1"/>
  <c r="K524" i="18"/>
  <c r="K516" i="18"/>
  <c r="K508" i="18"/>
  <c r="K500" i="18"/>
  <c r="M500" i="18" s="1"/>
  <c r="N500" i="18" s="1"/>
  <c r="K492" i="18"/>
  <c r="K484" i="18"/>
  <c r="M484" i="18" s="1"/>
  <c r="N484" i="18" s="1"/>
  <c r="K476" i="18"/>
  <c r="M476" i="18" s="1"/>
  <c r="N476" i="18" s="1"/>
  <c r="K468" i="18"/>
  <c r="M468" i="18" s="1"/>
  <c r="N468" i="18" s="1"/>
  <c r="K460" i="18"/>
  <c r="K452" i="18"/>
  <c r="K444" i="18"/>
  <c r="K436" i="18"/>
  <c r="M436" i="18" s="1"/>
  <c r="N436" i="18" s="1"/>
  <c r="K428" i="18"/>
  <c r="K420" i="18"/>
  <c r="K412" i="18"/>
  <c r="M412" i="18" s="1"/>
  <c r="N412" i="18" s="1"/>
  <c r="K404" i="18"/>
  <c r="M404" i="18" s="1"/>
  <c r="N404" i="18" s="1"/>
  <c r="K396" i="18"/>
  <c r="K388" i="18"/>
  <c r="K380" i="18"/>
  <c r="K372" i="18"/>
  <c r="M372" i="18" s="1"/>
  <c r="N372" i="18" s="1"/>
  <c r="K364" i="18"/>
  <c r="K356" i="18"/>
  <c r="M356" i="18" s="1"/>
  <c r="N356" i="18" s="1"/>
  <c r="K348" i="18"/>
  <c r="M348" i="18" s="1"/>
  <c r="N348" i="18" s="1"/>
  <c r="K340" i="18"/>
  <c r="M340" i="18" s="1"/>
  <c r="N340" i="18" s="1"/>
  <c r="K332" i="18"/>
  <c r="K324" i="18"/>
  <c r="K316" i="18"/>
  <c r="K308" i="18"/>
  <c r="M308" i="18" s="1"/>
  <c r="N308" i="18" s="1"/>
  <c r="K300" i="18"/>
  <c r="K292" i="18"/>
  <c r="M292" i="18" s="1"/>
  <c r="N292" i="18" s="1"/>
  <c r="K284" i="18"/>
  <c r="M284" i="18" s="1"/>
  <c r="N284" i="18" s="1"/>
  <c r="K276" i="18"/>
  <c r="M276" i="18" s="1"/>
  <c r="N276" i="18" s="1"/>
  <c r="K268" i="18"/>
  <c r="K260" i="18"/>
  <c r="K377" i="18"/>
  <c r="K362" i="18"/>
  <c r="M362" i="18" s="1"/>
  <c r="N362" i="18" s="1"/>
  <c r="K330" i="18"/>
  <c r="K298" i="18"/>
  <c r="K266" i="18"/>
  <c r="M266" i="18" s="1"/>
  <c r="N266" i="18" s="1"/>
  <c r="K234" i="18"/>
  <c r="K202" i="18"/>
  <c r="K104" i="18"/>
  <c r="M104" i="18" s="1"/>
  <c r="N104" i="18" s="1"/>
  <c r="K369" i="18"/>
  <c r="K337" i="18"/>
  <c r="M337" i="18" s="1"/>
  <c r="N337" i="18" s="1"/>
  <c r="K305" i="18"/>
  <c r="K273" i="18"/>
  <c r="K241" i="18"/>
  <c r="M241" i="18" s="1"/>
  <c r="N241" i="18" s="1"/>
  <c r="K209" i="18"/>
  <c r="M209" i="18" s="1"/>
  <c r="N209" i="18" s="1"/>
  <c r="K177" i="18"/>
  <c r="K354" i="18"/>
  <c r="K322" i="18"/>
  <c r="M322" i="18" s="1"/>
  <c r="N322" i="18" s="1"/>
  <c r="K290" i="18"/>
  <c r="M290" i="18" s="1"/>
  <c r="N290" i="18" s="1"/>
  <c r="K258" i="18"/>
  <c r="M258" i="18" s="1"/>
  <c r="N258" i="18" s="1"/>
  <c r="K226" i="18"/>
  <c r="K194" i="18"/>
  <c r="M194" i="18" s="1"/>
  <c r="N194" i="18" s="1"/>
  <c r="K361" i="18"/>
  <c r="K329" i="18"/>
  <c r="K297" i="18"/>
  <c r="M297" i="18" s="1"/>
  <c r="N297" i="18" s="1"/>
  <c r="K265" i="18"/>
  <c r="K233" i="18"/>
  <c r="M233" i="18" s="1"/>
  <c r="N233" i="18" s="1"/>
  <c r="K201" i="18"/>
  <c r="M201" i="18" s="1"/>
  <c r="N201" i="18" s="1"/>
  <c r="K346" i="18"/>
  <c r="K314" i="18"/>
  <c r="M314" i="18" s="1"/>
  <c r="N314" i="18" s="1"/>
  <c r="K282" i="18"/>
  <c r="K250" i="18"/>
  <c r="M250" i="18" s="1"/>
  <c r="N250" i="18" s="1"/>
  <c r="K218" i="18"/>
  <c r="K186" i="18"/>
  <c r="M186" i="18" s="1"/>
  <c r="N186" i="18" s="1"/>
  <c r="K172" i="18"/>
  <c r="M172" i="18" s="1"/>
  <c r="N172" i="18" s="1"/>
  <c r="K164" i="18"/>
  <c r="K156" i="18"/>
  <c r="K148" i="18"/>
  <c r="K140" i="18"/>
  <c r="K132" i="18"/>
  <c r="M132" i="18" s="1"/>
  <c r="N132" i="18" s="1"/>
  <c r="K124" i="18"/>
  <c r="M124" i="18" s="1"/>
  <c r="N124" i="18" s="1"/>
  <c r="K116" i="18"/>
  <c r="M116" i="18" s="1"/>
  <c r="N116" i="18" s="1"/>
  <c r="K108" i="18"/>
  <c r="M108" i="18" s="1"/>
  <c r="N108" i="18" s="1"/>
  <c r="K100" i="18"/>
  <c r="K92" i="18"/>
  <c r="K84" i="18"/>
  <c r="K76" i="18"/>
  <c r="K68" i="18"/>
  <c r="M68" i="18" s="1"/>
  <c r="N68" i="18" s="1"/>
  <c r="K60" i="18"/>
  <c r="M60" i="18" s="1"/>
  <c r="N60" i="18" s="1"/>
  <c r="K52" i="18"/>
  <c r="M52" i="18" s="1"/>
  <c r="N52" i="18" s="1"/>
  <c r="K44" i="18"/>
  <c r="M44" i="18" s="1"/>
  <c r="N44" i="18" s="1"/>
  <c r="K36" i="18"/>
  <c r="K353" i="18"/>
  <c r="K321" i="18"/>
  <c r="K289" i="18"/>
  <c r="K257" i="18"/>
  <c r="M257" i="18" s="1"/>
  <c r="N257" i="18" s="1"/>
  <c r="K225" i="18"/>
  <c r="M225" i="18" s="1"/>
  <c r="N225" i="18" s="1"/>
  <c r="K193" i="18"/>
  <c r="M193" i="18" s="1"/>
  <c r="N193" i="18" s="1"/>
  <c r="K165" i="18"/>
  <c r="K157" i="18"/>
  <c r="K149" i="18"/>
  <c r="K141" i="18"/>
  <c r="K133" i="18"/>
  <c r="K125" i="18"/>
  <c r="M125" i="18" s="1"/>
  <c r="N125" i="18" s="1"/>
  <c r="K117" i="18"/>
  <c r="M117" i="18" s="1"/>
  <c r="N117" i="18" s="1"/>
  <c r="K109" i="18"/>
  <c r="M109" i="18" s="1"/>
  <c r="N109" i="18" s="1"/>
  <c r="K101" i="18"/>
  <c r="M101" i="18" s="1"/>
  <c r="N101" i="18" s="1"/>
  <c r="K93" i="18"/>
  <c r="K85" i="18"/>
  <c r="K77" i="18"/>
  <c r="K69" i="18"/>
  <c r="K61" i="18"/>
  <c r="M61" i="18" s="1"/>
  <c r="N61" i="18" s="1"/>
  <c r="K53" i="18"/>
  <c r="M53" i="18" s="1"/>
  <c r="N53" i="18" s="1"/>
  <c r="K45" i="18"/>
  <c r="M45" i="18" s="1"/>
  <c r="N45" i="18" s="1"/>
  <c r="K37" i="18"/>
  <c r="M37" i="18" s="1"/>
  <c r="N37" i="18" s="1"/>
  <c r="K370" i="18"/>
  <c r="K338" i="18"/>
  <c r="K306" i="18"/>
  <c r="K274" i="18"/>
  <c r="K242" i="18"/>
  <c r="K210" i="18"/>
  <c r="K178" i="18"/>
  <c r="K166" i="18"/>
  <c r="M166" i="18" s="1"/>
  <c r="N166" i="18" s="1"/>
  <c r="K158" i="18"/>
  <c r="K150" i="18"/>
  <c r="K142" i="18"/>
  <c r="M142" i="18" s="1"/>
  <c r="N142" i="18" s="1"/>
  <c r="K134" i="18"/>
  <c r="M134" i="18" s="1"/>
  <c r="N134" i="18" s="1"/>
  <c r="K126" i="18"/>
  <c r="M126" i="18" s="1"/>
  <c r="N126" i="18" s="1"/>
  <c r="K118" i="18"/>
  <c r="K110" i="18"/>
  <c r="K102" i="18"/>
  <c r="M102" i="18" s="1"/>
  <c r="N102" i="18" s="1"/>
  <c r="K94" i="18"/>
  <c r="K86" i="18"/>
  <c r="K78" i="18"/>
  <c r="M78" i="18" s="1"/>
  <c r="N78" i="18" s="1"/>
  <c r="K70" i="18"/>
  <c r="M70" i="18" s="1"/>
  <c r="N70" i="18" s="1"/>
  <c r="K62" i="18"/>
  <c r="M62" i="18" s="1"/>
  <c r="N62" i="18" s="1"/>
  <c r="K54" i="18"/>
  <c r="K46" i="18"/>
  <c r="K38" i="18"/>
  <c r="M38" i="18" s="1"/>
  <c r="N38" i="18" s="1"/>
  <c r="K30" i="18"/>
  <c r="K22" i="18"/>
  <c r="K14" i="18"/>
  <c r="K345" i="18"/>
  <c r="M345" i="18" s="1"/>
  <c r="N345" i="18" s="1"/>
  <c r="K313" i="18"/>
  <c r="M313" i="18" s="1"/>
  <c r="N313" i="18" s="1"/>
  <c r="K281" i="18"/>
  <c r="K249" i="18"/>
  <c r="K217" i="18"/>
  <c r="M217" i="18" s="1"/>
  <c r="N217" i="18" s="1"/>
  <c r="K185" i="18"/>
  <c r="K167" i="18"/>
  <c r="K159" i="18"/>
  <c r="K151" i="18"/>
  <c r="M151" i="18" s="1"/>
  <c r="N151" i="18" s="1"/>
  <c r="K143" i="18"/>
  <c r="M143" i="18" s="1"/>
  <c r="N143" i="18" s="1"/>
  <c r="K135" i="18"/>
  <c r="K127" i="18"/>
  <c r="K119" i="18"/>
  <c r="M119" i="18" s="1"/>
  <c r="N119" i="18" s="1"/>
  <c r="K111" i="18"/>
  <c r="K103" i="18"/>
  <c r="K95" i="18"/>
  <c r="M95" i="18" s="1"/>
  <c r="N95" i="18" s="1"/>
  <c r="K87" i="18"/>
  <c r="M87" i="18" s="1"/>
  <c r="N87" i="18" s="1"/>
  <c r="K79" i="18"/>
  <c r="M79" i="18" s="1"/>
  <c r="N79" i="18" s="1"/>
  <c r="K71" i="18"/>
  <c r="K63" i="18"/>
  <c r="K55" i="18"/>
  <c r="M55" i="18" s="1"/>
  <c r="N55" i="18" s="1"/>
  <c r="K47" i="18"/>
  <c r="K39" i="18"/>
  <c r="K31" i="18"/>
  <c r="M31" i="18" s="1"/>
  <c r="N31" i="18" s="1"/>
  <c r="K23" i="18"/>
  <c r="M23" i="18" s="1"/>
  <c r="N23" i="18" s="1"/>
  <c r="K15" i="18"/>
  <c r="M15" i="18" s="1"/>
  <c r="N15" i="18" s="1"/>
  <c r="K21" i="18"/>
  <c r="K28" i="18"/>
  <c r="K13" i="18"/>
  <c r="M13" i="18" s="1"/>
  <c r="N13" i="18" s="1"/>
  <c r="K20" i="18"/>
  <c r="M20" i="18" s="1"/>
  <c r="N20" i="18" s="1"/>
  <c r="K29" i="18"/>
  <c r="L138" i="18"/>
  <c r="L74" i="18"/>
  <c r="K146" i="18"/>
  <c r="K82" i="18"/>
  <c r="M19" i="18"/>
  <c r="N19" i="18" s="1"/>
  <c r="P56" i="2"/>
  <c r="F21" i="6" s="1"/>
  <c r="H16" i="2"/>
  <c r="C16" i="6" s="1"/>
  <c r="H17" i="2"/>
  <c r="C17" i="6" s="1"/>
  <c r="H23" i="2"/>
  <c r="C23" i="6" s="1"/>
  <c r="P11" i="2"/>
  <c r="D11" i="6" s="1"/>
  <c r="P61" i="2"/>
  <c r="F26" i="6" s="1"/>
  <c r="P21" i="2"/>
  <c r="D21" i="6" s="1"/>
  <c r="P46" i="2"/>
  <c r="F11" i="6" s="1"/>
  <c r="F21" i="10"/>
  <c r="I21" i="10" s="1"/>
  <c r="P58" i="2"/>
  <c r="F23" i="6" s="1"/>
  <c r="P17" i="2"/>
  <c r="D17" i="6" s="1"/>
  <c r="D32" i="12"/>
  <c r="D33" i="12"/>
  <c r="D29" i="12"/>
  <c r="D34" i="12"/>
  <c r="D30" i="12"/>
  <c r="D31" i="12"/>
  <c r="D27" i="12"/>
  <c r="D23" i="12"/>
  <c r="D19" i="12"/>
  <c r="D15" i="12"/>
  <c r="D11" i="12"/>
  <c r="D21" i="12"/>
  <c r="D13" i="12"/>
  <c r="D28" i="12"/>
  <c r="D25" i="12"/>
  <c r="D17" i="12"/>
  <c r="D22" i="12"/>
  <c r="D14" i="12"/>
  <c r="D9" i="12"/>
  <c r="D24" i="12"/>
  <c r="D16" i="12"/>
  <c r="D20" i="12"/>
  <c r="D26" i="12"/>
  <c r="D12" i="12"/>
  <c r="D18" i="12"/>
  <c r="D10" i="12"/>
  <c r="C16" i="12"/>
  <c r="M22" i="18"/>
  <c r="N22" i="18" s="1"/>
  <c r="M86" i="18"/>
  <c r="N86" i="18" s="1"/>
  <c r="M150" i="18"/>
  <c r="N150" i="18" s="1"/>
  <c r="M360" i="18"/>
  <c r="N360" i="18" s="1"/>
  <c r="M289" i="18"/>
  <c r="N289" i="18" s="1"/>
  <c r="M76" i="18"/>
  <c r="N76" i="18" s="1"/>
  <c r="M131" i="18"/>
  <c r="N131" i="18" s="1"/>
  <c r="M265" i="18"/>
  <c r="N265" i="18" s="1"/>
  <c r="M50" i="18"/>
  <c r="N50" i="18" s="1"/>
  <c r="M184" i="18"/>
  <c r="N184" i="18" s="1"/>
  <c r="M25" i="18"/>
  <c r="N25" i="18" s="1"/>
  <c r="M153" i="18"/>
  <c r="N153" i="18" s="1"/>
  <c r="M305" i="18"/>
  <c r="N305" i="18" s="1"/>
  <c r="M56" i="18"/>
  <c r="N56" i="18" s="1"/>
  <c r="M120" i="18"/>
  <c r="N120" i="18" s="1"/>
  <c r="M224" i="18"/>
  <c r="N224" i="18" s="1"/>
  <c r="M39" i="18"/>
  <c r="N39" i="18" s="1"/>
  <c r="M103" i="18"/>
  <c r="N103" i="18" s="1"/>
  <c r="M167" i="18"/>
  <c r="N167" i="18" s="1"/>
  <c r="M251" i="18"/>
  <c r="N251" i="18" s="1"/>
  <c r="M315" i="18"/>
  <c r="N315" i="18" s="1"/>
  <c r="M379" i="18"/>
  <c r="N379" i="18" s="1"/>
  <c r="M443" i="18"/>
  <c r="N443" i="18" s="1"/>
  <c r="M507" i="18"/>
  <c r="N507" i="18" s="1"/>
  <c r="M649" i="18"/>
  <c r="N649" i="18" s="1"/>
  <c r="M210" i="18"/>
  <c r="N210" i="18" s="1"/>
  <c r="M338" i="18"/>
  <c r="N338" i="18" s="1"/>
  <c r="M402" i="18"/>
  <c r="N402" i="18" s="1"/>
  <c r="M530" i="18"/>
  <c r="N530" i="18" s="1"/>
  <c r="M696" i="18"/>
  <c r="N696" i="18" s="1"/>
  <c r="M481" i="18"/>
  <c r="N481" i="18" s="1"/>
  <c r="M384" i="18"/>
  <c r="N384" i="18" s="1"/>
  <c r="M448" i="18"/>
  <c r="N448" i="18" s="1"/>
  <c r="M512" i="18"/>
  <c r="N512" i="18" s="1"/>
  <c r="M191" i="18"/>
  <c r="N191" i="18" s="1"/>
  <c r="M255" i="18"/>
  <c r="N255" i="18" s="1"/>
  <c r="M319" i="18"/>
  <c r="N319" i="18" s="1"/>
  <c r="M383" i="18"/>
  <c r="N383" i="18" s="1"/>
  <c r="M447" i="18"/>
  <c r="N447" i="18" s="1"/>
  <c r="M511" i="18"/>
  <c r="N511" i="18" s="1"/>
  <c r="M633" i="18"/>
  <c r="N633" i="18" s="1"/>
  <c r="M206" i="18"/>
  <c r="N206" i="18" s="1"/>
  <c r="M270" i="18"/>
  <c r="N270" i="18" s="1"/>
  <c r="M398" i="18"/>
  <c r="N398" i="18" s="1"/>
  <c r="M462" i="18"/>
  <c r="N462" i="18" s="1"/>
  <c r="M526" i="18"/>
  <c r="N526" i="18" s="1"/>
  <c r="M712" i="18"/>
  <c r="N712" i="18" s="1"/>
  <c r="M221" i="18"/>
  <c r="N221" i="18" s="1"/>
  <c r="M285" i="18"/>
  <c r="N285" i="18" s="1"/>
  <c r="M349" i="18"/>
  <c r="N349" i="18" s="1"/>
  <c r="M413" i="18"/>
  <c r="N413" i="18" s="1"/>
  <c r="M477" i="18"/>
  <c r="N477" i="18" s="1"/>
  <c r="M541" i="18"/>
  <c r="N541" i="18" s="1"/>
  <c r="M792" i="18"/>
  <c r="N792" i="18" s="1"/>
  <c r="M236" i="18"/>
  <c r="N236" i="18" s="1"/>
  <c r="M300" i="18"/>
  <c r="N300" i="18" s="1"/>
  <c r="M364" i="18"/>
  <c r="N364" i="18" s="1"/>
  <c r="M428" i="18"/>
  <c r="N428" i="18" s="1"/>
  <c r="M492" i="18"/>
  <c r="N492" i="18" s="1"/>
  <c r="M555" i="18"/>
  <c r="N555" i="18" s="1"/>
  <c r="M635" i="18"/>
  <c r="N635" i="18" s="1"/>
  <c r="M784" i="18"/>
  <c r="N784" i="18" s="1"/>
  <c r="M586" i="18"/>
  <c r="N586" i="18" s="1"/>
  <c r="M714" i="18"/>
  <c r="N714" i="18" s="1"/>
  <c r="M856" i="18"/>
  <c r="N856" i="18" s="1"/>
  <c r="M575" i="18"/>
  <c r="N575" i="18" s="1"/>
  <c r="M639" i="18"/>
  <c r="N639" i="18" s="1"/>
  <c r="M703" i="18"/>
  <c r="N703" i="18" s="1"/>
  <c r="M832" i="18"/>
  <c r="N832" i="18" s="1"/>
  <c r="M590" i="18"/>
  <c r="N590" i="18" s="1"/>
  <c r="M654" i="18"/>
  <c r="N654" i="18" s="1"/>
  <c r="M718" i="18"/>
  <c r="N718" i="18" s="1"/>
  <c r="M557" i="18"/>
  <c r="N557" i="18" s="1"/>
  <c r="M621" i="18"/>
  <c r="N621" i="18" s="1"/>
  <c r="M685" i="18"/>
  <c r="N685" i="18" s="1"/>
  <c r="M840" i="18"/>
  <c r="N840" i="18" s="1"/>
  <c r="M588" i="18"/>
  <c r="N588" i="18" s="1"/>
  <c r="M652" i="18"/>
  <c r="N652" i="18" s="1"/>
  <c r="M716" i="18"/>
  <c r="N716" i="18" s="1"/>
  <c r="M897" i="18"/>
  <c r="N897" i="18" s="1"/>
  <c r="M803" i="18"/>
  <c r="N803" i="18" s="1"/>
  <c r="M867" i="18"/>
  <c r="N867" i="18" s="1"/>
  <c r="M932" i="18"/>
  <c r="N932" i="18" s="1"/>
  <c r="M818" i="18"/>
  <c r="N818" i="18" s="1"/>
  <c r="M882" i="18"/>
  <c r="N882" i="18" s="1"/>
  <c r="M970" i="18"/>
  <c r="N970" i="18" s="1"/>
  <c r="M1042" i="18"/>
  <c r="N1042" i="18" s="1"/>
  <c r="M839" i="18"/>
  <c r="N839" i="18" s="1"/>
  <c r="M903" i="18"/>
  <c r="N903" i="18" s="1"/>
  <c r="M1067" i="18"/>
  <c r="N1067" i="18" s="1"/>
  <c r="M774" i="18"/>
  <c r="N774" i="18" s="1"/>
  <c r="M838" i="18"/>
  <c r="N838" i="18" s="1"/>
  <c r="M902" i="18"/>
  <c r="N902" i="18" s="1"/>
  <c r="M1018" i="18"/>
  <c r="N1018" i="18" s="1"/>
  <c r="M765" i="18"/>
  <c r="N765" i="18" s="1"/>
  <c r="M829" i="18"/>
  <c r="N829" i="18" s="1"/>
  <c r="M893" i="18"/>
  <c r="N893" i="18" s="1"/>
  <c r="M1093" i="18"/>
  <c r="N1093" i="18" s="1"/>
  <c r="M1244" i="18"/>
  <c r="N1244" i="18" s="1"/>
  <c r="M1005" i="18"/>
  <c r="N1005" i="18" s="1"/>
  <c r="M1069" i="18"/>
  <c r="N1069" i="18" s="1"/>
  <c r="M1204" i="18"/>
  <c r="N1204" i="18" s="1"/>
  <c r="M988" i="18"/>
  <c r="N988" i="18" s="1"/>
  <c r="M1052" i="18"/>
  <c r="N1052" i="18" s="1"/>
  <c r="M1229" i="18"/>
  <c r="N1229" i="18" s="1"/>
  <c r="M937" i="18"/>
  <c r="N937" i="18" s="1"/>
  <c r="M1001" i="18"/>
  <c r="N1001" i="18" s="1"/>
  <c r="M1065" i="18"/>
  <c r="N1065" i="18" s="1"/>
  <c r="M1220" i="18"/>
  <c r="N1220" i="18" s="1"/>
  <c r="M960" i="18"/>
  <c r="N960" i="18" s="1"/>
  <c r="M1024" i="18"/>
  <c r="N1024" i="18" s="1"/>
  <c r="M1088" i="18"/>
  <c r="N1088" i="18" s="1"/>
  <c r="M935" i="18"/>
  <c r="N935" i="18" s="1"/>
  <c r="M999" i="18"/>
  <c r="N999" i="18" s="1"/>
  <c r="M1063" i="18"/>
  <c r="N1063" i="18" s="1"/>
  <c r="M1381" i="18"/>
  <c r="N1381" i="18" s="1"/>
  <c r="M974" i="18"/>
  <c r="N974" i="18" s="1"/>
  <c r="M1038" i="18"/>
  <c r="N1038" i="18" s="1"/>
  <c r="M1101" i="18"/>
  <c r="N1101" i="18" s="1"/>
  <c r="M1119" i="18"/>
  <c r="N1119" i="18" s="1"/>
  <c r="M1183" i="18"/>
  <c r="N1183" i="18" s="1"/>
  <c r="M1247" i="18"/>
  <c r="N1247" i="18" s="1"/>
  <c r="M1480" i="18"/>
  <c r="N1480" i="18" s="1"/>
  <c r="M1230" i="18"/>
  <c r="N1230" i="18" s="1"/>
  <c r="M1373" i="18"/>
  <c r="N1373" i="18" s="1"/>
  <c r="M1099" i="18"/>
  <c r="N1099" i="18" s="1"/>
  <c r="M1163" i="18"/>
  <c r="N1163" i="18" s="1"/>
  <c r="M1227" i="18"/>
  <c r="N1227" i="18" s="1"/>
  <c r="M1090" i="18"/>
  <c r="N1090" i="18" s="1"/>
  <c r="M1154" i="18"/>
  <c r="N1154" i="18" s="1"/>
  <c r="M1218" i="18"/>
  <c r="N1218" i="18" s="1"/>
  <c r="M1389" i="18"/>
  <c r="N1389" i="18" s="1"/>
  <c r="M1105" i="18"/>
  <c r="N1105" i="18" s="1"/>
  <c r="M1169" i="18"/>
  <c r="N1169" i="18" s="1"/>
  <c r="M1233" i="18"/>
  <c r="N1233" i="18" s="1"/>
  <c r="M1350" i="18"/>
  <c r="N1350" i="18" s="1"/>
  <c r="M1136" i="18"/>
  <c r="N1136" i="18" s="1"/>
  <c r="M1200" i="18"/>
  <c r="N1200" i="18" s="1"/>
  <c r="M1263" i="18"/>
  <c r="N1263" i="18" s="1"/>
  <c r="M1328" i="18"/>
  <c r="N1328" i="18" s="1"/>
  <c r="M1391" i="18"/>
  <c r="N1391" i="18" s="1"/>
  <c r="M1311" i="18"/>
  <c r="N1311" i="18" s="1"/>
  <c r="M1375" i="18"/>
  <c r="N1375" i="18" s="1"/>
  <c r="M1496" i="18"/>
  <c r="N1496" i="18" s="1"/>
  <c r="M1552" i="18"/>
  <c r="N1552" i="18" s="1"/>
  <c r="M1324" i="18"/>
  <c r="N1324" i="18" s="1"/>
  <c r="M1388" i="18"/>
  <c r="N1388" i="18" s="1"/>
  <c r="M1503" i="18"/>
  <c r="N1503" i="18" s="1"/>
  <c r="M1307" i="18"/>
  <c r="N1307" i="18" s="1"/>
  <c r="M1371" i="18"/>
  <c r="N1371" i="18" s="1"/>
  <c r="M1476" i="18"/>
  <c r="N1476" i="18" s="1"/>
  <c r="M1274" i="18"/>
  <c r="N1274" i="18" s="1"/>
  <c r="M1338" i="18"/>
  <c r="N1338" i="18" s="1"/>
  <c r="M1409" i="18"/>
  <c r="N1409" i="18" s="1"/>
  <c r="M1584" i="18"/>
  <c r="N1584" i="18" s="1"/>
  <c r="M1305" i="18"/>
  <c r="N1305" i="18" s="1"/>
  <c r="M1369" i="18"/>
  <c r="N1369" i="18" s="1"/>
  <c r="M1460" i="18"/>
  <c r="N1460" i="18" s="1"/>
  <c r="M1426" i="18"/>
  <c r="N1426" i="18" s="1"/>
  <c r="M1490" i="18"/>
  <c r="N1490" i="18" s="1"/>
  <c r="M1554" i="18"/>
  <c r="N1554" i="18" s="1"/>
  <c r="M1702" i="18"/>
  <c r="N1702" i="18" s="1"/>
  <c r="M1481" i="18"/>
  <c r="N1481" i="18" s="1"/>
  <c r="M1545" i="18"/>
  <c r="N1545" i="18" s="1"/>
  <c r="M1639" i="18"/>
  <c r="N1639" i="18" s="1"/>
  <c r="M1756" i="18"/>
  <c r="N1756" i="18" s="1"/>
  <c r="M1422" i="18"/>
  <c r="N1422" i="18" s="1"/>
  <c r="M1486" i="18"/>
  <c r="N1486" i="18" s="1"/>
  <c r="M1550" i="18"/>
  <c r="N1550" i="18" s="1"/>
  <c r="M1405" i="18"/>
  <c r="N1405" i="18" s="1"/>
  <c r="M1469" i="18"/>
  <c r="N1469" i="18" s="1"/>
  <c r="M1533" i="18"/>
  <c r="N1533" i="18" s="1"/>
  <c r="M1623" i="18"/>
  <c r="N1623" i="18" s="1"/>
  <c r="M1653" i="18"/>
  <c r="N1653" i="18" s="1"/>
  <c r="M1732" i="18"/>
  <c r="N1732" i="18" s="1"/>
  <c r="M1604" i="18"/>
  <c r="N1604" i="18" s="1"/>
  <c r="M1724" i="18"/>
  <c r="N1724" i="18" s="1"/>
  <c r="M1611" i="18"/>
  <c r="N1611" i="18" s="1"/>
  <c r="M1675" i="18"/>
  <c r="N1675" i="18" s="1"/>
  <c r="M1674" i="18"/>
  <c r="N1674" i="18" s="1"/>
  <c r="M1601" i="18"/>
  <c r="N1601" i="18" s="1"/>
  <c r="M1665" i="18"/>
  <c r="N1665" i="18" s="1"/>
  <c r="M1790" i="18"/>
  <c r="N1790" i="18" s="1"/>
  <c r="M1630" i="18"/>
  <c r="N1630" i="18" s="1"/>
  <c r="M1719" i="18"/>
  <c r="N1719" i="18" s="1"/>
  <c r="M1785" i="18"/>
  <c r="N1785" i="18" s="1"/>
  <c r="M1742" i="18"/>
  <c r="N1742" i="18" s="1"/>
  <c r="M1717" i="18"/>
  <c r="N1717" i="18" s="1"/>
  <c r="M1777" i="18"/>
  <c r="N1777" i="18" s="1"/>
  <c r="M1754" i="18"/>
  <c r="N1754" i="18" s="1"/>
  <c r="M1809" i="18"/>
  <c r="N1809" i="18" s="1"/>
  <c r="M1872" i="18"/>
  <c r="N1872" i="18" s="1"/>
  <c r="M1808" i="18"/>
  <c r="N1808" i="18" s="1"/>
  <c r="M1841" i="18"/>
  <c r="N1841" i="18" s="1"/>
  <c r="M1848" i="18"/>
  <c r="N1848" i="18" s="1"/>
  <c r="M1948" i="18"/>
  <c r="N1948" i="18" s="1"/>
  <c r="M1820" i="18"/>
  <c r="N1820" i="18" s="1"/>
  <c r="M1890" i="18"/>
  <c r="N1890" i="18" s="1"/>
  <c r="M1803" i="18"/>
  <c r="N1803" i="18" s="1"/>
  <c r="M1847" i="18"/>
  <c r="N1847" i="18" s="1"/>
  <c r="M1838" i="18"/>
  <c r="N1838" i="18" s="1"/>
  <c r="M1900" i="18"/>
  <c r="N1900" i="18" s="1"/>
  <c r="M1860" i="18"/>
  <c r="N1860" i="18" s="1"/>
  <c r="M1859" i="18"/>
  <c r="N1859" i="18" s="1"/>
  <c r="M1991" i="18"/>
  <c r="N1991" i="18" s="1"/>
  <c r="M1917" i="18"/>
  <c r="N1917" i="18" s="1"/>
  <c r="M2002" i="18"/>
  <c r="N2002" i="18" s="1"/>
  <c r="M1942" i="18"/>
  <c r="N1942" i="18" s="1"/>
  <c r="M1897" i="18"/>
  <c r="N1897" i="18" s="1"/>
  <c r="M1973" i="18"/>
  <c r="N1973" i="18" s="1"/>
  <c r="M1926" i="18"/>
  <c r="N1926" i="18" s="1"/>
  <c r="M1930" i="18"/>
  <c r="N1930" i="18" s="1"/>
  <c r="M2029" i="18"/>
  <c r="N2029" i="18" s="1"/>
  <c r="M2027" i="18"/>
  <c r="N2027" i="18" s="1"/>
  <c r="M2068" i="18"/>
  <c r="N2068" i="18" s="1"/>
  <c r="M1972" i="18"/>
  <c r="N1972" i="18" s="1"/>
  <c r="M2033" i="18"/>
  <c r="N2033" i="18" s="1"/>
  <c r="M1995" i="18"/>
  <c r="N1995" i="18" s="1"/>
  <c r="M1912" i="18"/>
  <c r="N1912" i="18" s="1"/>
  <c r="M2039" i="18"/>
  <c r="N2039" i="18" s="1"/>
  <c r="M2036" i="18"/>
  <c r="N2036" i="18" s="1"/>
  <c r="M2104" i="18"/>
  <c r="N2104" i="18" s="1"/>
  <c r="M2093" i="18"/>
  <c r="N2093" i="18" s="1"/>
  <c r="M2030" i="18"/>
  <c r="N2030" i="18" s="1"/>
  <c r="M2112" i="18"/>
  <c r="N2112" i="18" s="1"/>
  <c r="F12" i="10"/>
  <c r="I12" i="10" s="1"/>
  <c r="L148" i="18"/>
  <c r="L84" i="18"/>
  <c r="L18" i="18"/>
  <c r="M18" i="18" s="1"/>
  <c r="N18" i="18" s="1"/>
  <c r="L139" i="18"/>
  <c r="L75" i="18"/>
  <c r="L17" i="18"/>
  <c r="M17" i="18" s="1"/>
  <c r="N17" i="18" s="1"/>
  <c r="G24" i="10"/>
  <c r="J24" i="10" s="1"/>
  <c r="G21" i="10"/>
  <c r="J21" i="10" s="1"/>
  <c r="L130" i="18"/>
  <c r="M130" i="18" s="1"/>
  <c r="N130" i="18" s="1"/>
  <c r="L66" i="18"/>
  <c r="M66" i="18" s="1"/>
  <c r="N66" i="18" s="1"/>
  <c r="G31" i="10"/>
  <c r="J31" i="10" s="1"/>
  <c r="H20" i="2"/>
  <c r="C20" i="6" s="1"/>
  <c r="H21" i="2"/>
  <c r="C21" i="6" s="1"/>
  <c r="H27" i="2"/>
  <c r="C27" i="6" s="1"/>
  <c r="G32" i="10"/>
  <c r="J32" i="10" s="1"/>
  <c r="P14" i="2"/>
  <c r="D14" i="6" s="1"/>
  <c r="M30" i="18"/>
  <c r="N30" i="18" s="1"/>
  <c r="M94" i="18"/>
  <c r="N94" i="18" s="1"/>
  <c r="M158" i="18"/>
  <c r="N158" i="18" s="1"/>
  <c r="M77" i="18"/>
  <c r="N77" i="18" s="1"/>
  <c r="M141" i="18"/>
  <c r="N141" i="18" s="1"/>
  <c r="M321" i="18"/>
  <c r="N321" i="18" s="1"/>
  <c r="M84" i="18"/>
  <c r="N84" i="18" s="1"/>
  <c r="M148" i="18"/>
  <c r="N148" i="18" s="1"/>
  <c r="M304" i="18"/>
  <c r="N304" i="18" s="1"/>
  <c r="M139" i="18"/>
  <c r="N139" i="18" s="1"/>
  <c r="M216" i="18"/>
  <c r="N216" i="18" s="1"/>
  <c r="M33" i="18"/>
  <c r="N33" i="18" s="1"/>
  <c r="M161" i="18"/>
  <c r="N161" i="18" s="1"/>
  <c r="M64" i="18"/>
  <c r="N64" i="18" s="1"/>
  <c r="M128" i="18"/>
  <c r="N128" i="18" s="1"/>
  <c r="M47" i="18"/>
  <c r="N47" i="18" s="1"/>
  <c r="M111" i="18"/>
  <c r="N111" i="18" s="1"/>
  <c r="M185" i="18"/>
  <c r="N185" i="18" s="1"/>
  <c r="M323" i="18"/>
  <c r="N323" i="18" s="1"/>
  <c r="M387" i="18"/>
  <c r="N387" i="18" s="1"/>
  <c r="M451" i="18"/>
  <c r="N451" i="18" s="1"/>
  <c r="M515" i="18"/>
  <c r="N515" i="18" s="1"/>
  <c r="M681" i="18"/>
  <c r="N681" i="18" s="1"/>
  <c r="M218" i="18"/>
  <c r="N218" i="18" s="1"/>
  <c r="M282" i="18"/>
  <c r="N282" i="18" s="1"/>
  <c r="M410" i="18"/>
  <c r="N410" i="18" s="1"/>
  <c r="M474" i="18"/>
  <c r="N474" i="18" s="1"/>
  <c r="M538" i="18"/>
  <c r="N538" i="18" s="1"/>
  <c r="M728" i="18"/>
  <c r="N728" i="18" s="1"/>
  <c r="M425" i="18"/>
  <c r="N425" i="18" s="1"/>
  <c r="M489" i="18"/>
  <c r="N489" i="18" s="1"/>
  <c r="M553" i="18"/>
  <c r="N553" i="18" s="1"/>
  <c r="M392" i="18"/>
  <c r="N392" i="18" s="1"/>
  <c r="M456" i="18"/>
  <c r="N456" i="18" s="1"/>
  <c r="M520" i="18"/>
  <c r="N520" i="18" s="1"/>
  <c r="M640" i="18"/>
  <c r="N640" i="18" s="1"/>
  <c r="M199" i="18"/>
  <c r="N199" i="18" s="1"/>
  <c r="M391" i="18"/>
  <c r="N391" i="18" s="1"/>
  <c r="M455" i="18"/>
  <c r="N455" i="18" s="1"/>
  <c r="M519" i="18"/>
  <c r="N519" i="18" s="1"/>
  <c r="M665" i="18"/>
  <c r="N665" i="18" s="1"/>
  <c r="M214" i="18"/>
  <c r="N214" i="18" s="1"/>
  <c r="M278" i="18"/>
  <c r="N278" i="18" s="1"/>
  <c r="M342" i="18"/>
  <c r="N342" i="18" s="1"/>
  <c r="M406" i="18"/>
  <c r="N406" i="18" s="1"/>
  <c r="M470" i="18"/>
  <c r="N470" i="18" s="1"/>
  <c r="M534" i="18"/>
  <c r="N534" i="18" s="1"/>
  <c r="M785" i="18"/>
  <c r="N785" i="18" s="1"/>
  <c r="M229" i="18"/>
  <c r="N229" i="18" s="1"/>
  <c r="M293" i="18"/>
  <c r="N293" i="18" s="1"/>
  <c r="M357" i="18"/>
  <c r="N357" i="18" s="1"/>
  <c r="M421" i="18"/>
  <c r="N421" i="18" s="1"/>
  <c r="M485" i="18"/>
  <c r="N485" i="18" s="1"/>
  <c r="M549" i="18"/>
  <c r="N549" i="18" s="1"/>
  <c r="M180" i="18"/>
  <c r="N180" i="18" s="1"/>
  <c r="M244" i="18"/>
  <c r="N244" i="18" s="1"/>
  <c r="M560" i="18"/>
  <c r="N560" i="18" s="1"/>
  <c r="M579" i="18"/>
  <c r="N579" i="18" s="1"/>
  <c r="M643" i="18"/>
  <c r="N643" i="18" s="1"/>
  <c r="M707" i="18"/>
  <c r="N707" i="18" s="1"/>
  <c r="M816" i="18"/>
  <c r="N816" i="18" s="1"/>
  <c r="M658" i="18"/>
  <c r="N658" i="18" s="1"/>
  <c r="M722" i="18"/>
  <c r="N722" i="18" s="1"/>
  <c r="M888" i="18"/>
  <c r="N888" i="18" s="1"/>
  <c r="M583" i="18"/>
  <c r="N583" i="18" s="1"/>
  <c r="M647" i="18"/>
  <c r="N647" i="18" s="1"/>
  <c r="M711" i="18"/>
  <c r="N711" i="18" s="1"/>
  <c r="M864" i="18"/>
  <c r="N864" i="18" s="1"/>
  <c r="M598" i="18"/>
  <c r="N598" i="18" s="1"/>
  <c r="M662" i="18"/>
  <c r="N662" i="18" s="1"/>
  <c r="M726" i="18"/>
  <c r="N726" i="18" s="1"/>
  <c r="M565" i="18"/>
  <c r="N565" i="18" s="1"/>
  <c r="M629" i="18"/>
  <c r="N629" i="18" s="1"/>
  <c r="M693" i="18"/>
  <c r="N693" i="18" s="1"/>
  <c r="M872" i="18"/>
  <c r="N872" i="18" s="1"/>
  <c r="M596" i="18"/>
  <c r="N596" i="18" s="1"/>
  <c r="M660" i="18"/>
  <c r="N660" i="18" s="1"/>
  <c r="M724" i="18"/>
  <c r="N724" i="18" s="1"/>
  <c r="M1027" i="18"/>
  <c r="N1027" i="18" s="1"/>
  <c r="M939" i="18"/>
  <c r="N939" i="18" s="1"/>
  <c r="M890" i="18"/>
  <c r="N890" i="18" s="1"/>
  <c r="M1002" i="18"/>
  <c r="N1002" i="18" s="1"/>
  <c r="M1074" i="18"/>
  <c r="N1074" i="18" s="1"/>
  <c r="M783" i="18"/>
  <c r="N783" i="18" s="1"/>
  <c r="M847" i="18"/>
  <c r="N847" i="18" s="1"/>
  <c r="M911" i="18"/>
  <c r="N911" i="18" s="1"/>
  <c r="M1102" i="18"/>
  <c r="N1102" i="18" s="1"/>
  <c r="M782" i="18"/>
  <c r="N782" i="18" s="1"/>
  <c r="M846" i="18"/>
  <c r="N846" i="18" s="1"/>
  <c r="M910" i="18"/>
  <c r="N910" i="18" s="1"/>
  <c r="M1050" i="18"/>
  <c r="N1050" i="18" s="1"/>
  <c r="M773" i="18"/>
  <c r="N773" i="18" s="1"/>
  <c r="M837" i="18"/>
  <c r="N837" i="18" s="1"/>
  <c r="M901" i="18"/>
  <c r="N901" i="18" s="1"/>
  <c r="M780" i="18"/>
  <c r="N780" i="18" s="1"/>
  <c r="M844" i="18"/>
  <c r="N844" i="18" s="1"/>
  <c r="M908" i="18"/>
  <c r="N908" i="18" s="1"/>
  <c r="M949" i="18"/>
  <c r="N949" i="18" s="1"/>
  <c r="M1013" i="18"/>
  <c r="N1013" i="18" s="1"/>
  <c r="M1077" i="18"/>
  <c r="N1077" i="18" s="1"/>
  <c r="M1236" i="18"/>
  <c r="N1236" i="18" s="1"/>
  <c r="M996" i="18"/>
  <c r="N996" i="18" s="1"/>
  <c r="M1060" i="18"/>
  <c r="N1060" i="18" s="1"/>
  <c r="M1261" i="18"/>
  <c r="N1261" i="18" s="1"/>
  <c r="M945" i="18"/>
  <c r="N945" i="18" s="1"/>
  <c r="M1009" i="18"/>
  <c r="N1009" i="18" s="1"/>
  <c r="M1073" i="18"/>
  <c r="N1073" i="18" s="1"/>
  <c r="M1252" i="18"/>
  <c r="N1252" i="18" s="1"/>
  <c r="M968" i="18"/>
  <c r="N968" i="18" s="1"/>
  <c r="M1032" i="18"/>
  <c r="N1032" i="18" s="1"/>
  <c r="M1117" i="18"/>
  <c r="N1117" i="18" s="1"/>
  <c r="M943" i="18"/>
  <c r="N943" i="18" s="1"/>
  <c r="M1007" i="18"/>
  <c r="N1007" i="18" s="1"/>
  <c r="M1071" i="18"/>
  <c r="N1071" i="18" s="1"/>
  <c r="M982" i="18"/>
  <c r="N982" i="18" s="1"/>
  <c r="M1046" i="18"/>
  <c r="N1046" i="18" s="1"/>
  <c r="M1125" i="18"/>
  <c r="N1125" i="18" s="1"/>
  <c r="M1127" i="18"/>
  <c r="N1127" i="18" s="1"/>
  <c r="M1191" i="18"/>
  <c r="N1191" i="18" s="1"/>
  <c r="M1255" i="18"/>
  <c r="N1255" i="18" s="1"/>
  <c r="M1174" i="18"/>
  <c r="N1174" i="18" s="1"/>
  <c r="M1238" i="18"/>
  <c r="N1238" i="18" s="1"/>
  <c r="M1393" i="18"/>
  <c r="N1393" i="18" s="1"/>
  <c r="M1107" i="18"/>
  <c r="N1107" i="18" s="1"/>
  <c r="M1171" i="18"/>
  <c r="N1171" i="18" s="1"/>
  <c r="M1235" i="18"/>
  <c r="N1235" i="18" s="1"/>
  <c r="M1098" i="18"/>
  <c r="N1098" i="18" s="1"/>
  <c r="M1162" i="18"/>
  <c r="N1162" i="18" s="1"/>
  <c r="M1226" i="18"/>
  <c r="N1226" i="18" s="1"/>
  <c r="M1400" i="18"/>
  <c r="N1400" i="18" s="1"/>
  <c r="M1113" i="18"/>
  <c r="N1113" i="18" s="1"/>
  <c r="M1177" i="18"/>
  <c r="N1177" i="18" s="1"/>
  <c r="M1241" i="18"/>
  <c r="N1241" i="18" s="1"/>
  <c r="M1382" i="18"/>
  <c r="N1382" i="18" s="1"/>
  <c r="M1267" i="18"/>
  <c r="N1267" i="18" s="1"/>
  <c r="M1272" i="18"/>
  <c r="N1272" i="18" s="1"/>
  <c r="M1336" i="18"/>
  <c r="N1336" i="18" s="1"/>
  <c r="M1535" i="18"/>
  <c r="N1535" i="18" s="1"/>
  <c r="M1319" i="18"/>
  <c r="N1319" i="18" s="1"/>
  <c r="M1383" i="18"/>
  <c r="N1383" i="18" s="1"/>
  <c r="M1508" i="18"/>
  <c r="N1508" i="18" s="1"/>
  <c r="M1564" i="18"/>
  <c r="N1564" i="18" s="1"/>
  <c r="M1268" i="18"/>
  <c r="N1268" i="18" s="1"/>
  <c r="M1332" i="18"/>
  <c r="N1332" i="18" s="1"/>
  <c r="M1396" i="18"/>
  <c r="N1396" i="18" s="1"/>
  <c r="M1536" i="18"/>
  <c r="N1536" i="18" s="1"/>
  <c r="M1315" i="18"/>
  <c r="N1315" i="18" s="1"/>
  <c r="M1495" i="18"/>
  <c r="N1495" i="18" s="1"/>
  <c r="M1282" i="18"/>
  <c r="N1282" i="18" s="1"/>
  <c r="M1346" i="18"/>
  <c r="N1346" i="18" s="1"/>
  <c r="M1420" i="18"/>
  <c r="N1420" i="18" s="1"/>
  <c r="M1600" i="18"/>
  <c r="N1600" i="18" s="1"/>
  <c r="M1313" i="18"/>
  <c r="N1313" i="18" s="1"/>
  <c r="M1377" i="18"/>
  <c r="N1377" i="18" s="1"/>
  <c r="M1479" i="18"/>
  <c r="N1479" i="18" s="1"/>
  <c r="M1459" i="18"/>
  <c r="N1459" i="18" s="1"/>
  <c r="M1523" i="18"/>
  <c r="N1523" i="18" s="1"/>
  <c r="M1587" i="18"/>
  <c r="N1587" i="18" s="1"/>
  <c r="M1434" i="18"/>
  <c r="N1434" i="18" s="1"/>
  <c r="M1498" i="18"/>
  <c r="N1498" i="18" s="1"/>
  <c r="M1562" i="18"/>
  <c r="N1562" i="18" s="1"/>
  <c r="M1425" i="18"/>
  <c r="N1425" i="18" s="1"/>
  <c r="M1553" i="18"/>
  <c r="N1553" i="18" s="1"/>
  <c r="M1671" i="18"/>
  <c r="N1671" i="18" s="1"/>
  <c r="M1647" i="18"/>
  <c r="N1647" i="18" s="1"/>
  <c r="M1430" i="18"/>
  <c r="N1430" i="18" s="1"/>
  <c r="M1494" i="18"/>
  <c r="N1494" i="18" s="1"/>
  <c r="M1558" i="18"/>
  <c r="N1558" i="18" s="1"/>
  <c r="M1413" i="18"/>
  <c r="N1413" i="18" s="1"/>
  <c r="M1477" i="18"/>
  <c r="N1477" i="18" s="1"/>
  <c r="M1541" i="18"/>
  <c r="N1541" i="18" s="1"/>
  <c r="M1655" i="18"/>
  <c r="N1655" i="18" s="1"/>
  <c r="M1661" i="18"/>
  <c r="N1661" i="18" s="1"/>
  <c r="M1761" i="18"/>
  <c r="N1761" i="18" s="1"/>
  <c r="M1612" i="18"/>
  <c r="N1612" i="18" s="1"/>
  <c r="M1676" i="18"/>
  <c r="N1676" i="18" s="1"/>
  <c r="M1692" i="18"/>
  <c r="N1692" i="18" s="1"/>
  <c r="M1618" i="18"/>
  <c r="N1618" i="18" s="1"/>
  <c r="M1686" i="18"/>
  <c r="N1686" i="18" s="1"/>
  <c r="M1609" i="18"/>
  <c r="N1609" i="18" s="1"/>
  <c r="M1673" i="18"/>
  <c r="N1673" i="18" s="1"/>
  <c r="M1802" i="18"/>
  <c r="N1802" i="18" s="1"/>
  <c r="M1638" i="18"/>
  <c r="N1638" i="18" s="1"/>
  <c r="M1736" i="18"/>
  <c r="N1736" i="18" s="1"/>
  <c r="M1727" i="18"/>
  <c r="N1727" i="18" s="1"/>
  <c r="M1791" i="18"/>
  <c r="N1791" i="18" s="1"/>
  <c r="M1750" i="18"/>
  <c r="N1750" i="18" s="1"/>
  <c r="M1725" i="18"/>
  <c r="N1725" i="18" s="1"/>
  <c r="M1784" i="18"/>
  <c r="N1784" i="18" s="1"/>
  <c r="M1755" i="18"/>
  <c r="N1755" i="18" s="1"/>
  <c r="M1698" i="18"/>
  <c r="N1698" i="18" s="1"/>
  <c r="M1762" i="18"/>
  <c r="N1762" i="18" s="1"/>
  <c r="M1817" i="18"/>
  <c r="N1817" i="18" s="1"/>
  <c r="M1877" i="18"/>
  <c r="N1877" i="18" s="1"/>
  <c r="M1816" i="18"/>
  <c r="N1816" i="18" s="1"/>
  <c r="M1885" i="18"/>
  <c r="N1885" i="18" s="1"/>
  <c r="M1853" i="18"/>
  <c r="N1853" i="18" s="1"/>
  <c r="M1954" i="18"/>
  <c r="N1954" i="18" s="1"/>
  <c r="M1828" i="18"/>
  <c r="N1828" i="18" s="1"/>
  <c r="M1811" i="18"/>
  <c r="N1811" i="18" s="1"/>
  <c r="M1855" i="18"/>
  <c r="N1855" i="18" s="1"/>
  <c r="M1846" i="18"/>
  <c r="N1846" i="18" s="1"/>
  <c r="M1904" i="18"/>
  <c r="N1904" i="18" s="1"/>
  <c r="M1868" i="18"/>
  <c r="N1868" i="18" s="1"/>
  <c r="M1929" i="18"/>
  <c r="N1929" i="18" s="1"/>
  <c r="M1989" i="18"/>
  <c r="N1989" i="18" s="1"/>
  <c r="M1924" i="18"/>
  <c r="N1924" i="18" s="1"/>
  <c r="M1923" i="18"/>
  <c r="N1923" i="18" s="1"/>
  <c r="M2018" i="18"/>
  <c r="N2018" i="18" s="1"/>
  <c r="M1947" i="18"/>
  <c r="N1947" i="18" s="1"/>
  <c r="M1905" i="18"/>
  <c r="N1905" i="18" s="1"/>
  <c r="M1985" i="18"/>
  <c r="N1985" i="18" s="1"/>
  <c r="M1931" i="18"/>
  <c r="N1931" i="18" s="1"/>
  <c r="M2001" i="18"/>
  <c r="N2001" i="18" s="1"/>
  <c r="M1935" i="18"/>
  <c r="N1935" i="18" s="1"/>
  <c r="M2031" i="18"/>
  <c r="N2031" i="18" s="1"/>
  <c r="M2076" i="18"/>
  <c r="N2076" i="18" s="1"/>
  <c r="M1980" i="18"/>
  <c r="N1980" i="18" s="1"/>
  <c r="M2051" i="18"/>
  <c r="N2051" i="18" s="1"/>
  <c r="M2003" i="18"/>
  <c r="N2003" i="18" s="1"/>
  <c r="M1920" i="18"/>
  <c r="N1920" i="18" s="1"/>
  <c r="M1984" i="18"/>
  <c r="N1984" i="18" s="1"/>
  <c r="M2042" i="18"/>
  <c r="N2042" i="18" s="1"/>
  <c r="M2044" i="18"/>
  <c r="N2044" i="18" s="1"/>
  <c r="M2108" i="18"/>
  <c r="N2108" i="18" s="1"/>
  <c r="M2122" i="18"/>
  <c r="N2122" i="18" s="1"/>
  <c r="M2038" i="18"/>
  <c r="N2038" i="18" s="1"/>
  <c r="M2091" i="18"/>
  <c r="N2091" i="18" s="1"/>
  <c r="M2113" i="18"/>
  <c r="N2113" i="18" s="1"/>
  <c r="F32" i="10"/>
  <c r="I32" i="10" s="1"/>
  <c r="F24" i="10"/>
  <c r="I24" i="10" s="1"/>
  <c r="F27" i="10"/>
  <c r="I27" i="10" s="1"/>
  <c r="F19" i="10"/>
  <c r="I19" i="10" s="1"/>
  <c r="F22" i="10"/>
  <c r="I22" i="10" s="1"/>
  <c r="F26" i="10"/>
  <c r="I26" i="10" s="1"/>
  <c r="F10" i="10"/>
  <c r="I10" i="10" s="1"/>
  <c r="F30" i="10"/>
  <c r="I30" i="10" s="1"/>
  <c r="F14" i="10"/>
  <c r="I14" i="10" s="1"/>
  <c r="F34" i="10"/>
  <c r="I34" i="10" s="1"/>
  <c r="F18" i="10"/>
  <c r="I18" i="10" s="1"/>
  <c r="L140" i="18"/>
  <c r="M140" i="18" s="1"/>
  <c r="N140" i="18" s="1"/>
  <c r="L76" i="18"/>
  <c r="F16" i="10"/>
  <c r="I16" i="10" s="1"/>
  <c r="L131" i="18"/>
  <c r="L67" i="18"/>
  <c r="M67" i="18" s="1"/>
  <c r="N67" i="18" s="1"/>
  <c r="F11" i="10"/>
  <c r="I11" i="10" s="1"/>
  <c r="L122" i="18"/>
  <c r="M122" i="18" s="1"/>
  <c r="N122" i="18" s="1"/>
  <c r="L58" i="18"/>
  <c r="M58" i="18" s="1"/>
  <c r="N58" i="18" s="1"/>
  <c r="K130" i="18"/>
  <c r="K66" i="18"/>
  <c r="G22" i="10"/>
  <c r="J22" i="10" s="1"/>
  <c r="H24" i="2"/>
  <c r="C24" i="6" s="1"/>
  <c r="H25" i="2"/>
  <c r="C25" i="6" s="1"/>
  <c r="H31" i="2"/>
  <c r="C31" i="6" s="1"/>
  <c r="G28" i="10"/>
  <c r="J28" i="10" s="1"/>
  <c r="G33" i="10"/>
  <c r="J33" i="10" s="1"/>
  <c r="G29" i="10"/>
  <c r="J29" i="10" s="1"/>
  <c r="P53" i="2"/>
  <c r="F18" i="6" s="1"/>
  <c r="M21" i="18"/>
  <c r="N21" i="18" s="1"/>
  <c r="M85" i="18"/>
  <c r="N85" i="18" s="1"/>
  <c r="M149" i="18"/>
  <c r="N149" i="18" s="1"/>
  <c r="M353" i="18"/>
  <c r="N353" i="18" s="1"/>
  <c r="M92" i="18"/>
  <c r="N92" i="18" s="1"/>
  <c r="M156" i="18"/>
  <c r="N156" i="18" s="1"/>
  <c r="M336" i="18"/>
  <c r="N336" i="18" s="1"/>
  <c r="M147" i="18"/>
  <c r="N147" i="18" s="1"/>
  <c r="M329" i="18"/>
  <c r="N329" i="18" s="1"/>
  <c r="M248" i="18"/>
  <c r="N248" i="18" s="1"/>
  <c r="M41" i="18"/>
  <c r="N41" i="18" s="1"/>
  <c r="M105" i="18"/>
  <c r="N105" i="18" s="1"/>
  <c r="M169" i="18"/>
  <c r="N169" i="18" s="1"/>
  <c r="M369" i="18"/>
  <c r="N369" i="18" s="1"/>
  <c r="M72" i="18"/>
  <c r="N72" i="18" s="1"/>
  <c r="M136" i="18"/>
  <c r="N136" i="18" s="1"/>
  <c r="M288" i="18"/>
  <c r="N288" i="18" s="1"/>
  <c r="M203" i="18"/>
  <c r="N203" i="18" s="1"/>
  <c r="M267" i="18"/>
  <c r="N267" i="18" s="1"/>
  <c r="M331" i="18"/>
  <c r="N331" i="18" s="1"/>
  <c r="M395" i="18"/>
  <c r="N395" i="18" s="1"/>
  <c r="M459" i="18"/>
  <c r="N459" i="18" s="1"/>
  <c r="M523" i="18"/>
  <c r="N523" i="18" s="1"/>
  <c r="M713" i="18"/>
  <c r="N713" i="18" s="1"/>
  <c r="M226" i="18"/>
  <c r="N226" i="18" s="1"/>
  <c r="M354" i="18"/>
  <c r="N354" i="18" s="1"/>
  <c r="M418" i="18"/>
  <c r="N418" i="18" s="1"/>
  <c r="M482" i="18"/>
  <c r="N482" i="18" s="1"/>
  <c r="M546" i="18"/>
  <c r="N546" i="18" s="1"/>
  <c r="M746" i="18"/>
  <c r="N746" i="18" s="1"/>
  <c r="M433" i="18"/>
  <c r="N433" i="18" s="1"/>
  <c r="M497" i="18"/>
  <c r="N497" i="18" s="1"/>
  <c r="M561" i="18"/>
  <c r="N561" i="18" s="1"/>
  <c r="M207" i="18"/>
  <c r="N207" i="18" s="1"/>
  <c r="M271" i="18"/>
  <c r="N271" i="18" s="1"/>
  <c r="M335" i="18"/>
  <c r="N335" i="18" s="1"/>
  <c r="M399" i="18"/>
  <c r="N399" i="18" s="1"/>
  <c r="M463" i="18"/>
  <c r="N463" i="18" s="1"/>
  <c r="M527" i="18"/>
  <c r="N527" i="18" s="1"/>
  <c r="M697" i="18"/>
  <c r="N697" i="18" s="1"/>
  <c r="M222" i="18"/>
  <c r="N222" i="18" s="1"/>
  <c r="M286" i="18"/>
  <c r="N286" i="18" s="1"/>
  <c r="M350" i="18"/>
  <c r="N350" i="18" s="1"/>
  <c r="M414" i="18"/>
  <c r="N414" i="18" s="1"/>
  <c r="M478" i="18"/>
  <c r="N478" i="18" s="1"/>
  <c r="M542" i="18"/>
  <c r="N542" i="18" s="1"/>
  <c r="M237" i="18"/>
  <c r="N237" i="18" s="1"/>
  <c r="M301" i="18"/>
  <c r="N301" i="18" s="1"/>
  <c r="M365" i="18"/>
  <c r="N365" i="18" s="1"/>
  <c r="M429" i="18"/>
  <c r="N429" i="18" s="1"/>
  <c r="M493" i="18"/>
  <c r="N493" i="18" s="1"/>
  <c r="M562" i="18"/>
  <c r="N562" i="18" s="1"/>
  <c r="M188" i="18"/>
  <c r="N188" i="18" s="1"/>
  <c r="M316" i="18"/>
  <c r="N316" i="18" s="1"/>
  <c r="M380" i="18"/>
  <c r="N380" i="18" s="1"/>
  <c r="M444" i="18"/>
  <c r="N444" i="18" s="1"/>
  <c r="M508" i="18"/>
  <c r="N508" i="18" s="1"/>
  <c r="M592" i="18"/>
  <c r="N592" i="18" s="1"/>
  <c r="M651" i="18"/>
  <c r="N651" i="18" s="1"/>
  <c r="M715" i="18"/>
  <c r="N715" i="18" s="1"/>
  <c r="M848" i="18"/>
  <c r="N848" i="18" s="1"/>
  <c r="M602" i="18"/>
  <c r="N602" i="18" s="1"/>
  <c r="M666" i="18"/>
  <c r="N666" i="18" s="1"/>
  <c r="M730" i="18"/>
  <c r="N730" i="18" s="1"/>
  <c r="M849" i="18"/>
  <c r="N849" i="18" s="1"/>
  <c r="M591" i="18"/>
  <c r="N591" i="18" s="1"/>
  <c r="M655" i="18"/>
  <c r="N655" i="18" s="1"/>
  <c r="M719" i="18"/>
  <c r="N719" i="18" s="1"/>
  <c r="M896" i="18"/>
  <c r="N896" i="18" s="1"/>
  <c r="C20" i="12" s="1"/>
  <c r="M606" i="18"/>
  <c r="N606" i="18" s="1"/>
  <c r="M670" i="18"/>
  <c r="N670" i="18" s="1"/>
  <c r="M761" i="18"/>
  <c r="N761" i="18" s="1"/>
  <c r="M573" i="18"/>
  <c r="N573" i="18" s="1"/>
  <c r="M637" i="18"/>
  <c r="N637" i="18" s="1"/>
  <c r="M701" i="18"/>
  <c r="N701" i="18" s="1"/>
  <c r="M904" i="18"/>
  <c r="N904" i="18" s="1"/>
  <c r="M604" i="18"/>
  <c r="N604" i="18" s="1"/>
  <c r="M668" i="18"/>
  <c r="N668" i="18" s="1"/>
  <c r="M738" i="18"/>
  <c r="N738" i="18" s="1"/>
  <c r="M755" i="18"/>
  <c r="N755" i="18" s="1"/>
  <c r="M819" i="18"/>
  <c r="N819" i="18" s="1"/>
  <c r="M883" i="18"/>
  <c r="N883" i="18" s="1"/>
  <c r="M955" i="18"/>
  <c r="N955" i="18" s="1"/>
  <c r="M898" i="18"/>
  <c r="N898" i="18" s="1"/>
  <c r="M1034" i="18"/>
  <c r="N1034" i="18" s="1"/>
  <c r="M1180" i="18"/>
  <c r="N1180" i="18" s="1"/>
  <c r="M791" i="18"/>
  <c r="N791" i="18" s="1"/>
  <c r="C19" i="12" s="1"/>
  <c r="E19" i="12" s="1"/>
  <c r="M855" i="18"/>
  <c r="N855" i="18" s="1"/>
  <c r="M924" i="18"/>
  <c r="N924" i="18" s="1"/>
  <c r="M1205" i="18"/>
  <c r="N1205" i="18" s="1"/>
  <c r="M790" i="18"/>
  <c r="N790" i="18" s="1"/>
  <c r="M854" i="18"/>
  <c r="N854" i="18" s="1"/>
  <c r="M917" i="18"/>
  <c r="N917" i="18" s="1"/>
  <c r="M1082" i="18"/>
  <c r="N1082" i="18" s="1"/>
  <c r="M781" i="18"/>
  <c r="N781" i="18" s="1"/>
  <c r="M845" i="18"/>
  <c r="N845" i="18" s="1"/>
  <c r="M909" i="18"/>
  <c r="N909" i="18" s="1"/>
  <c r="M1237" i="18"/>
  <c r="N1237" i="18" s="1"/>
  <c r="M788" i="18"/>
  <c r="N788" i="18" s="1"/>
  <c r="M852" i="18"/>
  <c r="N852" i="18" s="1"/>
  <c r="M916" i="18"/>
  <c r="N916" i="18" s="1"/>
  <c r="M957" i="18"/>
  <c r="N957" i="18" s="1"/>
  <c r="M1021" i="18"/>
  <c r="N1021" i="18" s="1"/>
  <c r="M1085" i="18"/>
  <c r="N1085" i="18" s="1"/>
  <c r="M1285" i="18"/>
  <c r="N1285" i="18" s="1"/>
  <c r="M1004" i="18"/>
  <c r="N1004" i="18" s="1"/>
  <c r="M1068" i="18"/>
  <c r="N1068" i="18" s="1"/>
  <c r="M1278" i="18"/>
  <c r="N1278" i="18" s="1"/>
  <c r="M953" i="18"/>
  <c r="N953" i="18" s="1"/>
  <c r="M1017" i="18"/>
  <c r="N1017" i="18" s="1"/>
  <c r="M1081" i="18"/>
  <c r="N1081" i="18" s="1"/>
  <c r="M1349" i="18"/>
  <c r="N1349" i="18" s="1"/>
  <c r="M976" i="18"/>
  <c r="N976" i="18" s="1"/>
  <c r="M1040" i="18"/>
  <c r="N1040" i="18" s="1"/>
  <c r="M951" i="18"/>
  <c r="N951" i="18" s="1"/>
  <c r="M1015" i="18"/>
  <c r="N1015" i="18" s="1"/>
  <c r="M1079" i="18"/>
  <c r="N1079" i="18" s="1"/>
  <c r="M926" i="18"/>
  <c r="N926" i="18" s="1"/>
  <c r="M990" i="18"/>
  <c r="N990" i="18" s="1"/>
  <c r="M1054" i="18"/>
  <c r="N1054" i="18" s="1"/>
  <c r="M1157" i="18"/>
  <c r="N1157" i="18" s="1"/>
  <c r="M1277" i="18"/>
  <c r="N1277" i="18" s="1"/>
  <c r="M1118" i="18"/>
  <c r="N1118" i="18" s="1"/>
  <c r="M1182" i="18"/>
  <c r="N1182" i="18" s="1"/>
  <c r="M1246" i="18"/>
  <c r="N1246" i="18" s="1"/>
  <c r="M1455" i="18"/>
  <c r="N1455" i="18" s="1"/>
  <c r="M1115" i="18"/>
  <c r="N1115" i="18" s="1"/>
  <c r="M1179" i="18"/>
  <c r="N1179" i="18" s="1"/>
  <c r="M1243" i="18"/>
  <c r="N1243" i="18" s="1"/>
  <c r="M1106" i="18"/>
  <c r="N1106" i="18" s="1"/>
  <c r="M1170" i="18"/>
  <c r="N1170" i="18" s="1"/>
  <c r="M1234" i="18"/>
  <c r="N1234" i="18" s="1"/>
  <c r="M1403" i="18"/>
  <c r="N1403" i="18" s="1"/>
  <c r="M1121" i="18"/>
  <c r="N1121" i="18" s="1"/>
  <c r="M1185" i="18"/>
  <c r="N1185" i="18" s="1"/>
  <c r="M1249" i="18"/>
  <c r="N1249" i="18" s="1"/>
  <c r="M1511" i="18"/>
  <c r="N1511" i="18" s="1"/>
  <c r="M1271" i="18"/>
  <c r="N1271" i="18" s="1"/>
  <c r="M1568" i="18"/>
  <c r="N1568" i="18" s="1"/>
  <c r="M1327" i="18"/>
  <c r="N1327" i="18" s="1"/>
  <c r="M1527" i="18"/>
  <c r="N1527" i="18" s="1"/>
  <c r="M1583" i="18"/>
  <c r="N1583" i="18" s="1"/>
  <c r="M1276" i="18"/>
  <c r="N1276" i="18" s="1"/>
  <c r="M1340" i="18"/>
  <c r="N1340" i="18" s="1"/>
  <c r="M1407" i="18"/>
  <c r="N1407" i="18" s="1"/>
  <c r="M1548" i="18"/>
  <c r="N1548" i="18" s="1"/>
  <c r="M1323" i="18"/>
  <c r="N1323" i="18" s="1"/>
  <c r="M1387" i="18"/>
  <c r="N1387" i="18" s="1"/>
  <c r="M1290" i="18"/>
  <c r="N1290" i="18" s="1"/>
  <c r="M1354" i="18"/>
  <c r="N1354" i="18" s="1"/>
  <c r="M1456" i="18"/>
  <c r="N1456" i="18" s="1"/>
  <c r="M1615" i="18"/>
  <c r="N1615" i="18" s="1"/>
  <c r="M1321" i="18"/>
  <c r="N1321" i="18" s="1"/>
  <c r="M1385" i="18"/>
  <c r="N1385" i="18" s="1"/>
  <c r="M1512" i="18"/>
  <c r="N1512" i="18" s="1"/>
  <c r="M1467" i="18"/>
  <c r="N1467" i="18" s="1"/>
  <c r="M1531" i="18"/>
  <c r="N1531" i="18" s="1"/>
  <c r="M1591" i="18"/>
  <c r="N1591" i="18" s="1"/>
  <c r="M1442" i="18"/>
  <c r="N1442" i="18" s="1"/>
  <c r="M1506" i="18"/>
  <c r="N1506" i="18" s="1"/>
  <c r="M1570" i="18"/>
  <c r="N1570" i="18" s="1"/>
  <c r="M1433" i="18"/>
  <c r="N1433" i="18" s="1"/>
  <c r="M1497" i="18"/>
  <c r="N1497" i="18" s="1"/>
  <c r="M1561" i="18"/>
  <c r="N1561" i="18" s="1"/>
  <c r="M1694" i="18"/>
  <c r="N1694" i="18" s="1"/>
  <c r="M1679" i="18"/>
  <c r="N1679" i="18" s="1"/>
  <c r="M1502" i="18"/>
  <c r="N1502" i="18" s="1"/>
  <c r="M1566" i="18"/>
  <c r="N1566" i="18" s="1"/>
  <c r="M1421" i="18"/>
  <c r="N1421" i="18" s="1"/>
  <c r="M1485" i="18"/>
  <c r="N1485" i="18" s="1"/>
  <c r="M1549" i="18"/>
  <c r="N1549" i="18" s="1"/>
  <c r="M1748" i="18"/>
  <c r="N1748" i="18" s="1"/>
  <c r="M1669" i="18"/>
  <c r="N1669" i="18" s="1"/>
  <c r="M1775" i="18"/>
  <c r="N1775" i="18" s="1"/>
  <c r="M1620" i="18"/>
  <c r="N1620" i="18" s="1"/>
  <c r="M1683" i="18"/>
  <c r="N1683" i="18" s="1"/>
  <c r="M1627" i="18"/>
  <c r="N1627" i="18" s="1"/>
  <c r="M1626" i="18"/>
  <c r="N1626" i="18" s="1"/>
  <c r="M1617" i="18"/>
  <c r="N1617" i="18" s="1"/>
  <c r="M1681" i="18"/>
  <c r="N1681" i="18" s="1"/>
  <c r="M1821" i="18"/>
  <c r="N1821" i="18" s="1"/>
  <c r="M1646" i="18"/>
  <c r="N1646" i="18" s="1"/>
  <c r="M1740" i="18"/>
  <c r="N1740" i="18" s="1"/>
  <c r="M1735" i="18"/>
  <c r="N1735" i="18" s="1"/>
  <c r="M1807" i="18"/>
  <c r="N1807" i="18" s="1"/>
  <c r="M1758" i="18"/>
  <c r="N1758" i="18" s="1"/>
  <c r="M1733" i="18"/>
  <c r="N1733" i="18" s="1"/>
  <c r="M1699" i="18"/>
  <c r="N1699" i="18" s="1"/>
  <c r="M1763" i="18"/>
  <c r="N1763" i="18" s="1"/>
  <c r="M1706" i="18"/>
  <c r="N1706" i="18" s="1"/>
  <c r="M1773" i="18"/>
  <c r="N1773" i="18" s="1"/>
  <c r="M1881" i="18"/>
  <c r="N1881" i="18" s="1"/>
  <c r="M1824" i="18"/>
  <c r="N1824" i="18" s="1"/>
  <c r="M1993" i="18"/>
  <c r="N1993" i="18" s="1"/>
  <c r="M1857" i="18"/>
  <c r="N1857" i="18" s="1"/>
  <c r="M1772" i="18"/>
  <c r="N1772" i="18" s="1"/>
  <c r="M1832" i="18"/>
  <c r="N1832" i="18" s="1"/>
  <c r="M1914" i="18"/>
  <c r="N1914" i="18" s="1"/>
  <c r="M1819" i="18"/>
  <c r="N1819" i="18" s="1"/>
  <c r="M1863" i="18"/>
  <c r="N1863" i="18" s="1"/>
  <c r="M1854" i="18"/>
  <c r="N1854" i="18" s="1"/>
  <c r="M1907" i="18"/>
  <c r="N1907" i="18" s="1"/>
  <c r="M1876" i="18"/>
  <c r="N1876" i="18" s="1"/>
  <c r="M1986" i="18"/>
  <c r="N1986" i="18" s="1"/>
  <c r="M1875" i="18"/>
  <c r="N1875" i="18" s="1"/>
  <c r="M1994" i="18"/>
  <c r="N1994" i="18" s="1"/>
  <c r="M1939" i="18"/>
  <c r="N1939" i="18" s="1"/>
  <c r="M1938" i="18"/>
  <c r="N1938" i="18" s="1"/>
  <c r="M2024" i="18"/>
  <c r="N2024" i="18" s="1"/>
  <c r="M1962" i="18"/>
  <c r="N1962" i="18" s="1"/>
  <c r="M1922" i="18"/>
  <c r="N1922" i="18" s="1"/>
  <c r="M1997" i="18"/>
  <c r="N1997" i="18" s="1"/>
  <c r="M1946" i="18"/>
  <c r="N1946" i="18" s="1"/>
  <c r="M2062" i="18"/>
  <c r="N2062" i="18" s="1"/>
  <c r="M1945" i="18"/>
  <c r="N1945" i="18" s="1"/>
  <c r="M2102" i="18"/>
  <c r="N2102" i="18" s="1"/>
  <c r="M2034" i="18"/>
  <c r="N2034" i="18" s="1"/>
  <c r="M1988" i="18"/>
  <c r="N1988" i="18" s="1"/>
  <c r="M2072" i="18"/>
  <c r="N2072" i="18" s="1"/>
  <c r="M2008" i="18"/>
  <c r="N2008" i="18" s="1"/>
  <c r="M1928" i="18"/>
  <c r="N1928" i="18" s="1"/>
  <c r="M1992" i="18"/>
  <c r="N1992" i="18" s="1"/>
  <c r="M2049" i="18"/>
  <c r="N2049" i="18" s="1"/>
  <c r="M2052" i="18"/>
  <c r="N2052" i="18" s="1"/>
  <c r="M2111" i="18"/>
  <c r="N2111" i="18" s="1"/>
  <c r="M2125" i="18"/>
  <c r="N2125" i="18" s="1"/>
  <c r="M2046" i="18"/>
  <c r="N2046" i="18" s="1"/>
  <c r="M2119" i="18"/>
  <c r="N2119" i="18" s="1"/>
  <c r="M2099" i="18"/>
  <c r="N2099" i="18" s="1"/>
  <c r="M2121" i="18"/>
  <c r="N2121" i="18" s="1"/>
  <c r="I9" i="10"/>
  <c r="L132" i="18"/>
  <c r="L68" i="18"/>
  <c r="L123" i="18"/>
  <c r="M123" i="18" s="1"/>
  <c r="N123" i="18" s="1"/>
  <c r="L59" i="18"/>
  <c r="M59" i="18" s="1"/>
  <c r="N59" i="18" s="1"/>
  <c r="L114" i="18"/>
  <c r="M114" i="18" s="1"/>
  <c r="N114" i="18" s="1"/>
  <c r="L50" i="18"/>
  <c r="H28" i="2"/>
  <c r="C28" i="6" s="1"/>
  <c r="H29" i="2"/>
  <c r="C29" i="6" s="1"/>
  <c r="G25" i="10"/>
  <c r="J25" i="10" s="1"/>
  <c r="G19" i="10"/>
  <c r="J19" i="10" s="1"/>
  <c r="G23" i="10"/>
  <c r="J23" i="10" s="1"/>
  <c r="D9" i="6"/>
  <c r="M46" i="18"/>
  <c r="N46" i="18" s="1"/>
  <c r="M110" i="18"/>
  <c r="N110" i="18" s="1"/>
  <c r="M200" i="18"/>
  <c r="N200" i="18" s="1"/>
  <c r="M29" i="18"/>
  <c r="N29" i="18" s="1"/>
  <c r="M93" i="18"/>
  <c r="N93" i="18" s="1"/>
  <c r="M157" i="18"/>
  <c r="N157" i="18" s="1"/>
  <c r="M36" i="18"/>
  <c r="N36" i="18" s="1"/>
  <c r="M100" i="18"/>
  <c r="N100" i="18" s="1"/>
  <c r="M164" i="18"/>
  <c r="N164" i="18" s="1"/>
  <c r="M368" i="18"/>
  <c r="N368" i="18" s="1"/>
  <c r="M91" i="18"/>
  <c r="N91" i="18" s="1"/>
  <c r="M155" i="18"/>
  <c r="N155" i="18" s="1"/>
  <c r="M361" i="18"/>
  <c r="N361" i="18" s="1"/>
  <c r="M74" i="18"/>
  <c r="N74" i="18" s="1"/>
  <c r="M138" i="18"/>
  <c r="N138" i="18" s="1"/>
  <c r="M280" i="18"/>
  <c r="N280" i="18" s="1"/>
  <c r="M63" i="18"/>
  <c r="N63" i="18" s="1"/>
  <c r="M249" i="18"/>
  <c r="N249" i="18" s="1"/>
  <c r="M211" i="18"/>
  <c r="N211" i="18" s="1"/>
  <c r="M275" i="18"/>
  <c r="N275" i="18" s="1"/>
  <c r="M339" i="18"/>
  <c r="N339" i="18" s="1"/>
  <c r="M403" i="18"/>
  <c r="N403" i="18" s="1"/>
  <c r="M467" i="18"/>
  <c r="N467" i="18" s="1"/>
  <c r="M531" i="18"/>
  <c r="N531" i="18" s="1"/>
  <c r="M824" i="18"/>
  <c r="N824" i="18" s="1"/>
  <c r="M234" i="18"/>
  <c r="N234" i="18" s="1"/>
  <c r="M298" i="18"/>
  <c r="N298" i="18" s="1"/>
  <c r="M426" i="18"/>
  <c r="N426" i="18" s="1"/>
  <c r="M490" i="18"/>
  <c r="N490" i="18" s="1"/>
  <c r="M554" i="18"/>
  <c r="N554" i="18" s="1"/>
  <c r="M377" i="18"/>
  <c r="N377" i="18" s="1"/>
  <c r="M441" i="18"/>
  <c r="N441" i="18" s="1"/>
  <c r="M505" i="18"/>
  <c r="N505" i="18" s="1"/>
  <c r="M593" i="18"/>
  <c r="N593" i="18" s="1"/>
  <c r="M408" i="18"/>
  <c r="N408" i="18" s="1"/>
  <c r="M472" i="18"/>
  <c r="N472" i="18" s="1"/>
  <c r="M536" i="18"/>
  <c r="N536" i="18" s="1"/>
  <c r="M704" i="18"/>
  <c r="N704" i="18" s="1"/>
  <c r="M215" i="18"/>
  <c r="N215" i="18" s="1"/>
  <c r="M279" i="18"/>
  <c r="N279" i="18" s="1"/>
  <c r="M343" i="18"/>
  <c r="N343" i="18" s="1"/>
  <c r="M407" i="18"/>
  <c r="N407" i="18" s="1"/>
  <c r="M471" i="18"/>
  <c r="N471" i="18" s="1"/>
  <c r="M535" i="18"/>
  <c r="N535" i="18" s="1"/>
  <c r="M729" i="18"/>
  <c r="N729" i="18" s="1"/>
  <c r="M230" i="18"/>
  <c r="N230" i="18" s="1"/>
  <c r="M294" i="18"/>
  <c r="N294" i="18" s="1"/>
  <c r="M422" i="18"/>
  <c r="N422" i="18" s="1"/>
  <c r="M486" i="18"/>
  <c r="N486" i="18" s="1"/>
  <c r="M550" i="18"/>
  <c r="N550" i="18" s="1"/>
  <c r="M181" i="18"/>
  <c r="N181" i="18" s="1"/>
  <c r="M309" i="18"/>
  <c r="N309" i="18" s="1"/>
  <c r="M373" i="18"/>
  <c r="N373" i="18" s="1"/>
  <c r="M437" i="18"/>
  <c r="N437" i="18" s="1"/>
  <c r="M501" i="18"/>
  <c r="N501" i="18" s="1"/>
  <c r="M577" i="18"/>
  <c r="N577" i="18" s="1"/>
  <c r="M196" i="18"/>
  <c r="N196" i="18" s="1"/>
  <c r="M260" i="18"/>
  <c r="N260" i="18" s="1"/>
  <c r="M324" i="18"/>
  <c r="N324" i="18" s="1"/>
  <c r="M388" i="18"/>
  <c r="N388" i="18" s="1"/>
  <c r="M452" i="18"/>
  <c r="N452" i="18" s="1"/>
  <c r="M516" i="18"/>
  <c r="N516" i="18" s="1"/>
  <c r="M624" i="18"/>
  <c r="N624" i="18" s="1"/>
  <c r="M659" i="18"/>
  <c r="N659" i="18" s="1"/>
  <c r="M723" i="18"/>
  <c r="N723" i="18" s="1"/>
  <c r="M880" i="18"/>
  <c r="N880" i="18" s="1"/>
  <c r="M610" i="18"/>
  <c r="N610" i="18" s="1"/>
  <c r="M674" i="18"/>
  <c r="N674" i="18" s="1"/>
  <c r="M777" i="18"/>
  <c r="N777" i="18" s="1"/>
  <c r="M881" i="18"/>
  <c r="N881" i="18" s="1"/>
  <c r="M599" i="18"/>
  <c r="N599" i="18" s="1"/>
  <c r="M663" i="18"/>
  <c r="N663" i="18" s="1"/>
  <c r="M727" i="18"/>
  <c r="N727" i="18" s="1"/>
  <c r="M946" i="18"/>
  <c r="N946" i="18" s="1"/>
  <c r="M614" i="18"/>
  <c r="N614" i="18" s="1"/>
  <c r="M678" i="18"/>
  <c r="N678" i="18" s="1"/>
  <c r="M793" i="18"/>
  <c r="N793" i="18" s="1"/>
  <c r="M581" i="18"/>
  <c r="N581" i="18" s="1"/>
  <c r="M645" i="18"/>
  <c r="N645" i="18" s="1"/>
  <c r="M709" i="18"/>
  <c r="N709" i="18" s="1"/>
  <c r="M978" i="18"/>
  <c r="N978" i="18" s="1"/>
  <c r="M763" i="18"/>
  <c r="N763" i="18" s="1"/>
  <c r="M987" i="18"/>
  <c r="N987" i="18" s="1"/>
  <c r="M778" i="18"/>
  <c r="N778" i="18" s="1"/>
  <c r="M842" i="18"/>
  <c r="N842" i="18" s="1"/>
  <c r="M906" i="18"/>
  <c r="N906" i="18" s="1"/>
  <c r="M1066" i="18"/>
  <c r="N1066" i="18" s="1"/>
  <c r="M735" i="18"/>
  <c r="N735" i="18" s="1"/>
  <c r="M799" i="18"/>
  <c r="N799" i="18" s="1"/>
  <c r="M863" i="18"/>
  <c r="N863" i="18" s="1"/>
  <c r="M931" i="18"/>
  <c r="N931" i="18" s="1"/>
  <c r="M734" i="18"/>
  <c r="N734" i="18" s="1"/>
  <c r="M798" i="18"/>
  <c r="N798" i="18" s="1"/>
  <c r="M862" i="18"/>
  <c r="N862" i="18" s="1"/>
  <c r="M922" i="18"/>
  <c r="N922" i="18" s="1"/>
  <c r="M1212" i="18"/>
  <c r="N1212" i="18" s="1"/>
  <c r="M789" i="18"/>
  <c r="N789" i="18" s="1"/>
  <c r="M853" i="18"/>
  <c r="N853" i="18" s="1"/>
  <c r="M947" i="18"/>
  <c r="N947" i="18" s="1"/>
  <c r="M962" i="18"/>
  <c r="N962" i="18" s="1"/>
  <c r="M965" i="18"/>
  <c r="N965" i="18" s="1"/>
  <c r="M1029" i="18"/>
  <c r="N1029" i="18" s="1"/>
  <c r="M1092" i="18"/>
  <c r="N1092" i="18" s="1"/>
  <c r="M948" i="18"/>
  <c r="N948" i="18" s="1"/>
  <c r="M1076" i="18"/>
  <c r="N1076" i="18" s="1"/>
  <c r="M1334" i="18"/>
  <c r="N1334" i="18" s="1"/>
  <c r="M961" i="18"/>
  <c r="N961" i="18" s="1"/>
  <c r="M1025" i="18"/>
  <c r="N1025" i="18" s="1"/>
  <c r="M920" i="18"/>
  <c r="N920" i="18" s="1"/>
  <c r="M984" i="18"/>
  <c r="N984" i="18" s="1"/>
  <c r="C22" i="12" s="1"/>
  <c r="M1048" i="18"/>
  <c r="N1048" i="18" s="1"/>
  <c r="M1181" i="18"/>
  <c r="N1181" i="18" s="1"/>
  <c r="M959" i="18"/>
  <c r="N959" i="18" s="1"/>
  <c r="M1023" i="18"/>
  <c r="N1023" i="18" s="1"/>
  <c r="M1087" i="18"/>
  <c r="N1087" i="18" s="1"/>
  <c r="M934" i="18"/>
  <c r="N934" i="18" s="1"/>
  <c r="M998" i="18"/>
  <c r="N998" i="18" s="1"/>
  <c r="M1062" i="18"/>
  <c r="N1062" i="18" s="1"/>
  <c r="M1189" i="18"/>
  <c r="N1189" i="18" s="1"/>
  <c r="M1143" i="18"/>
  <c r="N1143" i="18" s="1"/>
  <c r="M1207" i="18"/>
  <c r="N1207" i="18" s="1"/>
  <c r="M1126" i="18"/>
  <c r="N1126" i="18" s="1"/>
  <c r="M1254" i="18"/>
  <c r="N1254" i="18" s="1"/>
  <c r="M1410" i="18"/>
  <c r="N1410" i="18" s="1"/>
  <c r="M1123" i="18"/>
  <c r="N1123" i="18" s="1"/>
  <c r="M1187" i="18"/>
  <c r="N1187" i="18" s="1"/>
  <c r="M1251" i="18"/>
  <c r="N1251" i="18" s="1"/>
  <c r="M1114" i="18"/>
  <c r="N1114" i="18" s="1"/>
  <c r="M1178" i="18"/>
  <c r="N1178" i="18" s="1"/>
  <c r="M1242" i="18"/>
  <c r="N1242" i="18" s="1"/>
  <c r="M1427" i="18"/>
  <c r="N1427" i="18" s="1"/>
  <c r="M1129" i="18"/>
  <c r="N1129" i="18" s="1"/>
  <c r="M1193" i="18"/>
  <c r="N1193" i="18" s="1"/>
  <c r="M1257" i="18"/>
  <c r="N1257" i="18" s="1"/>
  <c r="M1160" i="18"/>
  <c r="N1160" i="18" s="1"/>
  <c r="M1224" i="18"/>
  <c r="N1224" i="18" s="1"/>
  <c r="M1352" i="18"/>
  <c r="N1352" i="18" s="1"/>
  <c r="M1423" i="18"/>
  <c r="N1423" i="18" s="1"/>
  <c r="M1335" i="18"/>
  <c r="N1335" i="18" s="1"/>
  <c r="M1411" i="18"/>
  <c r="N1411" i="18" s="1"/>
  <c r="M1560" i="18"/>
  <c r="N1560" i="18" s="1"/>
  <c r="M1685" i="18"/>
  <c r="N1685" i="18" s="1"/>
  <c r="M1284" i="18"/>
  <c r="N1284" i="18" s="1"/>
  <c r="M1348" i="18"/>
  <c r="N1348" i="18" s="1"/>
  <c r="M1417" i="18"/>
  <c r="N1417" i="18" s="1"/>
  <c r="M1567" i="18"/>
  <c r="N1567" i="18" s="1"/>
  <c r="M1331" i="18"/>
  <c r="N1331" i="18" s="1"/>
  <c r="M1392" i="18"/>
  <c r="N1392" i="18" s="1"/>
  <c r="M1540" i="18"/>
  <c r="N1540" i="18" s="1"/>
  <c r="M1298" i="18"/>
  <c r="N1298" i="18" s="1"/>
  <c r="M1362" i="18"/>
  <c r="N1362" i="18" s="1"/>
  <c r="M1680" i="18"/>
  <c r="N1680" i="18" s="1"/>
  <c r="M1329" i="18"/>
  <c r="N1329" i="18" s="1"/>
  <c r="M1394" i="18"/>
  <c r="N1394" i="18" s="1"/>
  <c r="M1524" i="18"/>
  <c r="N1524" i="18" s="1"/>
  <c r="M1475" i="18"/>
  <c r="N1475" i="18" s="1"/>
  <c r="M1539" i="18"/>
  <c r="N1539" i="18" s="1"/>
  <c r="M1605" i="18"/>
  <c r="N1605" i="18" s="1"/>
  <c r="M1450" i="18"/>
  <c r="N1450" i="18" s="1"/>
  <c r="M1514" i="18"/>
  <c r="N1514" i="18" s="1"/>
  <c r="M1578" i="18"/>
  <c r="N1578" i="18" s="1"/>
  <c r="M1441" i="18"/>
  <c r="N1441" i="18" s="1"/>
  <c r="M1569" i="18"/>
  <c r="N1569" i="18" s="1"/>
  <c r="M1797" i="18"/>
  <c r="N1797" i="18" s="1"/>
  <c r="M1744" i="18"/>
  <c r="N1744" i="18" s="1"/>
  <c r="M1446" i="18"/>
  <c r="N1446" i="18" s="1"/>
  <c r="M1510" i="18"/>
  <c r="N1510" i="18" s="1"/>
  <c r="M1574" i="18"/>
  <c r="N1574" i="18" s="1"/>
  <c r="M1429" i="18"/>
  <c r="N1429" i="18" s="1"/>
  <c r="M1493" i="18"/>
  <c r="N1493" i="18" s="1"/>
  <c r="M1557" i="18"/>
  <c r="N1557" i="18" s="1"/>
  <c r="M1806" i="18"/>
  <c r="N1806" i="18" s="1"/>
  <c r="M1677" i="18"/>
  <c r="N1677" i="18" s="1"/>
  <c r="M1786" i="18"/>
  <c r="N1786" i="18" s="1"/>
  <c r="M1628" i="18"/>
  <c r="N1628" i="18" s="1"/>
  <c r="M1687" i="18"/>
  <c r="N1687" i="18" s="1"/>
  <c r="M1789" i="18"/>
  <c r="N1789" i="18" s="1"/>
  <c r="M1635" i="18"/>
  <c r="N1635" i="18" s="1"/>
  <c r="M1716" i="18"/>
  <c r="N1716" i="18" s="1"/>
  <c r="M1634" i="18"/>
  <c r="N1634" i="18" s="1"/>
  <c r="M1737" i="18"/>
  <c r="N1737" i="18" s="1"/>
  <c r="M1625" i="18"/>
  <c r="N1625" i="18" s="1"/>
  <c r="M1691" i="18"/>
  <c r="N1691" i="18" s="1"/>
  <c r="M1590" i="18"/>
  <c r="N1590" i="18" s="1"/>
  <c r="M1654" i="18"/>
  <c r="N1654" i="18" s="1"/>
  <c r="M1794" i="18"/>
  <c r="N1794" i="18" s="1"/>
  <c r="M1743" i="18"/>
  <c r="N1743" i="18" s="1"/>
  <c r="M1823" i="18"/>
  <c r="N1823" i="18" s="1"/>
  <c r="M1766" i="18"/>
  <c r="N1766" i="18" s="1"/>
  <c r="M1741" i="18"/>
  <c r="N1741" i="18" s="1"/>
  <c r="M1707" i="18"/>
  <c r="N1707" i="18" s="1"/>
  <c r="M1769" i="18"/>
  <c r="N1769" i="18" s="1"/>
  <c r="M1714" i="18"/>
  <c r="N1714" i="18" s="1"/>
  <c r="M1783" i="18"/>
  <c r="N1783" i="18" s="1"/>
  <c r="M1836" i="18"/>
  <c r="N1836" i="18" s="1"/>
  <c r="M1895" i="18"/>
  <c r="N1895" i="18" s="1"/>
  <c r="M1830" i="18"/>
  <c r="N1830" i="18" s="1"/>
  <c r="M1834" i="18"/>
  <c r="N1834" i="18" s="1"/>
  <c r="M1864" i="18"/>
  <c r="N1864" i="18" s="1"/>
  <c r="M1780" i="18"/>
  <c r="N1780" i="18" s="1"/>
  <c r="M1840" i="18"/>
  <c r="N1840" i="18" s="1"/>
  <c r="M2058" i="18"/>
  <c r="N2058" i="18" s="1"/>
  <c r="M1827" i="18"/>
  <c r="N1827" i="18" s="1"/>
  <c r="M1871" i="18"/>
  <c r="N1871" i="18" s="1"/>
  <c r="M1862" i="18"/>
  <c r="N1862" i="18" s="1"/>
  <c r="M1933" i="18"/>
  <c r="N1933" i="18" s="1"/>
  <c r="M1884" i="18"/>
  <c r="N1884" i="18" s="1"/>
  <c r="M1883" i="18"/>
  <c r="N1883" i="18" s="1"/>
  <c r="M2011" i="18"/>
  <c r="N2011" i="18" s="1"/>
  <c r="M1950" i="18"/>
  <c r="N1950" i="18" s="1"/>
  <c r="M1943" i="18"/>
  <c r="N1943" i="18" s="1"/>
  <c r="M2069" i="18"/>
  <c r="N2069" i="18" s="1"/>
  <c r="M1970" i="18"/>
  <c r="N1970" i="18" s="1"/>
  <c r="M1927" i="18"/>
  <c r="N1927" i="18" s="1"/>
  <c r="M2043" i="18"/>
  <c r="N2043" i="18" s="1"/>
  <c r="M1951" i="18"/>
  <c r="N1951" i="18" s="1"/>
  <c r="M2127" i="18"/>
  <c r="N2127" i="18" s="1"/>
  <c r="M1949" i="18"/>
  <c r="N1949" i="18" s="1"/>
  <c r="M1982" i="18"/>
  <c r="N1982" i="18" s="1"/>
  <c r="M2041" i="18"/>
  <c r="N2041" i="18" s="1"/>
  <c r="M1996" i="18"/>
  <c r="N1996" i="18" s="1"/>
  <c r="M2080" i="18"/>
  <c r="N2080" i="18" s="1"/>
  <c r="M2037" i="18"/>
  <c r="N2037" i="18" s="1"/>
  <c r="M1936" i="18"/>
  <c r="N1936" i="18" s="1"/>
  <c r="M2000" i="18"/>
  <c r="N2000" i="18" s="1"/>
  <c r="M2088" i="18"/>
  <c r="N2088" i="18" s="1"/>
  <c r="M2060" i="18"/>
  <c r="N2060" i="18" s="1"/>
  <c r="M2118" i="18"/>
  <c r="N2118" i="18" s="1"/>
  <c r="M2103" i="18"/>
  <c r="N2103" i="18" s="1"/>
  <c r="M2054" i="18"/>
  <c r="N2054" i="18" s="1"/>
  <c r="M2126" i="18"/>
  <c r="N2126" i="18" s="1"/>
  <c r="M2107" i="18"/>
  <c r="N2107" i="18" s="1"/>
  <c r="M2129" i="18"/>
  <c r="N2129" i="18" s="1"/>
  <c r="L124" i="18"/>
  <c r="E38" i="10"/>
  <c r="H9" i="10"/>
  <c r="E37" i="10"/>
  <c r="F9" i="6"/>
  <c r="L115" i="18"/>
  <c r="M115" i="18" s="1"/>
  <c r="N115" i="18" s="1"/>
  <c r="L51" i="18"/>
  <c r="M51" i="18" s="1"/>
  <c r="N51" i="18" s="1"/>
  <c r="L170" i="18"/>
  <c r="L106" i="18"/>
  <c r="L42" i="18"/>
  <c r="H32" i="2"/>
  <c r="C32" i="6" s="1"/>
  <c r="H33" i="2"/>
  <c r="C33" i="6" s="1"/>
  <c r="G70" i="2"/>
  <c r="H67" i="2" s="1"/>
  <c r="E32" i="6" s="1"/>
  <c r="G12" i="10"/>
  <c r="J12" i="10" s="1"/>
  <c r="M54" i="18"/>
  <c r="N54" i="18" s="1"/>
  <c r="M118" i="18"/>
  <c r="N118" i="18" s="1"/>
  <c r="M232" i="18"/>
  <c r="N232" i="18" s="1"/>
  <c r="M165" i="18"/>
  <c r="N165" i="18" s="1"/>
  <c r="M35" i="18"/>
  <c r="N35" i="18" s="1"/>
  <c r="M99" i="18"/>
  <c r="N99" i="18" s="1"/>
  <c r="M163" i="18"/>
  <c r="N163" i="18" s="1"/>
  <c r="M82" i="18"/>
  <c r="N82" i="18" s="1"/>
  <c r="M146" i="18"/>
  <c r="N146" i="18" s="1"/>
  <c r="M312" i="18"/>
  <c r="N312" i="18" s="1"/>
  <c r="M57" i="18"/>
  <c r="N57" i="18" s="1"/>
  <c r="M121" i="18"/>
  <c r="N121" i="18" s="1"/>
  <c r="M177" i="18"/>
  <c r="N177" i="18" s="1"/>
  <c r="C10" i="12" s="1"/>
  <c r="M24" i="18"/>
  <c r="N24" i="18" s="1"/>
  <c r="M88" i="18"/>
  <c r="N88" i="18" s="1"/>
  <c r="M152" i="18"/>
  <c r="N152" i="18" s="1"/>
  <c r="M352" i="18"/>
  <c r="N352" i="18" s="1"/>
  <c r="M71" i="18"/>
  <c r="N71" i="18" s="1"/>
  <c r="M135" i="18"/>
  <c r="N135" i="18" s="1"/>
  <c r="M281" i="18"/>
  <c r="N281" i="18" s="1"/>
  <c r="M219" i="18"/>
  <c r="N219" i="18" s="1"/>
  <c r="M283" i="18"/>
  <c r="N283" i="18" s="1"/>
  <c r="M347" i="18"/>
  <c r="N347" i="18" s="1"/>
  <c r="M411" i="18"/>
  <c r="N411" i="18" s="1"/>
  <c r="M475" i="18"/>
  <c r="N475" i="18" s="1"/>
  <c r="M539" i="18"/>
  <c r="N539" i="18" s="1"/>
  <c r="M178" i="18"/>
  <c r="N178" i="18" s="1"/>
  <c r="M242" i="18"/>
  <c r="N242" i="18" s="1"/>
  <c r="M306" i="18"/>
  <c r="N306" i="18" s="1"/>
  <c r="M370" i="18"/>
  <c r="N370" i="18" s="1"/>
  <c r="M434" i="18"/>
  <c r="N434" i="18" s="1"/>
  <c r="M498" i="18"/>
  <c r="N498" i="18" s="1"/>
  <c r="M568" i="18"/>
  <c r="N568" i="18" s="1"/>
  <c r="M385" i="18"/>
  <c r="N385" i="18" s="1"/>
  <c r="M449" i="18"/>
  <c r="N449" i="18" s="1"/>
  <c r="M513" i="18"/>
  <c r="N513" i="18" s="1"/>
  <c r="M625" i="18"/>
  <c r="N625" i="18" s="1"/>
  <c r="M416" i="18"/>
  <c r="N416" i="18" s="1"/>
  <c r="M480" i="18"/>
  <c r="N480" i="18" s="1"/>
  <c r="M544" i="18"/>
  <c r="N544" i="18" s="1"/>
  <c r="M737" i="18"/>
  <c r="N737" i="18" s="1"/>
  <c r="M223" i="18"/>
  <c r="N223" i="18" s="1"/>
  <c r="M287" i="18"/>
  <c r="N287" i="18" s="1"/>
  <c r="M351" i="18"/>
  <c r="N351" i="18" s="1"/>
  <c r="M415" i="18"/>
  <c r="N415" i="18" s="1"/>
  <c r="M479" i="18"/>
  <c r="N479" i="18" s="1"/>
  <c r="M543" i="18"/>
  <c r="N543" i="18" s="1"/>
  <c r="M760" i="18"/>
  <c r="N760" i="18" s="1"/>
  <c r="M238" i="18"/>
  <c r="N238" i="18" s="1"/>
  <c r="M302" i="18"/>
  <c r="N302" i="18" s="1"/>
  <c r="M366" i="18"/>
  <c r="N366" i="18" s="1"/>
  <c r="M430" i="18"/>
  <c r="N430" i="18" s="1"/>
  <c r="M494" i="18"/>
  <c r="N494" i="18" s="1"/>
  <c r="M584" i="18"/>
  <c r="N584" i="18" s="1"/>
  <c r="M189" i="18"/>
  <c r="N189" i="18" s="1"/>
  <c r="M253" i="18"/>
  <c r="N253" i="18" s="1"/>
  <c r="M609" i="18"/>
  <c r="N609" i="18" s="1"/>
  <c r="M268" i="18"/>
  <c r="N268" i="18" s="1"/>
  <c r="M332" i="18"/>
  <c r="N332" i="18" s="1"/>
  <c r="M396" i="18"/>
  <c r="N396" i="18" s="1"/>
  <c r="M460" i="18"/>
  <c r="N460" i="18" s="1"/>
  <c r="M524" i="18"/>
  <c r="N524" i="18" s="1"/>
  <c r="M656" i="18"/>
  <c r="N656" i="18" s="1"/>
  <c r="M603" i="18"/>
  <c r="N603" i="18" s="1"/>
  <c r="M731" i="18"/>
  <c r="N731" i="18" s="1"/>
  <c r="M912" i="18"/>
  <c r="N912" i="18" s="1"/>
  <c r="M618" i="18"/>
  <c r="N618" i="18" s="1"/>
  <c r="M682" i="18"/>
  <c r="N682" i="18" s="1"/>
  <c r="M913" i="18"/>
  <c r="N913" i="18" s="1"/>
  <c r="M607" i="18"/>
  <c r="N607" i="18" s="1"/>
  <c r="M671" i="18"/>
  <c r="N671" i="18" s="1"/>
  <c r="M739" i="18"/>
  <c r="N739" i="18" s="1"/>
  <c r="M558" i="18"/>
  <c r="N558" i="18" s="1"/>
  <c r="M622" i="18"/>
  <c r="N622" i="18" s="1"/>
  <c r="M686" i="18"/>
  <c r="N686" i="18" s="1"/>
  <c r="M825" i="18"/>
  <c r="N825" i="18" s="1"/>
  <c r="M589" i="18"/>
  <c r="N589" i="18" s="1"/>
  <c r="M653" i="18"/>
  <c r="N653" i="18" s="1"/>
  <c r="M717" i="18"/>
  <c r="N717" i="18" s="1"/>
  <c r="M620" i="18"/>
  <c r="N620" i="18" s="1"/>
  <c r="M684" i="18"/>
  <c r="N684" i="18" s="1"/>
  <c r="M769" i="18"/>
  <c r="N769" i="18" s="1"/>
  <c r="M771" i="18"/>
  <c r="N771" i="18" s="1"/>
  <c r="M835" i="18"/>
  <c r="N835" i="18" s="1"/>
  <c r="M899" i="18"/>
  <c r="N899" i="18" s="1"/>
  <c r="M1019" i="18"/>
  <c r="N1019" i="18" s="1"/>
  <c r="M786" i="18"/>
  <c r="N786" i="18" s="1"/>
  <c r="M850" i="18"/>
  <c r="N850" i="18" s="1"/>
  <c r="M914" i="18"/>
  <c r="N914" i="18" s="1"/>
  <c r="M1148" i="18"/>
  <c r="N1148" i="18" s="1"/>
  <c r="M743" i="18"/>
  <c r="N743" i="18" s="1"/>
  <c r="M807" i="18"/>
  <c r="N807" i="18" s="1"/>
  <c r="M871" i="18"/>
  <c r="N871" i="18" s="1"/>
  <c r="M940" i="18"/>
  <c r="N940" i="18" s="1"/>
  <c r="M742" i="18"/>
  <c r="N742" i="18" s="1"/>
  <c r="M806" i="18"/>
  <c r="N806" i="18" s="1"/>
  <c r="M870" i="18"/>
  <c r="N870" i="18" s="1"/>
  <c r="M933" i="18"/>
  <c r="N933" i="18" s="1"/>
  <c r="M733" i="18"/>
  <c r="N733" i="18" s="1"/>
  <c r="M797" i="18"/>
  <c r="N797" i="18" s="1"/>
  <c r="M861" i="18"/>
  <c r="N861" i="18" s="1"/>
  <c r="M979" i="18"/>
  <c r="N979" i="18" s="1"/>
  <c r="M740" i="18"/>
  <c r="N740" i="18" s="1"/>
  <c r="M804" i="18"/>
  <c r="N804" i="18" s="1"/>
  <c r="M868" i="18"/>
  <c r="N868" i="18" s="1"/>
  <c r="M994" i="18"/>
  <c r="N994" i="18" s="1"/>
  <c r="M1037" i="18"/>
  <c r="N1037" i="18" s="1"/>
  <c r="M1103" i="18"/>
  <c r="N1103" i="18" s="1"/>
  <c r="M956" i="18"/>
  <c r="N956" i="18" s="1"/>
  <c r="M1020" i="18"/>
  <c r="N1020" i="18" s="1"/>
  <c r="M1084" i="18"/>
  <c r="N1084" i="18" s="1"/>
  <c r="M1317" i="18"/>
  <c r="N1317" i="18" s="1"/>
  <c r="M969" i="18"/>
  <c r="N969" i="18" s="1"/>
  <c r="M1033" i="18"/>
  <c r="N1033" i="18" s="1"/>
  <c r="M1100" i="18"/>
  <c r="N1100" i="18" s="1"/>
  <c r="M928" i="18"/>
  <c r="N928" i="18" s="1"/>
  <c r="M992" i="18"/>
  <c r="N992" i="18" s="1"/>
  <c r="M1056" i="18"/>
  <c r="N1056" i="18" s="1"/>
  <c r="M1213" i="18"/>
  <c r="N1213" i="18" s="1"/>
  <c r="M967" i="18"/>
  <c r="N967" i="18" s="1"/>
  <c r="M1031" i="18"/>
  <c r="N1031" i="18" s="1"/>
  <c r="M1132" i="18"/>
  <c r="N1132" i="18" s="1"/>
  <c r="M942" i="18"/>
  <c r="N942" i="18" s="1"/>
  <c r="M1151" i="18"/>
  <c r="N1151" i="18" s="1"/>
  <c r="M1215" i="18"/>
  <c r="N1215" i="18" s="1"/>
  <c r="M1326" i="18"/>
  <c r="N1326" i="18" s="1"/>
  <c r="M1134" i="18"/>
  <c r="N1134" i="18" s="1"/>
  <c r="M1198" i="18"/>
  <c r="N1198" i="18" s="1"/>
  <c r="M1259" i="18"/>
  <c r="N1259" i="18" s="1"/>
  <c r="M1415" i="18"/>
  <c r="N1415" i="18" s="1"/>
  <c r="M1131" i="18"/>
  <c r="N1131" i="18" s="1"/>
  <c r="M1195" i="18"/>
  <c r="N1195" i="18" s="1"/>
  <c r="M1265" i="18"/>
  <c r="N1265" i="18" s="1"/>
  <c r="M1122" i="18"/>
  <c r="N1122" i="18" s="1"/>
  <c r="M1250" i="18"/>
  <c r="N1250" i="18" s="1"/>
  <c r="M1436" i="18"/>
  <c r="N1436" i="18" s="1"/>
  <c r="M1137" i="18"/>
  <c r="N1137" i="18" s="1"/>
  <c r="M1201" i="18"/>
  <c r="N1201" i="18" s="1"/>
  <c r="M1260" i="18"/>
  <c r="N1260" i="18" s="1"/>
  <c r="M1104" i="18"/>
  <c r="N1104" i="18" s="1"/>
  <c r="M1168" i="18"/>
  <c r="N1168" i="18" s="1"/>
  <c r="M1232" i="18"/>
  <c r="N1232" i="18" s="1"/>
  <c r="M1301" i="18"/>
  <c r="N1301" i="18" s="1"/>
  <c r="M1296" i="18"/>
  <c r="N1296" i="18" s="1"/>
  <c r="M1360" i="18"/>
  <c r="N1360" i="18" s="1"/>
  <c r="M1440" i="18"/>
  <c r="N1440" i="18" s="1"/>
  <c r="M1592" i="18"/>
  <c r="N1592" i="18" s="1"/>
  <c r="M1343" i="18"/>
  <c r="N1343" i="18" s="1"/>
  <c r="M1572" i="18"/>
  <c r="N1572" i="18" s="1"/>
  <c r="M1704" i="18"/>
  <c r="N1704" i="18" s="1"/>
  <c r="M1292" i="18"/>
  <c r="N1292" i="18" s="1"/>
  <c r="M1356" i="18"/>
  <c r="N1356" i="18" s="1"/>
  <c r="M1431" i="18"/>
  <c r="N1431" i="18" s="1"/>
  <c r="M1275" i="18"/>
  <c r="N1275" i="18" s="1"/>
  <c r="M1339" i="18"/>
  <c r="N1339" i="18" s="1"/>
  <c r="M1395" i="18"/>
  <c r="N1395" i="18" s="1"/>
  <c r="M1559" i="18"/>
  <c r="N1559" i="18" s="1"/>
  <c r="M1306" i="18"/>
  <c r="N1306" i="18" s="1"/>
  <c r="M1370" i="18"/>
  <c r="N1370" i="18" s="1"/>
  <c r="M1487" i="18"/>
  <c r="N1487" i="18" s="1"/>
  <c r="C29" i="12" s="1"/>
  <c r="E29" i="12" s="1"/>
  <c r="M1273" i="18"/>
  <c r="N1273" i="18" s="1"/>
  <c r="M1337" i="18"/>
  <c r="N1337" i="18" s="1"/>
  <c r="M1416" i="18"/>
  <c r="N1416" i="18" s="1"/>
  <c r="M1543" i="18"/>
  <c r="N1543" i="18" s="1"/>
  <c r="M1483" i="18"/>
  <c r="N1483" i="18" s="1"/>
  <c r="M1547" i="18"/>
  <c r="N1547" i="18" s="1"/>
  <c r="M1631" i="18"/>
  <c r="N1631" i="18" s="1"/>
  <c r="M1458" i="18"/>
  <c r="N1458" i="18" s="1"/>
  <c r="M1522" i="18"/>
  <c r="N1522" i="18" s="1"/>
  <c r="M1586" i="18"/>
  <c r="N1586" i="18" s="1"/>
  <c r="M1449" i="18"/>
  <c r="N1449" i="18" s="1"/>
  <c r="M1577" i="18"/>
  <c r="N1577" i="18" s="1"/>
  <c r="M1632" i="18"/>
  <c r="N1632" i="18" s="1"/>
  <c r="M1390" i="18"/>
  <c r="N1390" i="18" s="1"/>
  <c r="M1454" i="18"/>
  <c r="N1454" i="18" s="1"/>
  <c r="M1518" i="18"/>
  <c r="N1518" i="18" s="1"/>
  <c r="M1582" i="18"/>
  <c r="N1582" i="18" s="1"/>
  <c r="M1437" i="18"/>
  <c r="N1437" i="18" s="1"/>
  <c r="M1501" i="18"/>
  <c r="N1501" i="18" s="1"/>
  <c r="M1565" i="18"/>
  <c r="N1565" i="18" s="1"/>
  <c r="M1621" i="18"/>
  <c r="N1621" i="18" s="1"/>
  <c r="M1688" i="18"/>
  <c r="N1688" i="18" s="1"/>
  <c r="M1813" i="18"/>
  <c r="N1813" i="18" s="1"/>
  <c r="M1636" i="18"/>
  <c r="N1636" i="18" s="1"/>
  <c r="M1696" i="18"/>
  <c r="N1696" i="18" s="1"/>
  <c r="M1798" i="18"/>
  <c r="N1798" i="18" s="1"/>
  <c r="M1643" i="18"/>
  <c r="N1643" i="18" s="1"/>
  <c r="M1745" i="18"/>
  <c r="N1745" i="18" s="1"/>
  <c r="M1642" i="18"/>
  <c r="N1642" i="18" s="1"/>
  <c r="M1805" i="18"/>
  <c r="N1805" i="18" s="1"/>
  <c r="M1700" i="18"/>
  <c r="N1700" i="18" s="1"/>
  <c r="M1598" i="18"/>
  <c r="N1598" i="18" s="1"/>
  <c r="M1662" i="18"/>
  <c r="N1662" i="18" s="1"/>
  <c r="M1829" i="18"/>
  <c r="N1829" i="18" s="1"/>
  <c r="M1751" i="18"/>
  <c r="N1751" i="18" s="1"/>
  <c r="M1778" i="18"/>
  <c r="N1778" i="18" s="1"/>
  <c r="M1749" i="18"/>
  <c r="N1749" i="18" s="1"/>
  <c r="M1715" i="18"/>
  <c r="N1715" i="18" s="1"/>
  <c r="M1776" i="18"/>
  <c r="N1776" i="18" s="1"/>
  <c r="M1722" i="18"/>
  <c r="N1722" i="18" s="1"/>
  <c r="M1826" i="18"/>
  <c r="N1826" i="18" s="1"/>
  <c r="M1849" i="18"/>
  <c r="N1849" i="18" s="1"/>
  <c r="M1959" i="18"/>
  <c r="N1959" i="18" s="1"/>
  <c r="M1844" i="18"/>
  <c r="N1844" i="18" s="1"/>
  <c r="M1901" i="18"/>
  <c r="N1901" i="18" s="1"/>
  <c r="M1869" i="18"/>
  <c r="N1869" i="18" s="1"/>
  <c r="M1788" i="18"/>
  <c r="N1788" i="18" s="1"/>
  <c r="M1850" i="18"/>
  <c r="N1850" i="18" s="1"/>
  <c r="M1771" i="18"/>
  <c r="N1771" i="18" s="1"/>
  <c r="M1837" i="18"/>
  <c r="N1837" i="18" s="1"/>
  <c r="M1879" i="18"/>
  <c r="N1879" i="18" s="1"/>
  <c r="M1955" i="18"/>
  <c r="N1955" i="18" s="1"/>
  <c r="M1891" i="18"/>
  <c r="N1891" i="18" s="1"/>
  <c r="M2100" i="18"/>
  <c r="N2100" i="18" s="1"/>
  <c r="M1906" i="18"/>
  <c r="N1906" i="18" s="1"/>
  <c r="M1889" i="18"/>
  <c r="N1889" i="18" s="1"/>
  <c r="M1963" i="18"/>
  <c r="N1963" i="18" s="1"/>
  <c r="M1953" i="18"/>
  <c r="N1953" i="18" s="1"/>
  <c r="M2074" i="18"/>
  <c r="N2074" i="18" s="1"/>
  <c r="M1977" i="18"/>
  <c r="N1977" i="18" s="1"/>
  <c r="M1937" i="18"/>
  <c r="N1937" i="18" s="1"/>
  <c r="M2050" i="18"/>
  <c r="N2050" i="18" s="1"/>
  <c r="M1961" i="18"/>
  <c r="N1961" i="18" s="1"/>
  <c r="M1894" i="18"/>
  <c r="N1894" i="18" s="1"/>
  <c r="C31" i="12" s="1"/>
  <c r="E31" i="12" s="1"/>
  <c r="M2055" i="18"/>
  <c r="N2055" i="18" s="1"/>
  <c r="M2048" i="18"/>
  <c r="N2048" i="18" s="1"/>
  <c r="M2004" i="18"/>
  <c r="N2004" i="18" s="1"/>
  <c r="M2092" i="18"/>
  <c r="N2092" i="18" s="1"/>
  <c r="M1944" i="18"/>
  <c r="N1944" i="18" s="1"/>
  <c r="M2007" i="18"/>
  <c r="N2007" i="18" s="1"/>
  <c r="M2106" i="18"/>
  <c r="N2106" i="18" s="1"/>
  <c r="M2059" i="18"/>
  <c r="N2059" i="18" s="1"/>
  <c r="M2110" i="18"/>
  <c r="N2110" i="18" s="1"/>
  <c r="M2071" i="18"/>
  <c r="N2071" i="18" s="1"/>
  <c r="M2130" i="18"/>
  <c r="N2130" i="18" s="1"/>
  <c r="M2115" i="18"/>
  <c r="N2115" i="18" s="1"/>
  <c r="F31" i="10"/>
  <c r="I31" i="10" s="1"/>
  <c r="G27" i="10"/>
  <c r="J27" i="10" s="1"/>
  <c r="K113" i="18"/>
  <c r="M113" i="18" s="1"/>
  <c r="N113" i="18" s="1"/>
  <c r="K49" i="18"/>
  <c r="M49" i="18" s="1"/>
  <c r="N49" i="18" s="1"/>
  <c r="G10" i="10"/>
  <c r="J10" i="10" s="1"/>
  <c r="L116" i="18"/>
  <c r="L52" i="18"/>
  <c r="K168" i="18"/>
  <c r="M168" i="18" s="1"/>
  <c r="N168" i="18" s="1"/>
  <c r="K96" i="18"/>
  <c r="M96" i="18" s="1"/>
  <c r="N96" i="18" s="1"/>
  <c r="L28" i="18"/>
  <c r="L171" i="18"/>
  <c r="M171" i="18" s="1"/>
  <c r="N171" i="18" s="1"/>
  <c r="L107" i="18"/>
  <c r="M107" i="18" s="1"/>
  <c r="N107" i="18" s="1"/>
  <c r="L43" i="18"/>
  <c r="M43" i="18" s="1"/>
  <c r="N43" i="18" s="1"/>
  <c r="F20" i="10"/>
  <c r="I20" i="10" s="1"/>
  <c r="K155" i="18"/>
  <c r="K91" i="18"/>
  <c r="L162" i="18"/>
  <c r="M162" i="18" s="1"/>
  <c r="N162" i="18" s="1"/>
  <c r="L98" i="18"/>
  <c r="M98" i="18" s="1"/>
  <c r="N98" i="18" s="1"/>
  <c r="L34" i="18"/>
  <c r="M34" i="18" s="1"/>
  <c r="N34" i="18" s="1"/>
  <c r="K170" i="18"/>
  <c r="M170" i="18" s="1"/>
  <c r="N170" i="18" s="1"/>
  <c r="K106" i="18"/>
  <c r="M106" i="18" s="1"/>
  <c r="N106" i="18" s="1"/>
  <c r="K42" i="18"/>
  <c r="M42" i="18" s="1"/>
  <c r="N42" i="18" s="1"/>
  <c r="P49" i="2"/>
  <c r="F14" i="6" s="1"/>
  <c r="H11" i="2"/>
  <c r="C11" i="6" s="1"/>
  <c r="P24" i="2"/>
  <c r="D24" i="6" s="1"/>
  <c r="P68" i="2"/>
  <c r="F33" i="6" s="1"/>
  <c r="G13" i="10"/>
  <c r="J13" i="10" s="1"/>
  <c r="P34" i="2"/>
  <c r="D34" i="6" s="1"/>
  <c r="P15" i="2"/>
  <c r="D15" i="6" s="1"/>
  <c r="G9" i="10"/>
  <c r="E20" i="12" l="1"/>
  <c r="E16" i="12"/>
  <c r="E21" i="12"/>
  <c r="E10" i="12"/>
  <c r="E24" i="12"/>
  <c r="E32" i="12"/>
  <c r="E22" i="12"/>
  <c r="C26" i="12"/>
  <c r="E26" i="12" s="1"/>
  <c r="C18" i="12"/>
  <c r="E18" i="12" s="1"/>
  <c r="C13" i="12"/>
  <c r="E13" i="12" s="1"/>
  <c r="C12" i="12"/>
  <c r="E12" i="12" s="1"/>
  <c r="C30" i="12"/>
  <c r="E30" i="12" s="1"/>
  <c r="C34" i="12"/>
  <c r="E34" i="12" s="1"/>
  <c r="C14" i="12"/>
  <c r="E14" i="12" s="1"/>
  <c r="C17" i="12"/>
  <c r="E17" i="12" s="1"/>
  <c r="C28" i="12"/>
  <c r="E28" i="12" s="1"/>
  <c r="C11" i="12"/>
  <c r="E11" i="12" s="1"/>
  <c r="C15" i="12"/>
  <c r="E15" i="12" s="1"/>
  <c r="C25" i="12"/>
  <c r="E25" i="12" s="1"/>
  <c r="C23" i="12"/>
  <c r="E23" i="12" s="1"/>
  <c r="C27" i="12"/>
  <c r="E27" i="12" s="1"/>
  <c r="F38" i="10"/>
  <c r="L27" i="10"/>
  <c r="M27" i="10" s="1"/>
  <c r="P70" i="2"/>
  <c r="H51" i="2"/>
  <c r="E16" i="6" s="1"/>
  <c r="G24" i="6"/>
  <c r="C24" i="1" s="1"/>
  <c r="L30" i="10"/>
  <c r="M30" i="10" s="1"/>
  <c r="H28" i="10"/>
  <c r="K28" i="10" s="1"/>
  <c r="H12" i="10"/>
  <c r="K12" i="10" s="1"/>
  <c r="L12" i="10" s="1"/>
  <c r="M12" i="10" s="1"/>
  <c r="H25" i="10"/>
  <c r="K25" i="10" s="1"/>
  <c r="H15" i="10"/>
  <c r="K15" i="10" s="1"/>
  <c r="L15" i="10" s="1"/>
  <c r="M15" i="10" s="1"/>
  <c r="H11" i="10"/>
  <c r="K11" i="10" s="1"/>
  <c r="H14" i="10"/>
  <c r="K14" i="10" s="1"/>
  <c r="L14" i="10" s="1"/>
  <c r="M14" i="10" s="1"/>
  <c r="H17" i="10"/>
  <c r="K17" i="10" s="1"/>
  <c r="L17" i="10" s="1"/>
  <c r="M17" i="10" s="1"/>
  <c r="H18" i="10"/>
  <c r="K18" i="10" s="1"/>
  <c r="H24" i="10"/>
  <c r="K24" i="10" s="1"/>
  <c r="L24" i="10" s="1"/>
  <c r="M24" i="10" s="1"/>
  <c r="H19" i="10"/>
  <c r="K19" i="10" s="1"/>
  <c r="L19" i="10" s="1"/>
  <c r="M19" i="10" s="1"/>
  <c r="H21" i="10"/>
  <c r="K21" i="10" s="1"/>
  <c r="H20" i="10"/>
  <c r="K20" i="10" s="1"/>
  <c r="L20" i="10" s="1"/>
  <c r="M20" i="10" s="1"/>
  <c r="H23" i="10"/>
  <c r="K23" i="10" s="1"/>
  <c r="L23" i="10" s="1"/>
  <c r="M23" i="10" s="1"/>
  <c r="H32" i="10"/>
  <c r="K32" i="10" s="1"/>
  <c r="L32" i="10" s="1"/>
  <c r="M32" i="10" s="1"/>
  <c r="H22" i="10"/>
  <c r="K22" i="10" s="1"/>
  <c r="L22" i="10" s="1"/>
  <c r="M22" i="10" s="1"/>
  <c r="H33" i="10"/>
  <c r="K33" i="10" s="1"/>
  <c r="L33" i="10" s="1"/>
  <c r="M33" i="10" s="1"/>
  <c r="H26" i="10"/>
  <c r="K26" i="10" s="1"/>
  <c r="H31" i="10"/>
  <c r="K31" i="10" s="1"/>
  <c r="H10" i="10"/>
  <c r="K10" i="10" s="1"/>
  <c r="H29" i="10"/>
  <c r="K29" i="10" s="1"/>
  <c r="L29" i="10" s="1"/>
  <c r="M29" i="10" s="1"/>
  <c r="H30" i="10"/>
  <c r="K30" i="10" s="1"/>
  <c r="H34" i="10"/>
  <c r="K34" i="10" s="1"/>
  <c r="L34" i="10" s="1"/>
  <c r="M34" i="10" s="1"/>
  <c r="H13" i="10"/>
  <c r="K13" i="10" s="1"/>
  <c r="L13" i="10" s="1"/>
  <c r="M13" i="10" s="1"/>
  <c r="H27" i="10"/>
  <c r="K27" i="10" s="1"/>
  <c r="H16" i="10"/>
  <c r="K16" i="10" s="1"/>
  <c r="H62" i="2"/>
  <c r="E27" i="6" s="1"/>
  <c r="G27" i="6" s="1"/>
  <c r="C27" i="1" s="1"/>
  <c r="L10" i="10"/>
  <c r="M10" i="10" s="1"/>
  <c r="G17" i="6"/>
  <c r="C17" i="1" s="1"/>
  <c r="H63" i="2"/>
  <c r="E28" i="6" s="1"/>
  <c r="G28" i="6" s="1"/>
  <c r="C28" i="1" s="1"/>
  <c r="H65" i="2"/>
  <c r="E30" i="6" s="1"/>
  <c r="G31" i="6"/>
  <c r="C31" i="1" s="1"/>
  <c r="G32" i="6"/>
  <c r="C32" i="1" s="1"/>
  <c r="H47" i="2"/>
  <c r="E12" i="6" s="1"/>
  <c r="K9" i="10"/>
  <c r="L9" i="10" s="1"/>
  <c r="L16" i="10"/>
  <c r="M16" i="10" s="1"/>
  <c r="P35" i="2"/>
  <c r="H48" i="2"/>
  <c r="E13" i="6" s="1"/>
  <c r="G13" i="6" s="1"/>
  <c r="C13" i="1" s="1"/>
  <c r="L21" i="10"/>
  <c r="M21" i="10" s="1"/>
  <c r="G16" i="6"/>
  <c r="C16" i="1" s="1"/>
  <c r="L18" i="10"/>
  <c r="M18" i="10" s="1"/>
  <c r="L11" i="10"/>
  <c r="M11" i="10" s="1"/>
  <c r="L31" i="10"/>
  <c r="M31" i="10" s="1"/>
  <c r="L26" i="10"/>
  <c r="M26" i="10" s="1"/>
  <c r="G21" i="6"/>
  <c r="C21" i="1" s="1"/>
  <c r="F37" i="10"/>
  <c r="G20" i="6"/>
  <c r="C20" i="1" s="1"/>
  <c r="G37" i="10"/>
  <c r="G38" i="10"/>
  <c r="J9" i="10"/>
  <c r="H69" i="2"/>
  <c r="E34" i="6" s="1"/>
  <c r="H44" i="2"/>
  <c r="D35" i="6"/>
  <c r="I37" i="10"/>
  <c r="I38" i="10"/>
  <c r="H49" i="2"/>
  <c r="E14" i="6" s="1"/>
  <c r="H53" i="2"/>
  <c r="E18" i="6" s="1"/>
  <c r="L25" i="10"/>
  <c r="M25" i="10" s="1"/>
  <c r="H59" i="2"/>
  <c r="E24" i="6" s="1"/>
  <c r="H61" i="2"/>
  <c r="E26" i="6" s="1"/>
  <c r="H68" i="2"/>
  <c r="E33" i="6" s="1"/>
  <c r="G33" i="6" s="1"/>
  <c r="C33" i="1" s="1"/>
  <c r="H50" i="2"/>
  <c r="E15" i="6" s="1"/>
  <c r="G15" i="6" s="1"/>
  <c r="C15" i="1" s="1"/>
  <c r="H55" i="2"/>
  <c r="E20" i="6" s="1"/>
  <c r="H52" i="2"/>
  <c r="E17" i="6" s="1"/>
  <c r="H66" i="2"/>
  <c r="E31" i="6" s="1"/>
  <c r="H54" i="2"/>
  <c r="E19" i="6" s="1"/>
  <c r="G19" i="6" s="1"/>
  <c r="C19" i="1" s="1"/>
  <c r="H45" i="2"/>
  <c r="E10" i="6" s="1"/>
  <c r="H56" i="2"/>
  <c r="E21" i="6" s="1"/>
  <c r="H57" i="2"/>
  <c r="E22" i="6" s="1"/>
  <c r="H10" i="2"/>
  <c r="C10" i="6" s="1"/>
  <c r="H30" i="2"/>
  <c r="C30" i="6" s="1"/>
  <c r="G30" i="6" s="1"/>
  <c r="C30" i="1" s="1"/>
  <c r="H18" i="2"/>
  <c r="C18" i="6" s="1"/>
  <c r="G18" i="6" s="1"/>
  <c r="C18" i="1" s="1"/>
  <c r="H26" i="2"/>
  <c r="C26" i="6" s="1"/>
  <c r="H34" i="2"/>
  <c r="C34" i="6" s="1"/>
  <c r="G34" i="6" s="1"/>
  <c r="C34" i="1" s="1"/>
  <c r="H14" i="2"/>
  <c r="C14" i="6" s="1"/>
  <c r="H22" i="2"/>
  <c r="C22" i="6" s="1"/>
  <c r="D35" i="12"/>
  <c r="M28" i="18"/>
  <c r="N28" i="18" s="1"/>
  <c r="C9" i="12" s="1"/>
  <c r="E9" i="12" s="1"/>
  <c r="C9" i="6"/>
  <c r="H60" i="2"/>
  <c r="E25" i="6" s="1"/>
  <c r="G25" i="6" s="1"/>
  <c r="C25" i="1" s="1"/>
  <c r="G12" i="6"/>
  <c r="C12" i="1" s="1"/>
  <c r="H46" i="2"/>
  <c r="E11" i="6" s="1"/>
  <c r="G11" i="6" s="1"/>
  <c r="C11" i="1" s="1"/>
  <c r="F35" i="6"/>
  <c r="H58" i="2"/>
  <c r="E23" i="6" s="1"/>
  <c r="G23" i="6" s="1"/>
  <c r="C23" i="1" s="1"/>
  <c r="H64" i="2"/>
  <c r="E29" i="6" s="1"/>
  <c r="G29" i="6" s="1"/>
  <c r="C29" i="1" s="1"/>
  <c r="L28" i="10"/>
  <c r="M28" i="10" s="1"/>
  <c r="E37" i="12" l="1"/>
  <c r="F23" i="12" s="1"/>
  <c r="M9" i="10"/>
  <c r="L38" i="10"/>
  <c r="L37" i="10"/>
  <c r="G22" i="6"/>
  <c r="C22" i="1" s="1"/>
  <c r="G26" i="6"/>
  <c r="C26" i="1" s="1"/>
  <c r="G9" i="6"/>
  <c r="C35" i="6"/>
  <c r="G10" i="6"/>
  <c r="C10" i="1" s="1"/>
  <c r="G14" i="6"/>
  <c r="C14" i="1" s="1"/>
  <c r="H35" i="2"/>
  <c r="H70" i="2"/>
  <c r="E9" i="6"/>
  <c r="E35" i="6" s="1"/>
  <c r="J38" i="10"/>
  <c r="J37" i="10"/>
  <c r="H38" i="10"/>
  <c r="H37" i="10"/>
  <c r="K37" i="10"/>
  <c r="K38" i="10"/>
  <c r="F12" i="12" l="1"/>
  <c r="F9" i="12"/>
  <c r="F30" i="12"/>
  <c r="M35" i="10"/>
  <c r="F18" i="12"/>
  <c r="F20" i="12"/>
  <c r="F34" i="12"/>
  <c r="F22" i="12"/>
  <c r="F31" i="12"/>
  <c r="F15" i="12"/>
  <c r="F26" i="12"/>
  <c r="F24" i="12"/>
  <c r="F33" i="12"/>
  <c r="F13" i="12"/>
  <c r="F19" i="12"/>
  <c r="F10" i="12"/>
  <c r="F32" i="12"/>
  <c r="F25" i="12"/>
  <c r="F16" i="12"/>
  <c r="F21" i="12"/>
  <c r="F29" i="12"/>
  <c r="F11" i="12"/>
  <c r="F17" i="12"/>
  <c r="F27" i="12"/>
  <c r="F14" i="12"/>
  <c r="G35" i="6"/>
  <c r="C9" i="1"/>
  <c r="F28" i="12"/>
  <c r="F35" i="12" l="1"/>
  <c r="G19" i="12" s="1"/>
  <c r="E19" i="1" s="1"/>
  <c r="N18" i="10"/>
  <c r="D18" i="1" s="1"/>
  <c r="N15" i="10"/>
  <c r="D15" i="1" s="1"/>
  <c r="N31" i="10"/>
  <c r="D31" i="1" s="1"/>
  <c r="N12" i="10"/>
  <c r="D12" i="1" s="1"/>
  <c r="N33" i="10"/>
  <c r="D33" i="1" s="1"/>
  <c r="N20" i="10"/>
  <c r="D20" i="1" s="1"/>
  <c r="N24" i="10"/>
  <c r="D24" i="1" s="1"/>
  <c r="N30" i="10"/>
  <c r="D30" i="1" s="1"/>
  <c r="N29" i="10"/>
  <c r="D29" i="1" s="1"/>
  <c r="N34" i="10"/>
  <c r="D34" i="1" s="1"/>
  <c r="N19" i="10"/>
  <c r="D19" i="1" s="1"/>
  <c r="N32" i="10"/>
  <c r="D32" i="1" s="1"/>
  <c r="N25" i="10"/>
  <c r="D25" i="1" s="1"/>
  <c r="N16" i="10"/>
  <c r="D16" i="1" s="1"/>
  <c r="N26" i="10"/>
  <c r="D26" i="1" s="1"/>
  <c r="N28" i="10"/>
  <c r="D28" i="1" s="1"/>
  <c r="N21" i="10"/>
  <c r="D21" i="1" s="1"/>
  <c r="N13" i="10"/>
  <c r="D13" i="1" s="1"/>
  <c r="N14" i="10"/>
  <c r="D14" i="1" s="1"/>
  <c r="N11" i="10"/>
  <c r="D11" i="1" s="1"/>
  <c r="N22" i="10"/>
  <c r="D22" i="1" s="1"/>
  <c r="N27" i="10"/>
  <c r="D27" i="1" s="1"/>
  <c r="N17" i="10"/>
  <c r="D17" i="1" s="1"/>
  <c r="N23" i="10"/>
  <c r="D23" i="1" s="1"/>
  <c r="N10" i="10"/>
  <c r="D10" i="1" s="1"/>
  <c r="C35" i="1"/>
  <c r="N9" i="10"/>
  <c r="G25" i="12" l="1"/>
  <c r="E25" i="1" s="1"/>
  <c r="F25" i="1" s="1"/>
  <c r="G33" i="12"/>
  <c r="E33" i="1" s="1"/>
  <c r="G32" i="12"/>
  <c r="E32" i="1" s="1"/>
  <c r="F32" i="1" s="1"/>
  <c r="G15" i="12"/>
  <c r="E15" i="1" s="1"/>
  <c r="F15" i="1" s="1"/>
  <c r="G18" i="12"/>
  <c r="E18" i="1" s="1"/>
  <c r="F18" i="1" s="1"/>
  <c r="G26" i="12"/>
  <c r="E26" i="1" s="1"/>
  <c r="F26" i="1" s="1"/>
  <c r="G29" i="12"/>
  <c r="E29" i="1" s="1"/>
  <c r="F29" i="1" s="1"/>
  <c r="F33" i="1"/>
  <c r="G16" i="12"/>
  <c r="E16" i="1" s="1"/>
  <c r="F16" i="1" s="1"/>
  <c r="G20" i="12"/>
  <c r="E20" i="1" s="1"/>
  <c r="F20" i="1" s="1"/>
  <c r="G24" i="12"/>
  <c r="E24" i="1" s="1"/>
  <c r="F24" i="1" s="1"/>
  <c r="G13" i="12"/>
  <c r="E13" i="1" s="1"/>
  <c r="F13" i="1" s="1"/>
  <c r="G21" i="12"/>
  <c r="E21" i="1" s="1"/>
  <c r="F21" i="1" s="1"/>
  <c r="G34" i="12"/>
  <c r="E34" i="1" s="1"/>
  <c r="F34" i="1" s="1"/>
  <c r="N35" i="10"/>
  <c r="D9" i="1"/>
  <c r="G31" i="12"/>
  <c r="E31" i="1" s="1"/>
  <c r="F31" i="1" s="1"/>
  <c r="G22" i="12"/>
  <c r="E22" i="1" s="1"/>
  <c r="F22" i="1" s="1"/>
  <c r="G10" i="12"/>
  <c r="E10" i="1" s="1"/>
  <c r="F10" i="1" s="1"/>
  <c r="G14" i="12"/>
  <c r="E14" i="1" s="1"/>
  <c r="F14" i="1" s="1"/>
  <c r="G30" i="12"/>
  <c r="E30" i="1" s="1"/>
  <c r="F30" i="1" s="1"/>
  <c r="G9" i="12"/>
  <c r="G23" i="12"/>
  <c r="E23" i="1" s="1"/>
  <c r="F23" i="1" s="1"/>
  <c r="G12" i="12"/>
  <c r="E12" i="1" s="1"/>
  <c r="F12" i="1" s="1"/>
  <c r="G28" i="12"/>
  <c r="E28" i="1" s="1"/>
  <c r="F28" i="1" s="1"/>
  <c r="F19" i="1"/>
  <c r="G27" i="12"/>
  <c r="E27" i="1" s="1"/>
  <c r="F27" i="1" s="1"/>
  <c r="G11" i="12"/>
  <c r="E11" i="1" s="1"/>
  <c r="F11" i="1" s="1"/>
  <c r="G17" i="12"/>
  <c r="E17" i="1" s="1"/>
  <c r="F17" i="1" s="1"/>
  <c r="G35" i="12" l="1"/>
  <c r="E9" i="1"/>
  <c r="E35" i="1" s="1"/>
  <c r="D35" i="1"/>
  <c r="F9" i="1"/>
  <c r="F35" i="1" s="1"/>
</calcChain>
</file>

<file path=xl/sharedStrings.xml><?xml version="1.0" encoding="utf-8"?>
<sst xmlns="http://schemas.openxmlformats.org/spreadsheetml/2006/main" count="3212" uniqueCount="2704">
  <si>
    <t>GLA 1 (Siedlungshöhe)</t>
  </si>
  <si>
    <t>Indikator</t>
  </si>
  <si>
    <t>Lastenindex</t>
  </si>
  <si>
    <t>Erhebungsjahr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</si>
  <si>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</si>
  <si>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</si>
  <si>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</si>
  <si>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</si>
  <si>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</si>
  <si>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</si>
  <si>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</si>
  <si>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</si>
  <si>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</si>
  <si>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</si>
  <si>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</si>
  <si>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</si>
  <si>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</si>
  <si>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</si>
  <si>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</si>
  <si>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</si>
  <si>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</si>
  <si>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</si>
  <si>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</si>
  <si>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</si>
  <si>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</si>
  <si>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</si>
  <si>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</si>
  <si>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</si>
  <si>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</si>
  <si>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</si>
  <si>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Total</t>
  </si>
  <si>
    <t>GLA 2 (Steilheit des Geländes)</t>
  </si>
  <si>
    <t>GLA 3 (Siedlungsstruktur)</t>
  </si>
  <si>
    <t>GLA 4 (Geringe Bevölkerungsdichte)</t>
  </si>
  <si>
    <t>in CHF</t>
  </si>
  <si>
    <t>GLA 1</t>
  </si>
  <si>
    <t>GLA 2</t>
  </si>
  <si>
    <t>GLA 3</t>
  </si>
  <si>
    <t>GLA 4</t>
  </si>
  <si>
    <t>Anteil</t>
  </si>
  <si>
    <t>SLA F</t>
  </si>
  <si>
    <t>Teilausgleiche</t>
  </si>
  <si>
    <t>+ Anpassung Dotation</t>
  </si>
  <si>
    <t>Siedlungshöhe</t>
  </si>
  <si>
    <t>Siedlungsstruktur</t>
  </si>
  <si>
    <t>Spalte</t>
  </si>
  <si>
    <t>C</t>
  </si>
  <si>
    <t>D</t>
  </si>
  <si>
    <t>Formel</t>
  </si>
  <si>
    <t>F</t>
  </si>
  <si>
    <t>G</t>
  </si>
  <si>
    <t>H</t>
  </si>
  <si>
    <t>K</t>
  </si>
  <si>
    <t>L</t>
  </si>
  <si>
    <t>M</t>
  </si>
  <si>
    <t>E</t>
  </si>
  <si>
    <t>I</t>
  </si>
  <si>
    <t>J</t>
  </si>
  <si>
    <t>Teilindikatoren</t>
  </si>
  <si>
    <t>Standardisierte Teilindikatoren</t>
  </si>
  <si>
    <t>Armut
(SLA A)</t>
  </si>
  <si>
    <t>Mittelwert (MW)</t>
  </si>
  <si>
    <t>Masszahl
Lasten</t>
  </si>
  <si>
    <t>N</t>
  </si>
  <si>
    <t>O</t>
  </si>
  <si>
    <t>I + J + K</t>
  </si>
  <si>
    <t>Fläche</t>
  </si>
  <si>
    <t>(Teil-)Indikatoren Gemeinden</t>
  </si>
  <si>
    <t>Referenzjahr</t>
  </si>
  <si>
    <t>Berechnungsdatum</t>
  </si>
  <si>
    <t>Berechnungs-ID</t>
  </si>
  <si>
    <t>Auszahlungen in CHF</t>
  </si>
  <si>
    <t>Lastenausgleich
Total</t>
  </si>
  <si>
    <t>Zahlungen im</t>
  </si>
  <si>
    <t>SLA A</t>
  </si>
  <si>
    <t>SLA B</t>
  </si>
  <si>
    <t>SLA C</t>
  </si>
  <si>
    <t>Schweiz</t>
  </si>
  <si>
    <t>Ständige
Wohnbe-
völkerung</t>
  </si>
  <si>
    <t>Einheit</t>
  </si>
  <si>
    <t>Anzahl</t>
  </si>
  <si>
    <t>CHF</t>
  </si>
  <si>
    <t>Beschäfti-
gungs-
quote</t>
  </si>
  <si>
    <t>Beschäf-
tigung</t>
  </si>
  <si>
    <t>Gemeinde-
nummer
BFS</t>
  </si>
  <si>
    <t>Siedlungs-
dichte</t>
  </si>
  <si>
    <t>Hektaren</t>
  </si>
  <si>
    <t>C / D</t>
  </si>
  <si>
    <t>E / E[Schweiz]</t>
  </si>
  <si>
    <t xml:space="preserve"> (F - 100) * C</t>
  </si>
  <si>
    <t>G / G[Schweiz] * Dotation</t>
  </si>
  <si>
    <t>Indikator = Anteil der Wohnbevölkerung mit einer Wohnhöhe von über 800 m</t>
  </si>
  <si>
    <t>P</t>
  </si>
  <si>
    <t>M / M[Schweiz]</t>
  </si>
  <si>
    <t xml:space="preserve"> (N - 100) * K</t>
  </si>
  <si>
    <t>Indikator = Anteil der Wohnbevölkerung in Siedlungen mit weniger als 200 Einwohnern</t>
  </si>
  <si>
    <t>Indikator = Hektaren pro Einwohner</t>
  </si>
  <si>
    <t>Prozent</t>
  </si>
  <si>
    <t>Punkte</t>
  </si>
  <si>
    <t>K / L</t>
  </si>
  <si>
    <r>
      <t xml:space="preserve">F * </t>
    </r>
    <r>
      <rPr>
        <sz val="8"/>
        <rFont val="Symbol"/>
        <family val="1"/>
        <charset val="2"/>
      </rPr>
      <t>w</t>
    </r>
  </si>
  <si>
    <r>
      <t xml:space="preserve">G * </t>
    </r>
    <r>
      <rPr>
        <sz val="8"/>
        <rFont val="Symbol"/>
        <family val="1"/>
        <charset val="2"/>
      </rPr>
      <t>w</t>
    </r>
  </si>
  <si>
    <r>
      <t xml:space="preserve">H * </t>
    </r>
    <r>
      <rPr>
        <sz val="8"/>
        <rFont val="Symbol"/>
        <family val="1"/>
        <charset val="2"/>
      </rPr>
      <t>w</t>
    </r>
  </si>
  <si>
    <t>Auszahlung
SLA F</t>
  </si>
  <si>
    <t>Produktive
Fläche</t>
  </si>
  <si>
    <t>Die Berechnung des Lastenausgleichs wird im Technischen Bericht detailliert beschrieben:
www.efv.admin.ch → Themen  → Finanzausgleich  → Dokumentation</t>
  </si>
  <si>
    <t>Meter ü. M.</t>
  </si>
  <si>
    <t>Daten geografischer Lastenausgleich</t>
  </si>
  <si>
    <t>Daten soziodemografischer Lastenausgleich A-C</t>
  </si>
  <si>
    <t>Daten soziodemografischer Lastenausgleich F</t>
  </si>
  <si>
    <t>Übersicht über die Zahlungen im Lastenausgleich</t>
  </si>
  <si>
    <t>Zahlungen geografischer Lastenausgleich</t>
  </si>
  <si>
    <t>Zahlungen soziodemografischer Lastenausgleich A-C</t>
  </si>
  <si>
    <t>Zahlungen soziodemografischer Lastenausgleich F</t>
  </si>
  <si>
    <t>Wählen Sie Ihre Sprache</t>
  </si>
  <si>
    <t>Choisissez votre langue</t>
  </si>
  <si>
    <t>Selezionare la vostra lingua</t>
  </si>
  <si>
    <t>Choose your language</t>
  </si>
  <si>
    <t>TOTAL</t>
  </si>
  <si>
    <t>DOT</t>
  </si>
  <si>
    <t>Beschriftung der Tabellen</t>
  </si>
  <si>
    <t>Sprache</t>
  </si>
  <si>
    <t>Auswahl der Sprache</t>
  </si>
  <si>
    <t>Deutsch</t>
  </si>
  <si>
    <t>Français</t>
  </si>
  <si>
    <t xml:space="preserve">Die Sprache wird über das Steuerelement auf dem </t>
  </si>
  <si>
    <t>Italiano</t>
  </si>
  <si>
    <t>Tabellenblatt "INTRO" ausgewählt.</t>
  </si>
  <si>
    <t>English</t>
  </si>
  <si>
    <t xml:space="preserve"> </t>
  </si>
  <si>
    <t>Eidgenössisches Finanzdepartement EFD</t>
  </si>
  <si>
    <t>Département fédéral des finances DFF</t>
  </si>
  <si>
    <t>Eidgenössische Finanzverwaltung EFV</t>
  </si>
  <si>
    <t>Administration fédérale des finances AFF</t>
  </si>
  <si>
    <t>Finanzausgleich zwischen Bund und Kantonen</t>
  </si>
  <si>
    <t>Péréquation financière entre la Confédération et les cantons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</si>
  <si>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</si>
  <si>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</si>
  <si>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</si>
  <si>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</si>
  <si>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</si>
  <si>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</si>
  <si>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</si>
  <si>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</si>
  <si>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</si>
  <si>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</si>
  <si>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</si>
  <si>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</si>
  <si>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</si>
  <si>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</si>
  <si>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St-Gall</t>
  </si>
  <si>
    <t>Grisons</t>
  </si>
  <si>
    <t>Argovie</t>
  </si>
  <si>
    <t>Thurgovie</t>
  </si>
  <si>
    <t>Vaud</t>
  </si>
  <si>
    <t>Valais</t>
  </si>
  <si>
    <t>Neuchâtel</t>
  </si>
  <si>
    <t>Genève</t>
  </si>
  <si>
    <t>Suisse</t>
  </si>
  <si>
    <t>CHF 1'000</t>
  </si>
  <si>
    <t>Gewicht (ω)</t>
  </si>
  <si>
    <t>O / O[Schweiz] * Dotation</t>
  </si>
  <si>
    <t>Lasten-
index</t>
  </si>
  <si>
    <t>Colonne</t>
  </si>
  <si>
    <t>Formule</t>
  </si>
  <si>
    <t>Unité</t>
  </si>
  <si>
    <t>Nombre</t>
  </si>
  <si>
    <t>Points</t>
  </si>
  <si>
    <t>Année de référence</t>
  </si>
  <si>
    <t>+ adaptation de la dotation</t>
  </si>
  <si>
    <t>CCG 1</t>
  </si>
  <si>
    <t>CCG 2</t>
  </si>
  <si>
    <t>CCG 3</t>
  </si>
  <si>
    <t>CCG 4</t>
  </si>
  <si>
    <t>CCS F</t>
  </si>
  <si>
    <t>CCG 2 (Déclivité du terrain)</t>
  </si>
  <si>
    <t>CCG 3 (Structure de l’habitat)</t>
  </si>
  <si>
    <t>Indicateur</t>
  </si>
  <si>
    <t>Surface</t>
  </si>
  <si>
    <t>E / E[Suisse]</t>
  </si>
  <si>
    <t>M / M[Suisse]</t>
  </si>
  <si>
    <t>O / O[Suisse] * dotation</t>
  </si>
  <si>
    <t>G / G[Suisse] * dotation</t>
  </si>
  <si>
    <t>Déclivité du terrain</t>
  </si>
  <si>
    <t>Structure de l’habitat</t>
  </si>
  <si>
    <t>CCG Total</t>
  </si>
  <si>
    <t>GLA Total</t>
  </si>
  <si>
    <t>CCS A</t>
  </si>
  <si>
    <t>CCS B</t>
  </si>
  <si>
    <t>CCS C</t>
  </si>
  <si>
    <t>Indicateurs partiels</t>
  </si>
  <si>
    <t>Indicateurs partiels standardisés</t>
  </si>
  <si>
    <t>Emploi</t>
  </si>
  <si>
    <t>Hectares</t>
  </si>
  <si>
    <t>Pondération (ω)</t>
  </si>
  <si>
    <t>Federal Department of Finance FDF</t>
  </si>
  <si>
    <t>Ticino</t>
  </si>
  <si>
    <t>Geneva</t>
  </si>
  <si>
    <t>Switzerland</t>
  </si>
  <si>
    <t>Column</t>
  </si>
  <si>
    <t>Formula</t>
  </si>
  <si>
    <t>Unit</t>
  </si>
  <si>
    <t>CHF 1,000</t>
  </si>
  <si>
    <t>Indicator</t>
  </si>
  <si>
    <t>Reference year</t>
  </si>
  <si>
    <t>+ Endowment adjustment</t>
  </si>
  <si>
    <t>GCC 1</t>
  </si>
  <si>
    <t>GCC 2</t>
  </si>
  <si>
    <t>GCC 3</t>
  </si>
  <si>
    <t>GCC 4</t>
  </si>
  <si>
    <t>SCC C</t>
  </si>
  <si>
    <t>SCC F</t>
  </si>
  <si>
    <t>SCC A-C</t>
  </si>
  <si>
    <t>GCC 1 (Altitude)</t>
  </si>
  <si>
    <t>GCC 2 (Terrain steepness)</t>
  </si>
  <si>
    <t>GCC 4 (Low population density)</t>
  </si>
  <si>
    <t>Indicator = Hectares per capita</t>
  </si>
  <si>
    <t>Area</t>
  </si>
  <si>
    <t>E / E[Switzerland]</t>
  </si>
  <si>
    <t>M / M[Switzerland]</t>
  </si>
  <si>
    <t>Altitude</t>
  </si>
  <si>
    <t>Terrain steepness</t>
  </si>
  <si>
    <t>GCC total</t>
  </si>
  <si>
    <t>SCC A</t>
  </si>
  <si>
    <t>SCC B</t>
  </si>
  <si>
    <t>Partial indicators</t>
  </si>
  <si>
    <t>Standardized partial indicators</t>
  </si>
  <si>
    <t>Average (AVG)</t>
  </si>
  <si>
    <t>Federal Finance Administration FFA</t>
  </si>
  <si>
    <t>Fiscal equalization between the Confederation and the cantons</t>
  </si>
  <si>
    <t>Overview of cost compensation payments</t>
  </si>
  <si>
    <t>Geographical cost compensation data</t>
  </si>
  <si>
    <t>Geographical cost compensation payments</t>
  </si>
  <si>
    <t>Socio-demographic cost compensation data A-C</t>
  </si>
  <si>
    <t>Socio-demographic cost compensation payments A-C</t>
  </si>
  <si>
    <t>Socio-demographic cost compensation data F</t>
  </si>
  <si>
    <t>Socio-demographic cost compensation payments F</t>
  </si>
  <si>
    <t>Basel Stadt</t>
  </si>
  <si>
    <t>Basel Landschaft</t>
  </si>
  <si>
    <t>Survey year</t>
  </si>
  <si>
    <t>Number</t>
  </si>
  <si>
    <t>Percent</t>
  </si>
  <si>
    <t>Calculation date</t>
  </si>
  <si>
    <t>Calculation ID</t>
  </si>
  <si>
    <t>Payments in</t>
  </si>
  <si>
    <t>Outpayments in CHF</t>
  </si>
  <si>
    <t>Partial equalizations</t>
  </si>
  <si>
    <t>Proportion</t>
  </si>
  <si>
    <t>Indicator = Proportion of population in residential areas with fewer than 200 inhabitants</t>
  </si>
  <si>
    <t>Weighting (ω)</t>
  </si>
  <si>
    <t>(Partial) indicators communes</t>
  </si>
  <si>
    <t>Employment</t>
  </si>
  <si>
    <t>Standardabweichung</t>
  </si>
  <si>
    <t>Standard deviation</t>
  </si>
  <si>
    <t>Aperçu des paiements au titre de la compensation des charges</t>
  </si>
  <si>
    <t>Année</t>
  </si>
  <si>
    <t>Date de calcul</t>
  </si>
  <si>
    <t>Code de calcul</t>
  </si>
  <si>
    <t>Paiements au titre de la</t>
  </si>
  <si>
    <t>Péréquation partielle</t>
  </si>
  <si>
    <t>Part</t>
  </si>
  <si>
    <t>CCG 1 (Altitude)</t>
  </si>
  <si>
    <t>Indicateur = part de la population résidante habitant à plus de 800 m d'altitude</t>
  </si>
  <si>
    <t>Indicateur = altitude médiane des surfaces productives</t>
  </si>
  <si>
    <t>CCG 4 (Faible densité démographique)</t>
  </si>
  <si>
    <t>Indicateur = surface en hectares par habitant</t>
  </si>
  <si>
    <t>Moyenne (moy.)</t>
  </si>
  <si>
    <t>Écart-type</t>
  </si>
  <si>
    <t>Indicateurs (partiels) des communes</t>
  </si>
  <si>
    <t>Dipartimento federale delle finanze DFF</t>
  </si>
  <si>
    <t>Amministrazione federale delle finanze AFF</t>
  </si>
  <si>
    <t>Perequazione finanziaria tra Confederazione e Cantoni</t>
  </si>
  <si>
    <t>Panoramica dei pagamenti nella compensazione degli oneri</t>
  </si>
  <si>
    <t>Pagamenti della compensazione dell'aggravio geotopografico</t>
  </si>
  <si>
    <t>Dati della compensazione dell'aggravio sociodemografico A-C</t>
  </si>
  <si>
    <t>Pagamenti della compensazione dell'aggravio sociodemografico A-C</t>
  </si>
  <si>
    <t>Dati della compensazione dell'aggravio sociodemografico F</t>
  </si>
  <si>
    <t>Pagamenti della compensazione dell'aggravio sociodemografico F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</si>
  <si>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</si>
  <si>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</si>
  <si>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</si>
  <si>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</si>
  <si>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</si>
  <si>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</si>
  <si>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</si>
  <si>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</si>
  <si>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</si>
  <si>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</si>
  <si>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</si>
  <si>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</si>
  <si>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</si>
  <si>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</si>
  <si>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</si>
  <si>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</si>
  <si>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</si>
  <si>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</si>
  <si>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</si>
  <si>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Vallese</t>
  </si>
  <si>
    <t>Ginevra</t>
  </si>
  <si>
    <t>Giura</t>
  </si>
  <si>
    <t>Svizzera</t>
  </si>
  <si>
    <t>Colonna</t>
  </si>
  <si>
    <t>Anno di rilevazione</t>
  </si>
  <si>
    <t>Unità</t>
  </si>
  <si>
    <t>Indicatore</t>
  </si>
  <si>
    <t>CHF 1000</t>
  </si>
  <si>
    <t>Numero</t>
  </si>
  <si>
    <t>Punti</t>
  </si>
  <si>
    <t>Percento</t>
  </si>
  <si>
    <t>Ettari</t>
  </si>
  <si>
    <t>Metri s.l.m.</t>
  </si>
  <si>
    <t>Totale</t>
  </si>
  <si>
    <t>Anno di riferimento</t>
  </si>
  <si>
    <t>Pagamenti nella</t>
  </si>
  <si>
    <t>Versamenti in CHF</t>
  </si>
  <si>
    <t>+ adeguamento della dotazione</t>
  </si>
  <si>
    <t>PAG 1</t>
  </si>
  <si>
    <t>PAG 2</t>
  </si>
  <si>
    <t>PAG 3</t>
  </si>
  <si>
    <t>PAG 4</t>
  </si>
  <si>
    <t>PAS A-C</t>
  </si>
  <si>
    <t>PAS F</t>
  </si>
  <si>
    <t>Perequazioni parziali</t>
  </si>
  <si>
    <t>Quota</t>
  </si>
  <si>
    <t>PAG 1 (altitudine degli insediamenti)</t>
  </si>
  <si>
    <t>Indicatore = percentuale della popolazione residente a oltre 800 metri s.l.m.</t>
  </si>
  <si>
    <t>PAG 2 (declività del terreno)</t>
  </si>
  <si>
    <t>PAG 3 (struttura dell'insediamento)</t>
  </si>
  <si>
    <t>Indicatore = percentuale della popolazione residente in insediamenti con meno di 200 abitanti</t>
  </si>
  <si>
    <t>PAG 4 (bassa densità demografica)</t>
  </si>
  <si>
    <t>Indicatore = ettari pro capite</t>
  </si>
  <si>
    <t>Popolazione residente in modo permanente a oltre 800 metri s.l.m.</t>
  </si>
  <si>
    <t>Popolazione residente permanente</t>
  </si>
  <si>
    <t>Indice di aggravio</t>
  </si>
  <si>
    <t>Oneri speciali determinanti</t>
  </si>
  <si>
    <t>Superficie produttiva</t>
  </si>
  <si>
    <t>Altitudine mediana della superficie produttiva</t>
  </si>
  <si>
    <t>Popolazione residente in modo permanente in insediamenti con meno di 200 abitanti</t>
  </si>
  <si>
    <t>Superficie</t>
  </si>
  <si>
    <t>E / E[Svizzera]</t>
  </si>
  <si>
    <t>G / G[Svizzera] * dotazione</t>
  </si>
  <si>
    <t>M / M[Svizzera]</t>
  </si>
  <si>
    <t>O / O[Svizzera] * dotazione</t>
  </si>
  <si>
    <t>Totale PAG</t>
  </si>
  <si>
    <t>PAS A</t>
  </si>
  <si>
    <t>PAS B</t>
  </si>
  <si>
    <t>PAS C</t>
  </si>
  <si>
    <t>Ponderazione (ω)</t>
  </si>
  <si>
    <t>Indicatori parziali</t>
  </si>
  <si>
    <t>Indicatori parziali standardizzati</t>
  </si>
  <si>
    <t>Valore medio (med)</t>
  </si>
  <si>
    <t>Deviazione standard</t>
  </si>
  <si>
    <t>Indicatori (parziali) dei Comuni</t>
  </si>
  <si>
    <t>Nome del Comune</t>
  </si>
  <si>
    <t>Occupazione</t>
  </si>
  <si>
    <t>En francs</t>
  </si>
  <si>
    <t>Montants reçus, en francs</t>
  </si>
  <si>
    <t>%</t>
  </si>
  <si>
    <t>Soziodemografischer
Lastenausgleich (SLA)</t>
  </si>
  <si>
    <t>Ständige Wohnbev.
mit einer Wohnhöhe
von über 800 m.ü.M.</t>
  </si>
  <si>
    <t>Ständige Wohn-
bevölkerung</t>
  </si>
  <si>
    <t>Massgebende
Sonderlasten</t>
  </si>
  <si>
    <t>Steilheit des
Geländes</t>
  </si>
  <si>
    <t>Geringe Bevölke-
rungsdichte</t>
  </si>
  <si>
    <t>Bevölkerung
über 80 Jahre</t>
  </si>
  <si>
    <t>Massgebende
ausländische
Bevölkerung</t>
  </si>
  <si>
    <t>Gewichtete
standardisierte Teilindikatoren</t>
  </si>
  <si>
    <t>Alters-
struktur
(SLA B)</t>
  </si>
  <si>
    <t>Ausländer-
integration
(SLA C)</t>
  </si>
  <si>
    <t>Auszahlung
SLA A-C</t>
  </si>
  <si>
    <t>Kantons-
nummer
BFS</t>
  </si>
  <si>
    <t>Kernstadt-
indikator</t>
  </si>
  <si>
    <t>Versamento
PAS F</t>
  </si>
  <si>
    <t>Outpayment
SCC F</t>
  </si>
  <si>
    <t>Dati della compensazione dell'aggravio geotopografico</t>
  </si>
  <si>
    <t>Données concernant la compensation des charges géo-topographiques</t>
  </si>
  <si>
    <t>Paiements au titre de la compensation des charges géo-topographiques</t>
  </si>
  <si>
    <t>Données concernant la compensation des charges socio-démographiques A-C</t>
  </si>
  <si>
    <t>Paiements au titre de la compensation des charges socio-démographiques A-C</t>
  </si>
  <si>
    <t>Données concernant la compensation des charges socio-démographiques F</t>
  </si>
  <si>
    <t>Paiements au titre de la compensation des charges socio-démographiques F</t>
  </si>
  <si>
    <t>Le calcul de la compensation des charges est décrit en détail dans la documentation technique:
www.efv.admin.ch → Thèmes  → Péréquation financière  → Documentation</t>
  </si>
  <si>
    <t>Compensation des charges
dues à des facteurs géo-topographiques (CCG)</t>
  </si>
  <si>
    <t>Compensation des charges
dues à des facteurs
socio-démographiques (CCS)</t>
  </si>
  <si>
    <t>Compensation
des charges
Total</t>
  </si>
  <si>
    <t>Population résidante
permanente à plus
de 800 m d'altitude</t>
  </si>
  <si>
    <t>Population
résidante
permanente</t>
  </si>
  <si>
    <t>Indice des
charges</t>
  </si>
  <si>
    <t>Charges
spéciales
déterminantes</t>
  </si>
  <si>
    <t>Montant reçu
au titre des
CCG 1</t>
  </si>
  <si>
    <t>Surface
productive</t>
  </si>
  <si>
    <t>Altitude médiane
des surfaces
productives</t>
  </si>
  <si>
    <t>Montant reçu
au titre des
CCG 2</t>
  </si>
  <si>
    <t>Montant reçu
au titre des
CCG 3</t>
  </si>
  <si>
    <t>Montant reçu
au titre des
CCG 4</t>
  </si>
  <si>
    <t>Faible densité
démographique</t>
  </si>
  <si>
    <t>Pauvreté
(indicateur de
pauvreté de l'OFS)</t>
  </si>
  <si>
    <t>Intégration des étrangers
(part de la population étrangère déterminante)</t>
  </si>
  <si>
    <t>Habitants
de plus de
80 ans</t>
  </si>
  <si>
    <t>Population
étrangère
déterminante</t>
  </si>
  <si>
    <t>Indicateurs partiels
standardisés pondérés</t>
  </si>
  <si>
    <t>Pauvreté
(CCS A)</t>
  </si>
  <si>
    <t>Intégration
des
étrangers
(CCS C)</t>
  </si>
  <si>
    <t>Coefficient
de charges</t>
  </si>
  <si>
    <t>Charges
excessives
déterminantes</t>
  </si>
  <si>
    <t>Montant reçu
au titre des
CCS A-C</t>
  </si>
  <si>
    <t>N° OFS
du canton</t>
  </si>
  <si>
    <t>N° OFS
de la
commune</t>
  </si>
  <si>
    <t>Taux
d’emploi</t>
  </si>
  <si>
    <t>Indicateur des
villes-centres</t>
  </si>
  <si>
    <t>Montant reçu
au titre des
CCS F</t>
  </si>
  <si>
    <t>Armut
(Armutsindikator
des BFS)</t>
  </si>
  <si>
    <t>Il calcolo della compensazione degli oneri è descritto in modo dettagliato nel rapporto tecnico:
www.efv.admin.ch → Temi  → Perequazione finanziaria  → Documentazione</t>
  </si>
  <si>
    <t>The calculation of cost compensation is described in detail in the technical report:
www.efv.admin.ch → Topics → Fiscal equalization → Documentation</t>
  </si>
  <si>
    <t>Perequazione dell'aggravio
sociodemografico (PAS)</t>
  </si>
  <si>
    <t>Totale
compensazione
degli oneri</t>
  </si>
  <si>
    <t>Altitudine degli
insediamenti</t>
  </si>
  <si>
    <t>Declività
del terreno</t>
  </si>
  <si>
    <t>Struttura
dell'insediamento</t>
  </si>
  <si>
    <t>Bassa densità
demografica</t>
  </si>
  <si>
    <t>Povertà
(indicatore di
povertà dell'UST)</t>
  </si>
  <si>
    <t>Integrazione degli stranieri
(percentuale della popolazione straniera
determinante rispetto alla popolazione residente)</t>
  </si>
  <si>
    <t>Popolazione
residente
permanente</t>
  </si>
  <si>
    <t>Abitanti di
età superiore
agli 80 anni</t>
  </si>
  <si>
    <t>Popolazione
straniera
determinante</t>
  </si>
  <si>
    <t>Indicatori parziali
standardizzati ponderati</t>
  </si>
  <si>
    <t>Povertà
(PAS A)</t>
  </si>
  <si>
    <t>Struttura
di età
(PAS B)</t>
  </si>
  <si>
    <t>Integrazione
degli
stranieri
(PAS C)</t>
  </si>
  <si>
    <t>Indice di
aggravio</t>
  </si>
  <si>
    <t>Coefficiente
degli oneri</t>
  </si>
  <si>
    <t>Oneri speciali
determinanti</t>
  </si>
  <si>
    <t>Versamento
PAS A-C</t>
  </si>
  <si>
    <t>N. Cantone
UST</t>
  </si>
  <si>
    <t>N. Comune
UST</t>
  </si>
  <si>
    <t>Gemeindebezeichnung</t>
  </si>
  <si>
    <t>Nom de la commune</t>
  </si>
  <si>
    <t>Tasso di
occupazione</t>
  </si>
  <si>
    <t>Densità
dell'inse-
diamento</t>
  </si>
  <si>
    <t>Socio-demographic
cost compensation (SCC)</t>
  </si>
  <si>
    <t>Total cost
compensation</t>
  </si>
  <si>
    <t>Permanent resident
population living
at over 800m</t>
  </si>
  <si>
    <t>Permanent
resident
population</t>
  </si>
  <si>
    <t>Burden
index</t>
  </si>
  <si>
    <t>Relevant
excessive
costs</t>
  </si>
  <si>
    <t>Auszahlung
GLA 1</t>
  </si>
  <si>
    <t>Auszahlung
GLA 2</t>
  </si>
  <si>
    <t>Auszahlung
GLA 3</t>
  </si>
  <si>
    <t>Auszahlung
GLA 4</t>
  </si>
  <si>
    <t>Versamento
PAG 1</t>
  </si>
  <si>
    <t>Versamento
PAG 2</t>
  </si>
  <si>
    <t>Versamento
PAG 3</t>
  </si>
  <si>
    <t>Versamento
PAG 4</t>
  </si>
  <si>
    <t>Outpayment
GCC 1</t>
  </si>
  <si>
    <t>Outpayment
GCC 2</t>
  </si>
  <si>
    <t>Outpayment
GCC 3</t>
  </si>
  <si>
    <t>Outpayment
GCC 4</t>
  </si>
  <si>
    <t>Productive
surface area</t>
  </si>
  <si>
    <t>Median altitude of
productive surface
area indicator</t>
  </si>
  <si>
    <t>Permanent resident
population in residen-
tial areas with fewer
than 200 inhabitants</t>
  </si>
  <si>
    <t>G / G[Swi] * endowment</t>
  </si>
  <si>
    <t>O / O[Swi] * endowment</t>
  </si>
  <si>
    <t>Low population
density</t>
  </si>
  <si>
    <t>Population
aged over 80</t>
  </si>
  <si>
    <t>Relevant
foreign
population</t>
  </si>
  <si>
    <t>Poverty
(SCC A)</t>
  </si>
  <si>
    <t>Age
structure
(SCC B)</t>
  </si>
  <si>
    <t>Immigrant
integration
(SCC C)</t>
  </si>
  <si>
    <t>Burden
measure</t>
  </si>
  <si>
    <t>Canton
number
FSO</t>
  </si>
  <si>
    <t>Employment
rate</t>
  </si>
  <si>
    <t>Population
density</t>
  </si>
  <si>
    <t>Indicateur = part des habitants en zones résidentielles de moins de 200 habitants</t>
  </si>
  <si>
    <t>Population résidante
permanente en
zones résidentielles de
moins de 200 hab.</t>
  </si>
  <si>
    <t>SLA A-C</t>
  </si>
  <si>
    <t>CCS A-C</t>
  </si>
  <si>
    <t>Höhenmedian
produktive Fläche</t>
  </si>
  <si>
    <t>Altersstruktur
(Anteil der Bevölkerung über 80 Jahre
an der Wohnbevölkerung)</t>
  </si>
  <si>
    <t>Struttura di età
(percentuale di abitanti di età superiore
agli 80 anni rispetto alla popolazione)</t>
  </si>
  <si>
    <t>Ausländerintegration
(Anteil der massgebenden ausländischen
Bevölkerung an der Wohnbevölkerung)</t>
  </si>
  <si>
    <t>Immigrant integration
(proportion of relevant foreign population
in resident population)</t>
  </si>
  <si>
    <t>Age structure
(proportion of resident population aged over 80)</t>
  </si>
  <si>
    <t>Meters a.s.l.</t>
  </si>
  <si>
    <t>Poverty
(FSO poverty indicator)</t>
  </si>
  <si>
    <t>Calcolato il</t>
  </si>
  <si>
    <t>Codice calcolo</t>
  </si>
  <si>
    <t>Ständige Wohnbev.
in Siedlungen mit
weniger als 200 Einw.</t>
  </si>
  <si>
    <t>Erhöhung gemäss Art. 9 Abs. 2bis FiLaG</t>
  </si>
  <si>
    <t>Increase pursuant to Art. 9 para. 2bis FECCA</t>
  </si>
  <si>
    <t>Relèvement selon l'art. 9, al. 2bis, PFCC</t>
  </si>
  <si>
    <t xml:space="preserve">Aumento secondo l'art. 9 cpv. 2 LPFC </t>
  </si>
  <si>
    <t>Indicator = Proportion of inhabitants living at an altitude of over 800m</t>
  </si>
  <si>
    <t>Mittelwert</t>
  </si>
  <si>
    <t>E / G</t>
  </si>
  <si>
    <t>(G + E) / F</t>
  </si>
  <si>
    <t>Weighted standardized
partial indicators</t>
  </si>
  <si>
    <t>Moyenne</t>
  </si>
  <si>
    <t>Valore medio</t>
  </si>
  <si>
    <t>Average</t>
  </si>
  <si>
    <t>M * G</t>
  </si>
  <si>
    <t>J + K + L</t>
  </si>
  <si>
    <t>GLA-1</t>
  </si>
  <si>
    <t>SLA.AC 1</t>
  </si>
  <si>
    <t>SLA.F 1</t>
  </si>
  <si>
    <t>SLA.AC-1</t>
  </si>
  <si>
    <t>SLA.AC-2</t>
  </si>
  <si>
    <t>SLA.F-1</t>
  </si>
  <si>
    <t>SLA.AC 2</t>
  </si>
  <si>
    <t>SLA.F 2</t>
  </si>
  <si>
    <t>Lastenindex
Gemeinde</t>
  </si>
  <si>
    <t>Lastenindex
Gemeinde
gewichtet</t>
  </si>
  <si>
    <t>Summe
Lastenindex
Gemeinde</t>
  </si>
  <si>
    <t>Indice des
charges des
communes</t>
  </si>
  <si>
    <t>Indice des
charges des
communes
pondéré</t>
  </si>
  <si>
    <t>Somme des
indices des
charges des
communes</t>
  </si>
  <si>
    <t>Indice di
aggravio del
Comune</t>
  </si>
  <si>
    <t>Indice di
aggravio del
Comune
ponderato</t>
  </si>
  <si>
    <t>Indicatore
della
città polo</t>
  </si>
  <si>
    <t>Core city
indicator</t>
  </si>
  <si>
    <t>Superficie
produttiva</t>
  </si>
  <si>
    <t>SLA.F-2</t>
  </si>
  <si>
    <t>GLA-2</t>
  </si>
  <si>
    <t>Minimum (Min)</t>
  </si>
  <si>
    <t>Minimum (min.)</t>
  </si>
  <si>
    <t>Minimo (min)</t>
  </si>
  <si>
    <t>F / G</t>
  </si>
  <si>
    <t>J / K</t>
  </si>
  <si>
    <t>Somma indici
di aggravio
Comune</t>
  </si>
  <si>
    <t>Soziodemografischer
Lastenausgleich</t>
  </si>
  <si>
    <t>Compensation des charges
socio-démographiques</t>
  </si>
  <si>
    <t>Perequazione dell'aggravio
sociodemografico</t>
  </si>
  <si>
    <t>Socio-demographic
cost compensation</t>
  </si>
  <si>
    <t>Geografisch-
topografischer
Lastenausgleich</t>
  </si>
  <si>
    <t>GLA</t>
  </si>
  <si>
    <t>CCG</t>
  </si>
  <si>
    <t>PAG</t>
  </si>
  <si>
    <t>GCC</t>
  </si>
  <si>
    <t>Perequazione
dell'aggravio
geotopografico</t>
  </si>
  <si>
    <t>Geographical/
topographic cost
compensation</t>
  </si>
  <si>
    <t>Compensation
des charges géo-
topographiques</t>
  </si>
  <si>
    <t>Geografisch-topografischer
Lastenausgleich (GLA)</t>
  </si>
  <si>
    <t>Perequazione dell'aggravio
geotopografico (PAG)</t>
  </si>
  <si>
    <t>Geographical/topographic
cost compensation (GCC)</t>
  </si>
  <si>
    <t>Structure d’âge
(part de la population résidante ayant plus de 80 ans)</t>
  </si>
  <si>
    <t>Structure
d’âge
(CCS B)</t>
  </si>
  <si>
    <t>GCC 3 (Settlement structure)</t>
  </si>
  <si>
    <t>Outpayments
SCC A-C</t>
  </si>
  <si>
    <t>Municipality
number
FSO</t>
  </si>
  <si>
    <t>Municipality</t>
  </si>
  <si>
    <t>Municipality
burden
index</t>
  </si>
  <si>
    <t>Municipality
burden
index
weighted</t>
  </si>
  <si>
    <t>Sum of
municipality
burden index</t>
  </si>
  <si>
    <t>Settlement structure</t>
  </si>
  <si>
    <t>Calculation of cost compensation endowments</t>
  </si>
  <si>
    <t>Calcolo delle dotazioni nella compensazione degli oneri</t>
  </si>
  <si>
    <t>Calcul des dotations de la compensation des charges</t>
  </si>
  <si>
    <t>Berechnung der Dotationen im Lastenausgleich</t>
  </si>
  <si>
    <t>Indikator = Medianhöhe der produktiven Fläche</t>
  </si>
  <si>
    <t>Indicatore = altitudine mediana della superficie produttiva</t>
  </si>
  <si>
    <t>Indicator = Median altitude of productive surface area</t>
  </si>
  <si>
    <t xml:space="preserve"> (N - 100) * L</t>
  </si>
  <si>
    <t>M / M[Schweiz] * Dot</t>
  </si>
  <si>
    <t>M / M[Suisse] * dot.</t>
  </si>
  <si>
    <t>M / M[Svizzera] * dot</t>
  </si>
  <si>
    <t>M / M[Swi] * End</t>
  </si>
  <si>
    <t>D * (E - E[MW])</t>
  </si>
  <si>
    <t>D * (E - E[moy.])</t>
  </si>
  <si>
    <t>D * (E - E[med])</t>
  </si>
  <si>
    <t>D * (E - e[AVG])</t>
  </si>
  <si>
    <t>F / F[Schweiz] * Dot</t>
  </si>
  <si>
    <t>F / F[Suisse] * dot.</t>
  </si>
  <si>
    <t>F / F[Svizzera] * dot</t>
  </si>
  <si>
    <t>F / F[Swi] * End</t>
  </si>
  <si>
    <t>L * Bev</t>
  </si>
  <si>
    <t>L * pop.</t>
  </si>
  <si>
    <t>L * Pop</t>
  </si>
  <si>
    <t>Version</t>
  </si>
  <si>
    <t>Datum</t>
  </si>
  <si>
    <t>Densité
de l'habitat</t>
  </si>
  <si>
    <t>26.0</t>
  </si>
  <si>
    <t>05.05.2026</t>
  </si>
  <si>
    <t>FA-2027-260505085936</t>
  </si>
  <si>
    <t>04/2026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</si>
  <si>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</si>
  <si>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</si>
  <si>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</si>
  <si>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</si>
  <si>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</si>
  <si>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</si>
  <si>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</si>
  <si>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</si>
  <si>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</si>
  <si>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</si>
  <si>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</si>
  <si>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</si>
  <si>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</si>
  <si>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</si>
  <si>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</si>
  <si>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</si>
  <si>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</si>
  <si>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</si>
  <si>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</si>
  <si>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</si>
  <si>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</si>
  <si>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</si>
  <si>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</si>
  <si>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</si>
  <si>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</si>
  <si>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</si>
  <si>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</si>
  <si>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</si>
  <si>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</si>
  <si>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</si>
  <si>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</si>
  <si>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</si>
  <si>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</si>
  <si>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</si>
  <si>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</si>
  <si>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</si>
  <si>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</si>
  <si>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</si>
  <si>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</si>
  <si>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</si>
  <si>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</si>
  <si>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</si>
  <si>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</si>
  <si>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</si>
  <si>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</si>
  <si>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</si>
  <si>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</si>
  <si>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</si>
  <si>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</si>
  <si>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</si>
  <si>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</si>
  <si>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</si>
  <si>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</si>
  <si>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</si>
  <si>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</si>
  <si>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</si>
  <si>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</si>
  <si>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</si>
  <si>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</si>
  <si>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</si>
  <si>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</si>
  <si>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</si>
  <si>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</si>
  <si>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</si>
  <si>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</si>
  <si>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</si>
  <si>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</si>
  <si>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</si>
  <si>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</si>
  <si>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</si>
  <si>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</si>
  <si>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</si>
  <si>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</si>
  <si>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</si>
  <si>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</si>
  <si>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</si>
  <si>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</si>
  <si>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</si>
  <si>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</si>
  <si>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</si>
  <si>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</si>
  <si>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</si>
  <si>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</si>
  <si>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</si>
  <si>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</si>
  <si>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</si>
  <si>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</si>
  <si>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</si>
  <si>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</si>
  <si>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</si>
  <si>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</si>
  <si>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</si>
  <si>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</si>
  <si>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</si>
  <si>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</si>
  <si>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</si>
  <si>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</si>
  <si>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</si>
  <si>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</si>
  <si>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</si>
  <si>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</si>
  <si>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</si>
  <si>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</si>
  <si>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</si>
  <si>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</si>
  <si>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</si>
  <si>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</si>
  <si>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</si>
  <si>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</si>
  <si>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</si>
  <si>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</si>
  <si>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</si>
  <si>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</si>
  <si>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</si>
  <si>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</si>
  <si>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</si>
  <si>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</si>
  <si>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</si>
  <si>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</si>
  <si>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</si>
  <si>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</si>
  <si>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</si>
  <si>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</si>
  <si>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</si>
  <si>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</si>
  <si>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</si>
  <si>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</si>
  <si>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</si>
  <si>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</si>
  <si>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</si>
  <si>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</si>
  <si>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</si>
  <si>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</si>
  <si>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</si>
  <si>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</si>
  <si>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</si>
  <si>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</si>
  <si>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</si>
  <si>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</si>
  <si>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</si>
  <si>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</si>
  <si>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</si>
  <si>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</si>
  <si>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</si>
  <si>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</si>
  <si>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</si>
  <si>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</si>
  <si>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</si>
  <si>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</si>
  <si>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</si>
  <si>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</si>
  <si>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</si>
  <si>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</si>
  <si>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</si>
  <si>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</si>
  <si>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</si>
  <si>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</si>
  <si>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</si>
  <si>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</si>
  <si>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</si>
  <si>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</si>
  <si>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</si>
  <si>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</si>
  <si>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</si>
  <si>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</si>
  <si>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</si>
  <si>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</si>
  <si>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</si>
  <si>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</si>
  <si>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</si>
  <si>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</si>
  <si>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</si>
  <si>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</si>
  <si>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</si>
  <si>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</si>
  <si>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</si>
  <si>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</si>
  <si>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</si>
  <si>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</si>
  <si>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</si>
  <si>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</si>
  <si>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</si>
  <si>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</si>
  <si>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</si>
  <si>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</si>
  <si>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</si>
  <si>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</si>
  <si>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</si>
  <si>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</si>
  <si>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</si>
  <si>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</si>
  <si>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</si>
  <si>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</si>
  <si>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</si>
  <si>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</si>
  <si>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</si>
  <si>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</si>
  <si>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</si>
  <si>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</si>
  <si>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</si>
  <si>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</si>
  <si>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</si>
  <si>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</si>
  <si>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</si>
  <si>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</si>
  <si>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</si>
  <si>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</si>
  <si>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</si>
  <si>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</si>
  <si>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</si>
  <si>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</si>
  <si>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</si>
  <si>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</si>
  <si>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</si>
  <si>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</si>
  <si>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</si>
  <si>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</si>
  <si>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</si>
  <si>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</si>
  <si>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</si>
  <si>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</si>
  <si>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</si>
  <si>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</si>
  <si>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</si>
  <si>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</si>
  <si>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</si>
  <si>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</si>
  <si>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</si>
  <si>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</si>
  <si>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</si>
  <si>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</si>
  <si>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</si>
  <si>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</si>
  <si>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</si>
  <si>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</si>
  <si>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</si>
  <si>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</si>
  <si>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</si>
  <si>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</si>
  <si>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</si>
  <si>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</si>
  <si>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</si>
  <si>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</si>
  <si>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</si>
  <si>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</si>
  <si>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</si>
  <si>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</si>
  <si>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</si>
  <si>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</si>
  <si>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</si>
  <si>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</si>
  <si>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</si>
  <si>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</si>
  <si>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</si>
  <si>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</si>
  <si>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</si>
  <si>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</si>
  <si>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</si>
  <si>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</si>
  <si>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</si>
  <si>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</si>
  <si>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</si>
  <si>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</si>
  <si>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</si>
  <si>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</si>
  <si>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</si>
  <si>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</si>
  <si>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</si>
  <si>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</si>
  <si>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</si>
  <si>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</si>
  <si>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</si>
  <si>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</si>
  <si>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</si>
  <si>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</si>
  <si>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</si>
  <si>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</si>
  <si>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</si>
  <si>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</si>
  <si>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</si>
  <si>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</si>
  <si>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</si>
  <si>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</si>
  <si>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</si>
  <si>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</si>
  <si>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</si>
  <si>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</si>
  <si>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</si>
  <si>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</si>
  <si>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</si>
  <si>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</si>
  <si>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</si>
  <si>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</si>
  <si>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</si>
  <si>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</si>
  <si>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</si>
  <si>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</si>
  <si>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</si>
  <si>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</si>
  <si>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</si>
  <si>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</si>
  <si>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</si>
  <si>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</si>
  <si>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</si>
  <si>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</si>
  <si>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</si>
  <si>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</si>
  <si>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</si>
  <si>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</si>
  <si>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</si>
  <si>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</si>
  <si>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</si>
  <si>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</si>
  <si>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</si>
  <si>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</si>
  <si>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</si>
  <si>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</si>
  <si>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</si>
  <si>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</si>
  <si>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</si>
  <si>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</si>
  <si>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</si>
  <si>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</si>
  <si>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</si>
  <si>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</si>
  <si>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</si>
  <si>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</si>
  <si>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</si>
  <si>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</si>
  <si>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</si>
  <si>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</si>
  <si>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</si>
  <si>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</si>
  <si>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</si>
  <si>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</si>
  <si>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</si>
  <si>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</si>
  <si>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</si>
  <si>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</si>
  <si>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</si>
  <si>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</si>
  <si>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</si>
  <si>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</si>
  <si>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</si>
  <si>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</si>
  <si>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</si>
  <si>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</si>
  <si>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</si>
  <si>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</si>
  <si>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</si>
  <si>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</si>
  <si>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</si>
  <si>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</si>
  <si>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</si>
  <si>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</si>
  <si>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</si>
  <si>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</si>
  <si>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</si>
  <si>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</si>
  <si>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</si>
  <si>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</si>
  <si>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</si>
  <si>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</si>
  <si>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</si>
  <si>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</si>
  <si>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</si>
  <si>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</si>
  <si>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</si>
  <si>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</si>
  <si>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</si>
  <si>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</si>
  <si>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</si>
  <si>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</si>
  <si>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</si>
  <si>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</si>
  <si>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</si>
  <si>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</si>
  <si>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</si>
  <si>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</si>
  <si>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</si>
  <si>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</si>
  <si>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</si>
  <si>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</si>
  <si>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</si>
  <si>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</si>
  <si>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</si>
  <si>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</si>
  <si>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</si>
  <si>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</si>
  <si>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</si>
  <si>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</si>
  <si>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</si>
  <si>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</si>
  <si>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</si>
  <si>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</si>
  <si>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</si>
  <si>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</si>
  <si>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</si>
  <si>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</si>
  <si>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</si>
  <si>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</si>
  <si>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</si>
  <si>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</si>
  <si>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</si>
  <si>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</si>
  <si>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</si>
  <si>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</si>
  <si>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</si>
  <si>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</si>
  <si>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</si>
  <si>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</si>
  <si>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</si>
  <si>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</si>
  <si>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</si>
  <si>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</si>
  <si>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</si>
  <si>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</si>
  <si>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</si>
  <si>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</si>
  <si>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</si>
  <si>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</si>
  <si>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</si>
  <si>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</si>
  <si>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</si>
  <si>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</si>
  <si>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</si>
  <si>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</si>
  <si>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</si>
  <si>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</si>
  <si>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</si>
  <si>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</si>
  <si>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</si>
  <si>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</si>
  <si>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</si>
  <si>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</si>
  <si>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</si>
  <si>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</si>
  <si>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</si>
  <si>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</si>
  <si>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</si>
  <si>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</si>
  <si>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</si>
  <si>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</si>
  <si>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</si>
  <si>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</si>
  <si>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</si>
  <si>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</si>
  <si>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</si>
  <si>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</si>
  <si>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</si>
  <si>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</si>
  <si>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</si>
  <si>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</si>
  <si>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</si>
  <si>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</si>
  <si>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</si>
  <si>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</si>
  <si>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</si>
  <si>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</si>
  <si>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</si>
  <si>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</si>
  <si>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</si>
  <si>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</si>
  <si>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</si>
  <si>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</si>
  <si>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</si>
  <si>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</si>
  <si>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</si>
  <si>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</si>
  <si>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</si>
  <si>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</si>
  <si>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</si>
  <si>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</si>
  <si>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</si>
  <si>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</si>
  <si>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</si>
  <si>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</si>
  <si>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</si>
  <si>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</si>
  <si>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</si>
  <si>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</si>
  <si>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</si>
  <si>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</si>
  <si>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</si>
  <si>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</si>
  <si>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</si>
  <si>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</si>
  <si>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</si>
  <si>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</si>
  <si>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</si>
  <si>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</si>
  <si>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</si>
  <si>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</si>
  <si>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</si>
  <si>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</si>
  <si>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</si>
  <si>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</si>
  <si>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</si>
  <si>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</si>
  <si>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</si>
  <si>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</si>
  <si>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</si>
  <si>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</si>
  <si>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</si>
  <si>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</si>
  <si>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</si>
  <si>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</si>
  <si>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</si>
  <si>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</si>
  <si>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</si>
  <si>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</si>
  <si>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</si>
  <si>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</si>
  <si>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</si>
  <si>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</si>
  <si>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</si>
  <si>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</si>
  <si>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</si>
  <si>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</si>
  <si>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</si>
  <si>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</si>
  <si>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</si>
  <si>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</si>
  <si>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</si>
  <si>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</si>
  <si>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</si>
  <si>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</si>
  <si>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</si>
  <si>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</si>
  <si>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</si>
  <si>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</si>
  <si>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</si>
  <si>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</si>
  <si>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</si>
  <si>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</si>
  <si>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</si>
  <si>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</si>
  <si>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</si>
  <si>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</si>
  <si>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</si>
  <si>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</si>
  <si>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</si>
  <si>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</si>
  <si>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</si>
  <si>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</si>
  <si>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</si>
  <si>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</si>
  <si>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</si>
  <si>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</si>
  <si>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</si>
  <si>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</si>
  <si>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</si>
  <si>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</si>
  <si>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</si>
  <si>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</si>
  <si>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</si>
  <si>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</si>
  <si>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</si>
  <si>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</si>
  <si>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</si>
  <si>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</si>
  <si>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</si>
  <si>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</si>
  <si>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</si>
  <si>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</si>
  <si>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</si>
  <si>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</si>
  <si>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</si>
  <si>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</si>
  <si>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</si>
  <si>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</si>
  <si>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</si>
  <si>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</si>
  <si>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</si>
  <si>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</si>
  <si>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</si>
  <si>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</si>
  <si>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</si>
  <si>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</si>
  <si>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</si>
  <si>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</si>
  <si>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</si>
  <si>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</si>
  <si>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</si>
  <si>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</si>
  <si>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</si>
  <si>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</si>
  <si>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</si>
  <si>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</si>
  <si>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</si>
  <si>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</si>
  <si>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</si>
  <si>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</si>
  <si>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</si>
  <si>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</si>
  <si>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</si>
  <si>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</si>
  <si>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</si>
  <si>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</si>
  <si>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</si>
  <si>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</si>
  <si>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</si>
  <si>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</si>
  <si>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</si>
  <si>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</si>
  <si>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</si>
  <si>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</si>
  <si>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</si>
  <si>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</si>
  <si>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</si>
  <si>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</si>
  <si>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</si>
  <si>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</si>
  <si>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</si>
  <si>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</si>
  <si>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</si>
  <si>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</si>
  <si>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</si>
  <si>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</si>
  <si>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</si>
  <si>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</si>
  <si>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</si>
  <si>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</si>
  <si>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</si>
  <si>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</si>
  <si>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</si>
  <si>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</si>
  <si>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</si>
  <si>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</si>
  <si>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</si>
  <si>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</si>
  <si>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</si>
  <si>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</si>
  <si>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</si>
  <si>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</si>
  <si>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</si>
  <si>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</si>
  <si>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</si>
  <si>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</si>
  <si>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</si>
  <si>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</si>
  <si>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</si>
  <si>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</si>
  <si>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</si>
  <si>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</si>
  <si>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</si>
  <si>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</si>
  <si>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</si>
  <si>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</si>
  <si>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</si>
  <si>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</si>
  <si>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</si>
  <si>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</si>
  <si>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</si>
  <si>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</si>
  <si>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</si>
  <si>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</si>
  <si>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</si>
  <si>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</si>
  <si>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</si>
  <si>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</si>
  <si>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</si>
  <si>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</si>
  <si>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</si>
  <si>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</si>
  <si>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</si>
  <si>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</si>
  <si>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</si>
  <si>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</si>
  <si>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</si>
  <si>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</si>
  <si>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</si>
  <si>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</si>
  <si>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</si>
  <si>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</si>
  <si>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</si>
  <si>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</si>
  <si>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</si>
  <si>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</si>
  <si>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</si>
  <si>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</si>
  <si>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</si>
  <si>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</si>
  <si>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</si>
  <si>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</si>
  <si>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</si>
  <si>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</si>
  <si>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</si>
  <si>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</si>
  <si>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</si>
  <si>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</si>
  <si>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</si>
  <si>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</si>
  <si>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</si>
  <si>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</si>
  <si>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</si>
  <si>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</si>
  <si>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</si>
  <si>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</si>
  <si>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</si>
  <si>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</si>
  <si>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</si>
  <si>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</si>
  <si>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</si>
  <si>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</si>
  <si>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</si>
  <si>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</si>
  <si>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</si>
  <si>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</si>
  <si>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</si>
  <si>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</si>
  <si>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</si>
  <si>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</si>
  <si>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</si>
  <si>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</si>
  <si>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</si>
  <si>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</si>
  <si>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</si>
  <si>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</si>
  <si>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</si>
  <si>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</si>
  <si>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</si>
  <si>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</si>
  <si>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</si>
  <si>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</si>
  <si>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</si>
  <si>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</si>
  <si>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</si>
  <si>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</si>
  <si>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</si>
  <si>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</si>
  <si>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</si>
  <si>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</si>
  <si>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</si>
  <si>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</si>
  <si>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</si>
  <si>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</si>
  <si>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</si>
  <si>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</si>
  <si>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</si>
  <si>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</si>
  <si>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</si>
  <si>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</si>
  <si>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</si>
  <si>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</si>
  <si>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</si>
  <si>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</si>
  <si>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</si>
  <si>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</si>
  <si>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</si>
  <si>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</si>
  <si>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</si>
  <si>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</si>
  <si>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</si>
  <si>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</si>
  <si>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</si>
  <si>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</si>
  <si>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</si>
  <si>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</si>
  <si>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</si>
  <si>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</si>
  <si>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</si>
  <si>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</si>
  <si>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</si>
  <si>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</si>
  <si>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</si>
  <si>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</si>
  <si>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</si>
  <si>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</si>
  <si>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</si>
  <si>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</si>
  <si>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</si>
  <si>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</si>
  <si>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</si>
  <si>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</si>
  <si>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</si>
  <si>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</si>
  <si>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</si>
  <si>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</si>
  <si>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</si>
  <si>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</si>
  <si>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</si>
  <si>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</si>
  <si>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</si>
  <si>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</si>
  <si>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</si>
  <si>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</si>
  <si>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</si>
  <si>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</si>
  <si>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</si>
  <si>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</si>
  <si>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</si>
  <si>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</si>
  <si>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</si>
  <si>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</si>
  <si>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</si>
  <si>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</si>
  <si>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</si>
  <si>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</si>
  <si>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</si>
  <si>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</si>
  <si>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</si>
  <si>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</si>
  <si>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</si>
  <si>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</si>
  <si>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</si>
  <si>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</si>
  <si>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</si>
  <si>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</si>
  <si>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</si>
  <si>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</si>
  <si>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</si>
  <si>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</si>
  <si>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</si>
  <si>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</si>
  <si>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</si>
  <si>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</si>
  <si>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</si>
  <si>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</si>
  <si>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</si>
  <si>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</si>
  <si>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</si>
  <si>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</si>
  <si>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</si>
  <si>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</si>
  <si>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</si>
  <si>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</si>
  <si>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</si>
  <si>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</si>
  <si>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</si>
  <si>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</si>
  <si>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</si>
  <si>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</si>
  <si>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</si>
  <si>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</si>
  <si>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</si>
  <si>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</si>
  <si>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</si>
  <si>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</si>
  <si>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</si>
  <si>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</si>
  <si>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</si>
  <si>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</si>
  <si>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</si>
  <si>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</si>
  <si>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</si>
  <si>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</si>
  <si>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</si>
  <si>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</si>
  <si>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</si>
  <si>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</si>
  <si>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</si>
  <si>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</si>
  <si>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</si>
  <si>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</si>
  <si>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</si>
  <si>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</si>
  <si>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</si>
  <si>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</si>
  <si>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</si>
  <si>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</si>
  <si>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</si>
  <si>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</si>
  <si>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</si>
  <si>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</si>
  <si>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</si>
  <si>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</si>
  <si>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</si>
  <si>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</si>
  <si>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</si>
  <si>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</si>
  <si>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</si>
  <si>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</si>
  <si>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</si>
  <si>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</si>
  <si>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</si>
  <si>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</si>
  <si>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</si>
  <si>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</si>
  <si>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</si>
  <si>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</si>
  <si>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</si>
  <si>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</si>
  <si>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</si>
  <si>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</si>
  <si>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</si>
  <si>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</si>
  <si>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</si>
  <si>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</si>
  <si>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</si>
  <si>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</si>
  <si>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</si>
  <si>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</si>
  <si>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</si>
  <si>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</si>
  <si>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</si>
  <si>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</si>
  <si>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</si>
  <si>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</si>
  <si>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</si>
  <si>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</si>
  <si>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</si>
  <si>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</si>
  <si>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</si>
  <si>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</si>
  <si>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</si>
  <si>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</si>
  <si>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</si>
  <si>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</si>
  <si>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</si>
  <si>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</si>
  <si>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</si>
  <si>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</si>
  <si>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</si>
  <si>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</si>
  <si>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</si>
  <si>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</si>
  <si>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</si>
  <si>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</si>
  <si>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</si>
  <si>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</si>
  <si>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</si>
  <si>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</si>
  <si>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</si>
  <si>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</si>
  <si>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</si>
  <si>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</si>
  <si>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</si>
  <si>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</si>
  <si>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</si>
  <si>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</si>
  <si>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</si>
  <si>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</si>
  <si>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</si>
  <si>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</si>
  <si>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</si>
  <si>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</si>
  <si>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</si>
  <si>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</si>
  <si>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</si>
  <si>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</si>
  <si>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</si>
  <si>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</si>
  <si>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</si>
  <si>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</si>
  <si>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</si>
  <si>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</si>
  <si>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</si>
  <si>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</si>
  <si>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</si>
  <si>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</si>
  <si>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</si>
  <si>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</si>
  <si>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</si>
  <si>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</si>
  <si>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</si>
  <si>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</si>
  <si>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</si>
  <si>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</si>
  <si>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</si>
  <si>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</si>
  <si>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</si>
  <si>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</si>
  <si>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</si>
  <si>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</si>
  <si>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</si>
  <si>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</si>
  <si>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</si>
  <si>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</si>
  <si>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</si>
  <si>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</si>
  <si>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</si>
  <si>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</si>
  <si>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</si>
  <si>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</si>
  <si>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</si>
  <si>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</si>
  <si>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</si>
  <si>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</si>
  <si>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</si>
  <si>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</si>
  <si>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</si>
  <si>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</si>
  <si>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</si>
  <si>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</si>
  <si>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</si>
  <si>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</si>
  <si>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</si>
  <si>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</si>
  <si>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</si>
  <si>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</si>
  <si>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</si>
  <si>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</si>
  <si>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</si>
  <si>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</si>
  <si>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</si>
  <si>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</si>
  <si>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</si>
  <si>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</si>
  <si>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</si>
  <si>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</si>
  <si>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</si>
  <si>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</si>
  <si>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</si>
  <si>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</si>
  <si>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</si>
  <si>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</si>
  <si>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</si>
  <si>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</si>
  <si>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</si>
  <si>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</si>
  <si>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</si>
  <si>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</si>
  <si>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</si>
  <si>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</si>
  <si>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</si>
  <si>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</si>
  <si>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</si>
  <si>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</si>
  <si>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Schlatt-Haslen</t>
  </si>
  <si>
    <t>Oberegg</t>
  </si>
  <si>
    <t>Schwende-Rüte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</si>
  <si>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</si>
  <si>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</si>
  <si>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</si>
  <si>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</si>
  <si>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</si>
  <si>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</si>
  <si>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</si>
  <si>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</si>
  <si>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</si>
  <si>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</si>
  <si>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</si>
  <si>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</si>
  <si>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</si>
  <si>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</si>
  <si>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</si>
  <si>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</si>
  <si>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</si>
  <si>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</si>
  <si>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</si>
  <si>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</si>
  <si>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</si>
  <si>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</si>
  <si>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</si>
  <si>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</si>
  <si>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</si>
  <si>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</si>
  <si>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</si>
  <si>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</si>
  <si>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</si>
  <si>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</si>
  <si>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</si>
  <si>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</si>
  <si>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</si>
  <si>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</si>
  <si>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</si>
  <si>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</si>
  <si>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</si>
  <si>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</si>
  <si>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</si>
  <si>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</si>
  <si>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</si>
  <si>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</si>
  <si>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</si>
  <si>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</si>
  <si>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</si>
  <si>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</si>
  <si>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</si>
  <si>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</si>
  <si>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</si>
  <si>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</si>
  <si>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</si>
  <si>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</si>
  <si>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</si>
  <si>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</si>
  <si>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</si>
  <si>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</si>
  <si>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</si>
  <si>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</si>
  <si>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</si>
  <si>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</si>
  <si>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</si>
  <si>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</si>
  <si>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</si>
  <si>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</si>
  <si>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</si>
  <si>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</si>
  <si>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</si>
  <si>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</si>
  <si>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</si>
  <si>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</si>
  <si>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</si>
  <si>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</si>
  <si>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</si>
  <si>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</si>
  <si>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</si>
  <si>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</si>
  <si>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</si>
  <si>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</si>
  <si>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</si>
  <si>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</si>
  <si>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</si>
  <si>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</si>
  <si>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</si>
  <si>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</si>
  <si>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</si>
  <si>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</si>
  <si>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</si>
  <si>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</si>
  <si>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</si>
  <si>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</si>
  <si>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</si>
  <si>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</si>
  <si>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</si>
  <si>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</si>
  <si>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</si>
  <si>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</si>
  <si>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</si>
  <si>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</si>
  <si>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</si>
  <si>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</si>
  <si>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</si>
  <si>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</si>
  <si>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</si>
  <si>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</si>
  <si>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</si>
  <si>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</si>
  <si>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</si>
  <si>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</si>
  <si>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</si>
  <si>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</si>
  <si>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</si>
  <si>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</si>
  <si>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</si>
  <si>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</si>
  <si>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</si>
  <si>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</si>
  <si>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</si>
  <si>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</si>
  <si>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</si>
  <si>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</si>
  <si>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</si>
  <si>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</si>
  <si>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</si>
  <si>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</si>
  <si>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</si>
  <si>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</si>
  <si>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</si>
  <si>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</si>
  <si>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</si>
  <si>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</si>
  <si>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</si>
  <si>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</si>
  <si>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</si>
  <si>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</si>
  <si>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</si>
  <si>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</si>
  <si>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</si>
  <si>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</si>
  <si>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</si>
  <si>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</si>
  <si>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</si>
  <si>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</si>
  <si>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</si>
  <si>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</si>
  <si>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</si>
  <si>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</si>
  <si>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</si>
  <si>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</si>
  <si>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</si>
  <si>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</si>
  <si>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</si>
  <si>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</si>
  <si>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</si>
  <si>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</si>
  <si>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</si>
  <si>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</si>
  <si>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</si>
  <si>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</si>
  <si>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</si>
  <si>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</si>
  <si>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</si>
  <si>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</si>
  <si>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</si>
  <si>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</si>
  <si>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</si>
  <si>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</si>
  <si>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</si>
  <si>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</si>
  <si>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</si>
  <si>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</si>
  <si>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</si>
  <si>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</si>
  <si>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</si>
  <si>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</si>
  <si>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</si>
  <si>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</si>
  <si>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</si>
  <si>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</si>
  <si>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</si>
  <si>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</si>
  <si>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</si>
  <si>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</si>
  <si>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</si>
  <si>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</si>
  <si>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</si>
  <si>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</si>
  <si>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</si>
  <si>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</si>
  <si>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</si>
  <si>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</si>
  <si>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</si>
  <si>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</si>
  <si>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</si>
  <si>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</si>
  <si>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</si>
  <si>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</si>
  <si>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</si>
  <si>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</si>
  <si>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</si>
  <si>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</si>
  <si>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</si>
  <si>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</si>
  <si>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</si>
  <si>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</si>
  <si>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</si>
  <si>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</si>
  <si>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</si>
  <si>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</si>
  <si>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</si>
  <si>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</si>
  <si>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</si>
  <si>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</si>
  <si>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</si>
  <si>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</si>
  <si>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</si>
  <si>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</si>
  <si>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</si>
  <si>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</si>
  <si>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</si>
  <si>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</si>
  <si>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</si>
  <si>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</si>
  <si>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</si>
  <si>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</si>
  <si>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</si>
  <si>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</si>
  <si>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</si>
  <si>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</si>
  <si>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</si>
  <si>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</si>
  <si>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</si>
  <si>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</si>
  <si>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</si>
  <si>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</si>
  <si>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</si>
  <si>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</si>
  <si>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</si>
  <si>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</si>
  <si>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</si>
  <si>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</si>
  <si>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</si>
  <si>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</si>
  <si>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</si>
  <si>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</si>
  <si>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</si>
  <si>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</si>
  <si>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</si>
  <si>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</si>
  <si>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</si>
  <si>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</si>
  <si>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</si>
  <si>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</si>
  <si>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</si>
  <si>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</si>
  <si>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</si>
  <si>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</si>
  <si>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</si>
  <si>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</si>
  <si>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</si>
  <si>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</si>
  <si>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</si>
  <si>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</si>
  <si>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</si>
  <si>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</si>
  <si>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</si>
  <si>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</si>
  <si>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</si>
  <si>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</si>
  <si>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</si>
  <si>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</si>
  <si>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</si>
  <si>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</si>
  <si>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</si>
  <si>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</si>
  <si>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</si>
  <si>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</si>
  <si>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</si>
  <si>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</si>
  <si>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</si>
  <si>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</si>
  <si>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</si>
  <si>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</si>
  <si>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</si>
  <si>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</si>
  <si>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</si>
  <si>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</si>
  <si>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</si>
  <si>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</si>
  <si>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</si>
  <si>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</si>
  <si>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</si>
  <si>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</si>
  <si>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</si>
  <si>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</si>
  <si>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</si>
  <si>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</si>
  <si>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</si>
  <si>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</si>
  <si>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</si>
  <si>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</si>
  <si>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</si>
  <si>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</si>
  <si>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</si>
  <si>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</si>
  <si>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</si>
  <si>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</si>
  <si>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</si>
  <si>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</si>
  <si>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</si>
  <si>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</si>
  <si>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</si>
  <si>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</si>
  <si>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</si>
  <si>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</si>
  <si>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</si>
  <si>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</si>
  <si>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</si>
  <si>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</si>
  <si>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</si>
  <si>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</si>
  <si>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</si>
  <si>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</si>
  <si>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</si>
  <si>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</si>
  <si>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</si>
  <si>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</si>
  <si>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</si>
  <si>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</si>
  <si>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</si>
  <si>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</si>
  <si>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</si>
  <si>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</si>
  <si>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</si>
  <si>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</si>
  <si>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</si>
  <si>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</si>
  <si>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</si>
  <si>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</si>
  <si>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</si>
  <si>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</si>
  <si>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</si>
  <si>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</si>
  <si>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</si>
  <si>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</si>
  <si>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</si>
  <si>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</si>
  <si>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</si>
  <si>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</si>
  <si>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</si>
  <si>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</si>
  <si>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</si>
  <si>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</si>
  <si>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</si>
  <si>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</si>
  <si>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</si>
  <si>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</si>
  <si>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</si>
  <si>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</si>
  <si>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</si>
  <si>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</si>
  <si>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</si>
  <si>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</si>
  <si>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</si>
  <si>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</si>
  <si>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</si>
  <si>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</si>
  <si>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</si>
  <si>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</si>
  <si>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</si>
  <si>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</si>
  <si>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</si>
  <si>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</si>
  <si>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</si>
  <si>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</si>
  <si>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</si>
  <si>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</si>
  <si>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</si>
  <si>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</si>
  <si>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</si>
  <si>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</si>
  <si>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</si>
  <si>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</si>
  <si>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</si>
  <si>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</si>
  <si>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</si>
  <si>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</si>
  <si>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</si>
  <si>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</si>
  <si>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</si>
  <si>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</si>
  <si>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</si>
  <si>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</si>
  <si>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</si>
  <si>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</si>
  <si>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</si>
  <si>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</si>
  <si>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</si>
  <si>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</si>
  <si>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</si>
  <si>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</si>
  <si>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</si>
  <si>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</si>
  <si>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</si>
  <si>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</si>
  <si>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</si>
  <si>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</si>
  <si>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</si>
  <si>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</si>
  <si>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</si>
  <si>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</si>
  <si>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</si>
  <si>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</si>
  <si>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</si>
  <si>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</si>
  <si>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</si>
  <si>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</si>
  <si>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</si>
  <si>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</si>
  <si>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</si>
  <si>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</si>
  <si>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</si>
  <si>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</si>
  <si>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</si>
  <si>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</si>
  <si>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</si>
  <si>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</si>
  <si>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</si>
  <si>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</si>
  <si>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</si>
  <si>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</si>
  <si>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</si>
  <si>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</si>
  <si>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</si>
  <si>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</si>
  <si>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</si>
  <si>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</si>
  <si>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</si>
  <si>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</si>
  <si>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</si>
  <si>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</si>
  <si>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</si>
  <si>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</si>
  <si>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</si>
  <si>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</si>
  <si>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</si>
  <si>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</si>
  <si>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</si>
  <si>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</si>
  <si>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</si>
  <si>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</si>
  <si>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</si>
  <si>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</si>
  <si>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</si>
  <si>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</si>
  <si>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</si>
  <si>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</si>
  <si>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</si>
  <si>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</si>
  <si>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</si>
  <si>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</si>
  <si>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</si>
  <si>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</si>
  <si>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</si>
  <si>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</si>
  <si>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</si>
  <si>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</si>
  <si>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</si>
  <si>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</si>
  <si>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</si>
  <si>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</si>
  <si>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</si>
  <si>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</si>
  <si>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</si>
  <si>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</si>
  <si>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</si>
  <si>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</si>
  <si>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</si>
  <si>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</si>
  <si>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</si>
  <si>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</si>
  <si>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</si>
  <si>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</si>
  <si>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</si>
  <si>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</si>
  <si>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</si>
  <si>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</si>
  <si>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</si>
  <si>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</si>
  <si>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</si>
  <si>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</si>
  <si>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</si>
  <si>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</si>
  <si>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</si>
  <si>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</si>
  <si>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</si>
  <si>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</si>
  <si>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</si>
  <si>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</si>
  <si>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</si>
  <si>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</si>
  <si>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</si>
  <si>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</si>
  <si>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</si>
  <si>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</si>
  <si>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</si>
  <si>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</si>
  <si>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</si>
  <si>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</si>
  <si>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</si>
  <si>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</si>
  <si>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</si>
  <si>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</si>
  <si>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</si>
  <si>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</si>
  <si>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</si>
  <si>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</si>
  <si>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</si>
  <si>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</si>
  <si>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</si>
  <si>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</si>
  <si>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</si>
  <si>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</si>
  <si>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</si>
  <si>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</si>
  <si>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</si>
  <si>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</si>
  <si>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</si>
  <si>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</si>
  <si>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</si>
  <si>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</si>
  <si>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</si>
  <si>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</si>
  <si>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</si>
  <si>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</si>
  <si>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</si>
  <si>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</si>
  <si>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</si>
  <si>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</si>
  <si>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</si>
  <si>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</si>
  <si>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</si>
  <si>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</si>
  <si>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</si>
  <si>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</si>
  <si>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</si>
  <si>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</si>
  <si>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</si>
  <si>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</si>
  <si>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</si>
  <si>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</si>
  <si>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</si>
  <si>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</si>
  <si>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</si>
  <si>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</si>
  <si>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</si>
  <si>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</si>
  <si>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</si>
  <si>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</si>
  <si>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</si>
  <si>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</si>
  <si>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</si>
  <si>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</si>
  <si>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</si>
  <si>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</si>
  <si>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</si>
  <si>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</si>
  <si>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</si>
  <si>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</si>
  <si>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</si>
  <si>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</si>
  <si>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</si>
  <si>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</si>
  <si>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</si>
  <si>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</si>
  <si>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</si>
  <si>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</si>
  <si>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</si>
  <si>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</si>
  <si>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</si>
  <si>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</si>
  <si>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</si>
  <si>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</si>
  <si>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</si>
  <si>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</si>
  <si>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</si>
  <si>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</si>
  <si>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</si>
  <si>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</si>
  <si>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</si>
  <si>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</si>
  <si>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</si>
  <si>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</si>
  <si>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</si>
  <si>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</si>
  <si>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</si>
  <si>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</si>
  <si>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</si>
  <si>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</si>
  <si>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</si>
  <si>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</si>
  <si>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</si>
  <si>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</si>
  <si>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</si>
  <si>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</si>
  <si>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</si>
  <si>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</si>
  <si>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</si>
  <si>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</si>
  <si>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</si>
  <si>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</si>
  <si>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</si>
  <si>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</si>
  <si>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</si>
  <si>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</si>
  <si>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</si>
  <si>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</si>
  <si>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</si>
  <si>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</si>
  <si>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</si>
  <si>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</si>
  <si>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</si>
  <si>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</si>
  <si>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</si>
  <si>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</si>
  <si>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</si>
  <si>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</si>
  <si>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</si>
  <si>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</si>
  <si>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</si>
  <si>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</si>
  <si>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</si>
  <si>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</si>
  <si>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</si>
  <si>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</si>
  <si>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</si>
  <si>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</si>
  <si>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</si>
  <si>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</si>
  <si>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</si>
  <si>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</si>
  <si>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</si>
  <si>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</si>
  <si>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</si>
  <si>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</si>
  <si>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</si>
  <si>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</si>
  <si>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</si>
  <si>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</si>
  <si>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</si>
  <si>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</si>
  <si>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</si>
  <si>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</si>
  <si>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</si>
  <si>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</si>
  <si>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</si>
  <si>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</si>
  <si>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</si>
  <si>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</si>
  <si>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</si>
  <si>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</si>
  <si>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</si>
  <si>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</si>
  <si>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</si>
  <si>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</si>
  <si>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</si>
  <si>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</si>
  <si>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</si>
  <si>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</si>
  <si>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</si>
  <si>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</si>
  <si>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</si>
  <si>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</si>
  <si>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</si>
  <si>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</si>
  <si>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</si>
  <si>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</si>
  <si>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</si>
  <si>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</si>
  <si>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</si>
  <si>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</si>
  <si>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</si>
  <si>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</si>
  <si>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</si>
  <si>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</si>
  <si>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</si>
  <si>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</si>
  <si>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</si>
  <si>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</si>
  <si>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</si>
  <si>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</si>
  <si>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</si>
  <si>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</si>
  <si>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</si>
  <si>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</si>
  <si>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</si>
  <si>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</si>
  <si>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</si>
  <si>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</si>
  <si>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</si>
  <si>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</si>
  <si>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</si>
  <si>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</si>
  <si>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</si>
  <si>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</si>
  <si>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</si>
  <si>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</si>
  <si>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</si>
  <si>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</si>
  <si>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</si>
  <si>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</si>
  <si>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</si>
  <si>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</si>
  <si>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</si>
  <si>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</si>
  <si>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</si>
  <si>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</si>
  <si>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</si>
  <si>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</si>
  <si>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</si>
  <si>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</si>
  <si>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</si>
  <si>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</si>
  <si>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</si>
  <si>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</si>
  <si>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</si>
  <si>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</si>
  <si>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</si>
  <si>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</si>
  <si>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</si>
  <si>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</si>
  <si>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</si>
  <si>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</si>
  <si>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</si>
  <si>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</si>
  <si>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</si>
  <si>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</si>
  <si>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</si>
  <si>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</si>
  <si>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</si>
  <si>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</si>
  <si>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</si>
  <si>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</si>
  <si>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</si>
  <si>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</si>
  <si>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</si>
  <si>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</si>
  <si>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</si>
  <si>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</si>
  <si>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</si>
  <si>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</si>
  <si>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</si>
  <si>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</si>
  <si>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</si>
  <si>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</si>
  <si>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</si>
  <si>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</si>
  <si>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</si>
  <si>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</si>
  <si>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</si>
  <si>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</si>
  <si>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</si>
  <si>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</si>
  <si>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</si>
  <si>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</si>
  <si>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</si>
  <si>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</si>
  <si>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</si>
  <si>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</si>
  <si>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</si>
  <si>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</si>
  <si>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</si>
  <si>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</si>
  <si>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</si>
  <si>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</si>
  <si>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</si>
  <si>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</si>
  <si>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</si>
  <si>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</si>
  <si>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</si>
  <si>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</si>
  <si>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</si>
  <si>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</si>
  <si>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</si>
  <si>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</si>
  <si>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</si>
  <si>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</si>
  <si>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</si>
  <si>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</si>
  <si>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</si>
  <si>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</si>
  <si>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</si>
  <si>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</si>
  <si>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</si>
  <si>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</si>
  <si>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</si>
  <si>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</si>
  <si>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</si>
  <si>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</si>
  <si>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</si>
  <si>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</si>
  <si>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</si>
  <si>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</si>
  <si>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</si>
  <si>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</si>
  <si>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</si>
  <si>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</si>
  <si>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</si>
  <si>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</si>
  <si>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</si>
  <si>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</si>
  <si>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</si>
  <si>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</si>
  <si>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</si>
  <si>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</si>
  <si>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</si>
  <si>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</si>
  <si>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</si>
  <si>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</si>
  <si>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</si>
  <si>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</si>
  <si>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</si>
  <si>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</si>
  <si>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</si>
  <si>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</si>
  <si>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</si>
  <si>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</si>
  <si>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</si>
  <si>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</si>
  <si>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</si>
  <si>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</si>
  <si>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</si>
  <si>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</si>
  <si>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</si>
  <si>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</si>
  <si>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</si>
  <si>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</si>
  <si>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</si>
  <si>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</si>
  <si>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</si>
  <si>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</si>
  <si>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</si>
  <si>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</si>
  <si>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</si>
  <si>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</si>
  <si>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</si>
  <si>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</si>
  <si>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</si>
  <si>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</si>
  <si>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</si>
  <si>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</si>
  <si>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</si>
  <si>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</si>
  <si>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</si>
  <si>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</si>
  <si>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</si>
  <si>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</si>
  <si>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</si>
  <si>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</si>
  <si>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</si>
  <si>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</si>
  <si>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</si>
  <si>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</si>
  <si>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</si>
  <si>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</si>
  <si>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</si>
  <si>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</si>
  <si>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</si>
  <si>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</si>
  <si>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</si>
  <si>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</si>
  <si>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</si>
  <si>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</si>
  <si>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</si>
  <si>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</si>
  <si>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</si>
  <si>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</si>
  <si>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</si>
  <si>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</si>
  <si>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</si>
  <si>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</si>
  <si>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</si>
  <si>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</si>
  <si>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</si>
  <si>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</si>
  <si>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</si>
  <si>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</si>
  <si>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</si>
  <si>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</si>
  <si>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</si>
  <si>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</si>
  <si>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</si>
  <si>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</si>
  <si>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</si>
  <si>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</si>
  <si>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</si>
  <si>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</si>
  <si>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</si>
  <si>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</si>
  <si>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</si>
  <si>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</si>
  <si>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</si>
  <si>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</si>
  <si>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</si>
  <si>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</si>
  <si>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</si>
  <si>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</si>
  <si>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</si>
  <si>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</si>
  <si>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</si>
  <si>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</si>
  <si>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</si>
  <si>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</si>
  <si>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</si>
  <si>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</si>
  <si>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</si>
  <si>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</si>
  <si>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</si>
  <si>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</si>
  <si>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</si>
  <si>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</si>
  <si>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</si>
  <si>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</si>
  <si>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</si>
  <si>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</si>
  <si>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</si>
  <si>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</si>
  <si>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</si>
  <si>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</si>
  <si>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</si>
  <si>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</si>
  <si>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</si>
  <si>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</si>
  <si>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</si>
  <si>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</si>
  <si>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</si>
  <si>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</si>
  <si>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</si>
  <si>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</si>
  <si>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</si>
  <si>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</si>
  <si>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</si>
  <si>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</si>
  <si>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</si>
  <si>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</si>
  <si>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</si>
  <si>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</si>
  <si>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</si>
  <si>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</si>
  <si>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</si>
  <si>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</si>
  <si>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</si>
  <si>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</si>
  <si>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</si>
  <si>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</si>
  <si>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</si>
  <si>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</si>
  <si>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</si>
  <si>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</si>
  <si>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</si>
  <si>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</si>
  <si>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</si>
  <si>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</si>
  <si>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</si>
  <si>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</si>
  <si>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</si>
  <si>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</si>
  <si>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</si>
  <si>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</si>
  <si>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</si>
  <si>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</si>
  <si>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</si>
  <si>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</si>
  <si>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</si>
  <si>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</si>
  <si>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</si>
  <si>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</si>
  <si>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</si>
  <si>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</si>
  <si>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</si>
  <si>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</si>
  <si>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</si>
  <si>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</si>
  <si>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</si>
  <si>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</si>
  <si>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</si>
  <si>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</si>
  <si>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</si>
  <si>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</si>
  <si>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</si>
  <si>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</si>
  <si>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</si>
  <si>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</si>
  <si>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</si>
  <si>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</si>
  <si>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</si>
  <si>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</si>
  <si>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</si>
  <si>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</si>
  <si>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Neuchâtel</t>
  </si>
  <si>
    <t>Val-de-Ruz</t>
  </si>
  <si>
    <t>La Côte-aux-Fées</t>
  </si>
  <si>
    <t>Les Verrières</t>
  </si>
  <si>
    <t>Val-de-Travers</t>
  </si>
  <si>
    <t>Laténa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</si>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</sst>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#,##0_ ;\-#,##0_ ;&quot;-&quot;??_ ;@_ "/>
    <numFmt numFmtId="165" formatCode="_ * #,##0_ ;_ * \-#,##0_ ;_ * &quot;0&quot;_ ;_ @_ "/>
    <numFmt numFmtId="166" formatCode="#\ ?/?\ "/>
    <numFmt numFmtId="167" formatCode="#,##0_ ;\-#,##0_ ;0_ ;@_ "/>
    <numFmt numFmtId="168" formatCode="0.0%_ ;\-0.0%_ ;0%_ "/>
    <numFmt numFmtId="169" formatCode="@_ "/>
    <numFmt numFmtId="170" formatCode="mm\/yyyy"/>
    <numFmt numFmtId="171" formatCode="0_ ;\-0_ ;_ ;@_ "/>
    <numFmt numFmtId="172" formatCode="0.000_ ;\-0.000_ ;0.000_ ;@_ "/>
    <numFmt numFmtId="173" formatCode="0.0%_ ;\-0.0%_ ;&quot;-&quot;??_ ;@_ "/>
    <numFmt numFmtId="174" formatCode="0.0_ ;\-0.0_ ;&quot;-&quot;??_ ;@_ "/>
    <numFmt numFmtId="175" formatCode="0.00%_ ;\-0.00%_ ;&quot;-&quot;??_ ;@_ "/>
    <numFmt numFmtId="176" formatCode="0.000;\-0.000;0.000;@"/>
    <numFmt numFmtId="177" formatCode="0.000_ ;0.000_ ;0.000_ ;@_ "/>
    <numFmt numFmtId="178" formatCode="0.0%_ ;\-0.0%_ ;0.0%_ ;@_ "/>
    <numFmt numFmtId="179" formatCode="0.0000"/>
    <numFmt numFmtId="180" formatCode="0.0"/>
    <numFmt numFmtId="181" formatCode="0.0%"/>
    <numFmt numFmtId="182" formatCode="_ \ @"/>
    <numFmt numFmtId="183" formatCode="_ * #,##0_ ;_ * \-#,##0_ ;_ * &quot;-&quot;??_ ;_ @_ "/>
    <numFmt numFmtId="184" formatCode="0.00%_ ;\-0.00%_ ;0.00%_ ;@_ "/>
    <numFmt numFmtId="185" formatCode="0.000"/>
  </numFmts>
  <fonts count="44" x14ac:knownFonts="1">
    <font>
      <sz val="10"/>
      <name val="Arial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8"/>
      <color rgb="FF0000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.5"/>
      <color rgb="FF000000"/>
      <name val="Arial"/>
      <family val="2"/>
    </font>
    <font>
      <b/>
      <sz val="14"/>
      <color rgb="FF000000"/>
      <name val="Arial"/>
      <family val="2"/>
    </font>
    <font>
      <i/>
      <sz val="8"/>
      <color rgb="FF000000"/>
      <name val="Arial"/>
      <family val="2"/>
    </font>
    <font>
      <sz val="10"/>
      <color rgb="FF000000"/>
      <name val="Arial"/>
      <family val="2"/>
    </font>
    <font>
      <b/>
      <sz val="18"/>
      <color rgb="FF000000"/>
      <name val="Arial"/>
      <family val="2"/>
    </font>
    <font>
      <b/>
      <sz val="22"/>
      <color rgb="FF000000"/>
      <name val="Arial"/>
      <family val="2"/>
    </font>
    <font>
      <sz val="12"/>
      <color rgb="FF000000"/>
      <name val="Arial"/>
      <family val="2"/>
    </font>
    <font>
      <sz val="10"/>
      <color indexed="12"/>
      <name val="Arial"/>
      <family val="2"/>
    </font>
    <font>
      <b/>
      <sz val="16"/>
      <color rgb="FF000000"/>
      <name val="Arial"/>
      <family val="2"/>
    </font>
    <font>
      <sz val="8"/>
      <color theme="0"/>
      <name val="Arial Narrow"/>
      <family val="2"/>
    </font>
    <font>
      <b/>
      <sz val="14"/>
      <color indexed="8"/>
      <name val="Arial"/>
      <family val="2"/>
    </font>
    <font>
      <sz val="9"/>
      <color rgb="FF000000"/>
      <name val="Arial"/>
      <family val="2"/>
    </font>
    <font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sz val="18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sz val="8"/>
      <color indexed="12"/>
      <name val="Arial"/>
      <family val="2"/>
    </font>
    <font>
      <i/>
      <sz val="8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8"/>
      <color indexed="12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FF"/>
      <name val="Arial"/>
      <family val="2"/>
    </font>
    <font>
      <sz val="8"/>
      <color rgb="FFC00000"/>
      <name val="Arial"/>
      <family val="2"/>
    </font>
    <font>
      <b/>
      <sz val="9"/>
      <color theme="0"/>
      <name val="Arial"/>
      <family val="2"/>
    </font>
    <font>
      <sz val="8"/>
      <color theme="0" tint="-0.499984740745262"/>
      <name val="Arial"/>
      <family val="2"/>
    </font>
    <font>
      <sz val="8"/>
      <name val="Symbol"/>
      <family val="1"/>
      <charset val="2"/>
    </font>
  </fonts>
  <fills count="10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0ED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5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3" fillId="0" borderId="0" xfId="0" applyFont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2" xfId="0" applyFont="1" applyBorder="1"/>
    <xf numFmtId="0" fontId="6" fillId="0" borderId="0" xfId="0" applyFont="1"/>
    <xf numFmtId="0" fontId="5" fillId="0" borderId="3" xfId="0" applyFont="1" applyBorder="1" applyAlignment="1">
      <alignment vertical="center"/>
    </xf>
    <xf numFmtId="0" fontId="10" fillId="0" borderId="0" xfId="0" applyFont="1"/>
    <xf numFmtId="164" fontId="4" fillId="0" borderId="4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164" fontId="4" fillId="3" borderId="5" xfId="0" applyNumberFormat="1" applyFont="1" applyFill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4" fontId="4" fillId="3" borderId="10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right" vertical="center"/>
    </xf>
    <xf numFmtId="164" fontId="4" fillId="3" borderId="11" xfId="0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15" xfId="0" applyNumberFormat="1" applyFont="1" applyBorder="1" applyAlignment="1">
      <alignment horizontal="right" vertical="center"/>
    </xf>
    <xf numFmtId="164" fontId="4" fillId="0" borderId="16" xfId="0" applyNumberFormat="1" applyFont="1" applyBorder="1" applyAlignment="1">
      <alignment horizontal="right" vertical="center"/>
    </xf>
    <xf numFmtId="0" fontId="14" fillId="0" borderId="0" xfId="0" applyFo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13" xfId="0" applyFont="1" applyBorder="1" applyAlignment="1">
      <alignment vertical="center"/>
    </xf>
    <xf numFmtId="165" fontId="4" fillId="0" borderId="0" xfId="0" applyNumberFormat="1" applyFont="1" applyAlignment="1">
      <alignment horizontal="center"/>
    </xf>
    <xf numFmtId="165" fontId="15" fillId="0" borderId="2" xfId="0" applyNumberFormat="1" applyFont="1" applyBorder="1" applyAlignment="1" applyProtection="1">
      <alignment vertical="center"/>
      <protection locked="0"/>
    </xf>
    <xf numFmtId="0" fontId="4" fillId="0" borderId="9" xfId="0" applyFont="1" applyBorder="1"/>
    <xf numFmtId="0" fontId="4" fillId="0" borderId="11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165" fontId="15" fillId="0" borderId="15" xfId="0" applyNumberFormat="1" applyFont="1" applyBorder="1" applyAlignment="1" applyProtection="1">
      <alignment vertical="center"/>
      <protection locked="0"/>
    </xf>
    <xf numFmtId="0" fontId="4" fillId="0" borderId="12" xfId="0" applyFont="1" applyBorder="1"/>
    <xf numFmtId="0" fontId="16" fillId="0" borderId="0" xfId="0" applyFont="1"/>
    <xf numFmtId="166" fontId="3" fillId="0" borderId="13" xfId="0" applyNumberFormat="1" applyFont="1" applyBorder="1" applyAlignment="1" applyProtection="1">
      <alignment horizontal="right" vertical="center"/>
      <protection locked="0"/>
    </xf>
    <xf numFmtId="166" fontId="3" fillId="0" borderId="2" xfId="0" applyNumberFormat="1" applyFont="1" applyBorder="1" applyAlignment="1" applyProtection="1">
      <alignment horizontal="right" vertical="center"/>
      <protection locked="0"/>
    </xf>
    <xf numFmtId="166" fontId="3" fillId="0" borderId="11" xfId="0" applyNumberFormat="1" applyFont="1" applyBorder="1" applyAlignment="1" applyProtection="1">
      <alignment horizontal="right" vertical="center"/>
      <protection locked="0"/>
    </xf>
    <xf numFmtId="167" fontId="15" fillId="0" borderId="16" xfId="0" applyNumberFormat="1" applyFont="1" applyBorder="1" applyAlignment="1" applyProtection="1">
      <alignment horizontal="right" vertical="center"/>
      <protection locked="0"/>
    </xf>
    <xf numFmtId="167" fontId="4" fillId="0" borderId="5" xfId="0" applyNumberFormat="1" applyFont="1" applyBorder="1" applyAlignment="1">
      <alignment horizontal="right"/>
    </xf>
    <xf numFmtId="167" fontId="15" fillId="0" borderId="11" xfId="0" applyNumberFormat="1" applyFont="1" applyBorder="1" applyAlignment="1" applyProtection="1">
      <alignment horizontal="right" vertical="center"/>
      <protection locked="0"/>
    </xf>
    <xf numFmtId="167" fontId="5" fillId="0" borderId="8" xfId="0" applyNumberFormat="1" applyFont="1" applyBorder="1" applyAlignment="1">
      <alignment horizontal="right" vertical="center"/>
    </xf>
    <xf numFmtId="167" fontId="4" fillId="0" borderId="5" xfId="0" applyNumberFormat="1" applyFont="1" applyBorder="1" applyAlignment="1">
      <alignment horizontal="right" vertical="center"/>
    </xf>
    <xf numFmtId="167" fontId="5" fillId="0" borderId="3" xfId="0" applyNumberFormat="1" applyFont="1" applyBorder="1" applyAlignment="1">
      <alignment horizontal="right" vertical="center"/>
    </xf>
    <xf numFmtId="167" fontId="5" fillId="0" borderId="7" xfId="0" applyNumberFormat="1" applyFont="1" applyBorder="1" applyAlignment="1">
      <alignment horizontal="right" vertical="center"/>
    </xf>
    <xf numFmtId="168" fontId="15" fillId="0" borderId="5" xfId="0" applyNumberFormat="1" applyFont="1" applyBorder="1" applyAlignment="1" applyProtection="1">
      <alignment horizontal="right"/>
      <protection locked="0"/>
    </xf>
    <xf numFmtId="0" fontId="5" fillId="0" borderId="13" xfId="0" applyFont="1" applyBorder="1" applyAlignment="1">
      <alignment vertical="center"/>
    </xf>
    <xf numFmtId="0" fontId="4" fillId="0" borderId="7" xfId="0" applyFont="1" applyBorder="1"/>
    <xf numFmtId="0" fontId="4" fillId="0" borderId="12" xfId="0" applyFont="1" applyBorder="1" applyAlignment="1">
      <alignment horizontal="left" vertical="center"/>
    </xf>
    <xf numFmtId="0" fontId="4" fillId="0" borderId="13" xfId="0" applyFont="1" applyBorder="1"/>
    <xf numFmtId="0" fontId="4" fillId="0" borderId="3" xfId="0" applyFont="1" applyBorder="1" applyAlignment="1">
      <alignment vertical="center"/>
    </xf>
    <xf numFmtId="169" fontId="4" fillId="0" borderId="12" xfId="0" applyNumberFormat="1" applyFont="1" applyBorder="1" applyAlignment="1">
      <alignment horizontal="right"/>
    </xf>
    <xf numFmtId="169" fontId="4" fillId="0" borderId="15" xfId="0" applyNumberFormat="1" applyFont="1" applyBorder="1" applyAlignment="1">
      <alignment horizontal="right"/>
    </xf>
    <xf numFmtId="169" fontId="4" fillId="0" borderId="16" xfId="0" applyNumberFormat="1" applyFont="1" applyBorder="1" applyAlignment="1">
      <alignment horizontal="right"/>
    </xf>
    <xf numFmtId="0" fontId="4" fillId="0" borderId="16" xfId="0" applyFont="1" applyBorder="1"/>
    <xf numFmtId="165" fontId="5" fillId="0" borderId="7" xfId="0" applyNumberFormat="1" applyFont="1" applyBorder="1" applyAlignment="1">
      <alignment vertical="center"/>
    </xf>
    <xf numFmtId="170" fontId="17" fillId="0" borderId="9" xfId="0" applyNumberFormat="1" applyFont="1" applyBorder="1" applyAlignment="1" applyProtection="1">
      <alignment horizontal="right"/>
      <protection locked="0"/>
    </xf>
    <xf numFmtId="165" fontId="15" fillId="0" borderId="7" xfId="0" applyNumberFormat="1" applyFont="1" applyBorder="1" applyAlignment="1" applyProtection="1">
      <alignment vertical="center"/>
      <protection locked="0"/>
    </xf>
    <xf numFmtId="167" fontId="15" fillId="0" borderId="8" xfId="0" applyNumberFormat="1" applyFont="1" applyBorder="1" applyAlignment="1" applyProtection="1">
      <alignment horizontal="right" vertical="center"/>
      <protection locked="0"/>
    </xf>
    <xf numFmtId="0" fontId="6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7" fontId="4" fillId="0" borderId="14" xfId="0" applyNumberFormat="1" applyFont="1" applyBorder="1" applyAlignment="1">
      <alignment vertical="center"/>
    </xf>
    <xf numFmtId="167" fontId="4" fillId="0" borderId="4" xfId="0" applyNumberFormat="1" applyFont="1" applyBorder="1" applyAlignment="1">
      <alignment vertical="center"/>
    </xf>
    <xf numFmtId="167" fontId="4" fillId="0" borderId="10" xfId="0" applyNumberFormat="1" applyFont="1" applyBorder="1" applyAlignment="1">
      <alignment vertical="center"/>
    </xf>
    <xf numFmtId="167" fontId="5" fillId="0" borderId="6" xfId="0" applyNumberFormat="1" applyFont="1" applyBorder="1" applyAlignment="1">
      <alignment vertical="center"/>
    </xf>
    <xf numFmtId="167" fontId="4" fillId="0" borderId="6" xfId="0" applyNumberFormat="1" applyFont="1" applyBorder="1" applyAlignment="1">
      <alignment vertical="center"/>
    </xf>
    <xf numFmtId="0" fontId="4" fillId="0" borderId="14" xfId="0" applyFont="1" applyBorder="1"/>
    <xf numFmtId="0" fontId="6" fillId="0" borderId="10" xfId="0" applyFont="1" applyBorder="1"/>
    <xf numFmtId="167" fontId="5" fillId="0" borderId="6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left"/>
    </xf>
    <xf numFmtId="0" fontId="5" fillId="0" borderId="8" xfId="0" applyFont="1" applyBorder="1" applyAlignment="1">
      <alignment horizontal="righ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6" xfId="0" applyFont="1" applyBorder="1" applyAlignment="1">
      <alignment horizontal="right" vertical="center" wrapText="1"/>
    </xf>
    <xf numFmtId="1" fontId="10" fillId="0" borderId="0" xfId="0" applyNumberFormat="1" applyFont="1" applyAlignment="1">
      <alignment horizontal="right"/>
    </xf>
    <xf numFmtId="0" fontId="10" fillId="0" borderId="6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/>
    </xf>
    <xf numFmtId="171" fontId="7" fillId="0" borderId="7" xfId="0" applyNumberFormat="1" applyFont="1" applyBorder="1" applyAlignment="1">
      <alignment horizontal="right" vertical="center"/>
    </xf>
    <xf numFmtId="171" fontId="7" fillId="0" borderId="7" xfId="0" applyNumberFormat="1" applyFont="1" applyBorder="1" applyAlignment="1">
      <alignment horizontal="right" vertical="center" wrapText="1"/>
    </xf>
    <xf numFmtId="171" fontId="21" fillId="0" borderId="6" xfId="0" applyNumberFormat="1" applyFont="1" applyBorder="1" applyAlignment="1">
      <alignment horizontal="right" vertical="center" wrapText="1"/>
    </xf>
    <xf numFmtId="171" fontId="7" fillId="0" borderId="6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22" fillId="0" borderId="0" xfId="0" applyFont="1"/>
    <xf numFmtId="0" fontId="11" fillId="0" borderId="0" xfId="0" applyFont="1" applyAlignment="1">
      <alignment vertical="center" wrapText="1"/>
    </xf>
    <xf numFmtId="172" fontId="23" fillId="0" borderId="15" xfId="0" applyNumberFormat="1" applyFont="1" applyBorder="1" applyAlignment="1">
      <alignment horizontal="right" vertical="center"/>
    </xf>
    <xf numFmtId="172" fontId="23" fillId="3" borderId="2" xfId="0" applyNumberFormat="1" applyFont="1" applyFill="1" applyBorder="1" applyAlignment="1">
      <alignment horizontal="right" vertical="center"/>
    </xf>
    <xf numFmtId="172" fontId="5" fillId="0" borderId="7" xfId="0" applyNumberFormat="1" applyFont="1" applyBorder="1" applyAlignment="1">
      <alignment horizontal="right" vertical="center"/>
    </xf>
    <xf numFmtId="164" fontId="15" fillId="0" borderId="0" xfId="0" applyNumberFormat="1" applyFont="1" applyAlignment="1" applyProtection="1">
      <alignment horizontal="right" vertical="center"/>
      <protection locked="0"/>
    </xf>
    <xf numFmtId="164" fontId="15" fillId="3" borderId="0" xfId="0" applyNumberFormat="1" applyFont="1" applyFill="1" applyAlignment="1" applyProtection="1">
      <alignment horizontal="right" vertical="center"/>
      <protection locked="0"/>
    </xf>
    <xf numFmtId="164" fontId="24" fillId="0" borderId="7" xfId="0" applyNumberFormat="1" applyFont="1" applyBorder="1" applyAlignment="1" applyProtection="1">
      <alignment horizontal="right" vertical="center"/>
      <protection locked="0"/>
    </xf>
    <xf numFmtId="164" fontId="5" fillId="0" borderId="7" xfId="0" applyNumberFormat="1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>
      <alignment horizontal="right" wrapText="1"/>
    </xf>
    <xf numFmtId="173" fontId="5" fillId="0" borderId="7" xfId="0" applyNumberFormat="1" applyFont="1" applyBorder="1" applyAlignment="1">
      <alignment horizontal="right" vertical="center"/>
    </xf>
    <xf numFmtId="174" fontId="5" fillId="0" borderId="7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73" fontId="4" fillId="0" borderId="0" xfId="0" applyNumberFormat="1" applyFont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3" borderId="4" xfId="0" applyFont="1" applyFill="1" applyBorder="1" applyAlignment="1">
      <alignment horizontal="left" vertical="center" wrapText="1"/>
    </xf>
    <xf numFmtId="173" fontId="4" fillId="3" borderId="0" xfId="0" applyNumberFormat="1" applyFont="1" applyFill="1" applyAlignment="1">
      <alignment horizontal="righ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10" xfId="0" applyFont="1" applyFill="1" applyBorder="1" applyAlignment="1">
      <alignment horizontal="left" vertical="center" wrapText="1"/>
    </xf>
    <xf numFmtId="164" fontId="15" fillId="0" borderId="12" xfId="0" applyNumberFormat="1" applyFont="1" applyBorder="1" applyAlignment="1" applyProtection="1">
      <alignment horizontal="right" vertical="center"/>
      <protection locked="0"/>
    </xf>
    <xf numFmtId="164" fontId="15" fillId="3" borderId="9" xfId="0" applyNumberFormat="1" applyFont="1" applyFill="1" applyBorder="1" applyAlignment="1" applyProtection="1">
      <alignment horizontal="right" vertical="center"/>
      <protection locked="0"/>
    </xf>
    <xf numFmtId="164" fontId="15" fillId="0" borderId="9" xfId="0" applyNumberFormat="1" applyFont="1" applyBorder="1" applyAlignment="1" applyProtection="1">
      <alignment horizontal="right" vertical="center"/>
      <protection locked="0"/>
    </xf>
    <xf numFmtId="164" fontId="15" fillId="3" borderId="13" xfId="0" applyNumberFormat="1" applyFont="1" applyFill="1" applyBorder="1" applyAlignment="1" applyProtection="1">
      <alignment horizontal="right" vertical="center"/>
      <protection locked="0"/>
    </xf>
    <xf numFmtId="173" fontId="4" fillId="0" borderId="15" xfId="0" applyNumberFormat="1" applyFont="1" applyBorder="1" applyAlignment="1">
      <alignment horizontal="right" vertical="center"/>
    </xf>
    <xf numFmtId="173" fontId="4" fillId="3" borderId="2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right"/>
    </xf>
    <xf numFmtId="164" fontId="15" fillId="0" borderId="15" xfId="0" applyNumberFormat="1" applyFont="1" applyBorder="1" applyAlignment="1" applyProtection="1">
      <alignment horizontal="right" vertical="center"/>
      <protection locked="0"/>
    </xf>
    <xf numFmtId="174" fontId="4" fillId="0" borderId="15" xfId="0" applyNumberFormat="1" applyFont="1" applyBorder="1" applyAlignment="1">
      <alignment horizontal="right" vertical="center"/>
    </xf>
    <xf numFmtId="164" fontId="15" fillId="3" borderId="2" xfId="0" applyNumberFormat="1" applyFont="1" applyFill="1" applyBorder="1" applyAlignment="1" applyProtection="1">
      <alignment horizontal="right" vertical="center"/>
      <protection locked="0"/>
    </xf>
    <xf numFmtId="174" fontId="4" fillId="3" borderId="2" xfId="0" applyNumberFormat="1" applyFont="1" applyFill="1" applyBorder="1" applyAlignment="1">
      <alignment horizontal="right" vertical="center"/>
    </xf>
    <xf numFmtId="0" fontId="25" fillId="0" borderId="6" xfId="0" applyFont="1" applyBorder="1" applyAlignment="1">
      <alignment vertical="center" wrapText="1"/>
    </xf>
    <xf numFmtId="172" fontId="23" fillId="3" borderId="0" xfId="0" applyNumberFormat="1" applyFont="1" applyFill="1" applyAlignment="1">
      <alignment horizontal="right" vertical="center"/>
    </xf>
    <xf numFmtId="0" fontId="5" fillId="0" borderId="6" xfId="0" applyFont="1" applyBorder="1" applyAlignment="1">
      <alignment horizontal="right" wrapText="1"/>
    </xf>
    <xf numFmtId="172" fontId="23" fillId="0" borderId="0" xfId="0" applyNumberFormat="1" applyFont="1" applyAlignment="1">
      <alignment horizontal="right" vertical="center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22" fillId="0" borderId="0" xfId="0" applyFont="1" applyAlignment="1">
      <alignment horizontal="left"/>
    </xf>
    <xf numFmtId="0" fontId="26" fillId="0" borderId="0" xfId="0" applyFont="1"/>
    <xf numFmtId="0" fontId="10" fillId="0" borderId="7" xfId="0" applyFont="1" applyBorder="1" applyAlignment="1" applyProtection="1">
      <alignment horizontal="right" vertical="center"/>
      <protection locked="0"/>
    </xf>
    <xf numFmtId="0" fontId="10" fillId="0" borderId="7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6" fillId="0" borderId="0" xfId="0" applyFont="1" applyAlignment="1">
      <alignment wrapText="1"/>
    </xf>
    <xf numFmtId="0" fontId="10" fillId="0" borderId="3" xfId="0" applyFont="1" applyBorder="1" applyAlignment="1" applyProtection="1">
      <alignment horizontal="right" vertical="center"/>
      <protection locked="0"/>
    </xf>
    <xf numFmtId="0" fontId="2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1" fontId="28" fillId="0" borderId="0" xfId="0" applyNumberFormat="1" applyFont="1" applyAlignment="1" applyProtection="1">
      <alignment horizontal="right" vertical="center"/>
      <protection locked="0"/>
    </xf>
    <xf numFmtId="171" fontId="6" fillId="0" borderId="0" xfId="0" applyNumberFormat="1" applyFont="1" applyAlignment="1" applyProtection="1">
      <alignment horizontal="right" vertical="center"/>
      <protection locked="0"/>
    </xf>
    <xf numFmtId="0" fontId="11" fillId="0" borderId="0" xfId="0" applyFont="1" applyAlignment="1">
      <alignment wrapText="1"/>
    </xf>
    <xf numFmtId="0" fontId="5" fillId="0" borderId="0" xfId="0" applyFont="1" applyAlignment="1">
      <alignment horizontal="right" vertical="center"/>
    </xf>
    <xf numFmtId="0" fontId="29" fillId="0" borderId="0" xfId="0" applyFont="1" applyAlignment="1">
      <alignment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vertical="center"/>
    </xf>
    <xf numFmtId="164" fontId="30" fillId="0" borderId="4" xfId="0" applyNumberFormat="1" applyFont="1" applyBorder="1" applyAlignment="1">
      <alignment horizontal="right" vertical="center"/>
    </xf>
    <xf numFmtId="164" fontId="30" fillId="3" borderId="4" xfId="0" applyNumberFormat="1" applyFont="1" applyFill="1" applyBorder="1" applyAlignment="1">
      <alignment horizontal="right" vertical="center"/>
    </xf>
    <xf numFmtId="164" fontId="25" fillId="0" borderId="6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64" fontId="30" fillId="0" borderId="14" xfId="0" applyNumberFormat="1" applyFont="1" applyBorder="1" applyAlignment="1">
      <alignment horizontal="right" vertical="center"/>
    </xf>
    <xf numFmtId="164" fontId="30" fillId="3" borderId="10" xfId="0" applyNumberFormat="1" applyFont="1" applyFill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64" fontId="4" fillId="3" borderId="9" xfId="0" applyNumberFormat="1" applyFont="1" applyFill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3" borderId="13" xfId="0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31" fillId="0" borderId="0" xfId="0" applyFont="1" applyAlignment="1">
      <alignment wrapText="1"/>
    </xf>
    <xf numFmtId="0" fontId="5" fillId="0" borderId="14" xfId="0" applyFont="1" applyBorder="1" applyAlignment="1">
      <alignment vertical="center" wrapText="1"/>
    </xf>
    <xf numFmtId="0" fontId="4" fillId="0" borderId="15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 wrapText="1"/>
    </xf>
    <xf numFmtId="1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1" fontId="7" fillId="0" borderId="3" xfId="0" applyNumberFormat="1" applyFont="1" applyBorder="1" applyAlignment="1" applyProtection="1">
      <alignment horizontal="center" vertical="center"/>
      <protection locked="0"/>
    </xf>
    <xf numFmtId="1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center"/>
    </xf>
    <xf numFmtId="1" fontId="6" fillId="0" borderId="6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 applyProtection="1">
      <alignment horizontal="center" vertical="center"/>
      <protection locked="0"/>
    </xf>
    <xf numFmtId="1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171" fontId="4" fillId="0" borderId="0" xfId="0" applyNumberFormat="1" applyFont="1" applyAlignment="1">
      <alignment horizontal="right" vertical="center"/>
    </xf>
    <xf numFmtId="171" fontId="5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1" fontId="19" fillId="0" borderId="6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4" fillId="0" borderId="0" xfId="0" applyFont="1"/>
    <xf numFmtId="175" fontId="15" fillId="0" borderId="14" xfId="0" applyNumberFormat="1" applyFont="1" applyBorder="1" applyAlignment="1" applyProtection="1">
      <alignment horizontal="right" vertical="center"/>
      <protection locked="0"/>
    </xf>
    <xf numFmtId="175" fontId="15" fillId="3" borderId="4" xfId="0" applyNumberFormat="1" applyFont="1" applyFill="1" applyBorder="1" applyAlignment="1" applyProtection="1">
      <alignment horizontal="right" vertical="center"/>
      <protection locked="0"/>
    </xf>
    <xf numFmtId="175" fontId="15" fillId="0" borderId="4" xfId="0" applyNumberFormat="1" applyFont="1" applyBorder="1" applyAlignment="1" applyProtection="1">
      <alignment horizontal="right" vertical="center"/>
      <protection locked="0"/>
    </xf>
    <xf numFmtId="175" fontId="15" fillId="3" borderId="10" xfId="0" applyNumberFormat="1" applyFont="1" applyFill="1" applyBorder="1" applyAlignment="1" applyProtection="1">
      <alignment horizontal="right" vertical="center"/>
      <protection locked="0"/>
    </xf>
    <xf numFmtId="173" fontId="5" fillId="0" borderId="8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73" fontId="4" fillId="0" borderId="5" xfId="0" applyNumberFormat="1" applyFont="1" applyBorder="1" applyAlignment="1">
      <alignment horizontal="right" vertical="center"/>
    </xf>
    <xf numFmtId="173" fontId="4" fillId="0" borderId="16" xfId="0" applyNumberFormat="1" applyFont="1" applyBorder="1" applyAlignment="1">
      <alignment horizontal="right" vertical="center"/>
    </xf>
    <xf numFmtId="173" fontId="4" fillId="3" borderId="5" xfId="0" applyNumberFormat="1" applyFont="1" applyFill="1" applyBorder="1" applyAlignment="1">
      <alignment horizontal="right" vertical="center"/>
    </xf>
    <xf numFmtId="175" fontId="4" fillId="0" borderId="6" xfId="0" applyNumberFormat="1" applyFont="1" applyBorder="1" applyAlignment="1">
      <alignment horizontal="right"/>
    </xf>
    <xf numFmtId="171" fontId="28" fillId="0" borderId="3" xfId="0" applyNumberFormat="1" applyFont="1" applyBorder="1" applyAlignment="1" applyProtection="1">
      <alignment horizontal="right" vertical="center"/>
      <protection locked="0"/>
    </xf>
    <xf numFmtId="173" fontId="4" fillId="3" borderId="11" xfId="0" applyNumberFormat="1" applyFont="1" applyFill="1" applyBorder="1" applyAlignment="1">
      <alignment horizontal="right" vertical="center"/>
    </xf>
    <xf numFmtId="164" fontId="4" fillId="0" borderId="15" xfId="0" applyNumberFormat="1" applyFont="1" applyBorder="1" applyAlignment="1" applyProtection="1">
      <alignment horizontal="right" vertical="center"/>
      <protection locked="0"/>
    </xf>
    <xf numFmtId="164" fontId="4" fillId="3" borderId="0" xfId="0" applyNumberFormat="1" applyFont="1" applyFill="1" applyAlignment="1" applyProtection="1">
      <alignment horizontal="right" vertical="center"/>
      <protection locked="0"/>
    </xf>
    <xf numFmtId="164" fontId="4" fillId="0" borderId="0" xfId="0" applyNumberFormat="1" applyFont="1" applyAlignment="1" applyProtection="1">
      <alignment horizontal="right" vertical="center"/>
      <protection locked="0"/>
    </xf>
    <xf numFmtId="164" fontId="4" fillId="3" borderId="2" xfId="0" applyNumberFormat="1" applyFont="1" applyFill="1" applyBorder="1" applyAlignment="1" applyProtection="1">
      <alignment horizontal="right" vertical="center"/>
      <protection locked="0"/>
    </xf>
    <xf numFmtId="0" fontId="20" fillId="0" borderId="6" xfId="0" applyFont="1" applyBorder="1" applyAlignment="1">
      <alignment horizontal="right" wrapText="1"/>
    </xf>
    <xf numFmtId="171" fontId="6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0" fontId="4" fillId="0" borderId="8" xfId="0" applyFont="1" applyBorder="1" applyAlignment="1">
      <alignment horizontal="right"/>
    </xf>
    <xf numFmtId="0" fontId="10" fillId="0" borderId="6" xfId="0" applyFont="1" applyBorder="1" applyAlignment="1" applyProtection="1">
      <alignment horizontal="right" vertical="center"/>
      <protection locked="0"/>
    </xf>
    <xf numFmtId="0" fontId="5" fillId="0" borderId="6" xfId="0" applyFont="1" applyBorder="1" applyAlignment="1">
      <alignment horizontal="left" vertical="center" wrapText="1"/>
    </xf>
    <xf numFmtId="171" fontId="28" fillId="0" borderId="6" xfId="0" applyNumberFormat="1" applyFont="1" applyBorder="1" applyAlignment="1" applyProtection="1">
      <alignment horizontal="right" vertical="center"/>
      <protection locked="0"/>
    </xf>
    <xf numFmtId="0" fontId="4" fillId="0" borderId="12" xfId="0" applyFont="1" applyBorder="1" applyAlignment="1">
      <alignment horizontal="center"/>
    </xf>
    <xf numFmtId="0" fontId="27" fillId="0" borderId="3" xfId="0" applyFont="1" applyBorder="1" applyAlignment="1">
      <alignment horizontal="center" vertical="center" wrapText="1"/>
    </xf>
    <xf numFmtId="1" fontId="27" fillId="0" borderId="7" xfId="0" applyNumberFormat="1" applyFont="1" applyBorder="1" applyAlignment="1" applyProtection="1">
      <alignment horizontal="center" vertical="center"/>
      <protection locked="0"/>
    </xf>
    <xf numFmtId="0" fontId="27" fillId="0" borderId="8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" fontId="29" fillId="0" borderId="7" xfId="0" applyNumberFormat="1" applyFont="1" applyBorder="1" applyAlignment="1">
      <alignment horizontal="right" vertical="center" wrapText="1"/>
    </xf>
    <xf numFmtId="1" fontId="29" fillId="0" borderId="6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/>
    </xf>
    <xf numFmtId="1" fontId="20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20" fillId="0" borderId="6" xfId="0" applyNumberFormat="1" applyFont="1" applyBorder="1" applyAlignment="1">
      <alignment horizontal="center" vertical="center"/>
    </xf>
    <xf numFmtId="176" fontId="32" fillId="0" borderId="3" xfId="0" applyNumberFormat="1" applyFont="1" applyBorder="1" applyAlignment="1">
      <alignment horizontal="center" vertical="center"/>
    </xf>
    <xf numFmtId="176" fontId="32" fillId="0" borderId="7" xfId="0" applyNumberFormat="1" applyFont="1" applyBorder="1" applyAlignment="1">
      <alignment horizontal="center" vertical="center"/>
    </xf>
    <xf numFmtId="176" fontId="32" fillId="0" borderId="8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6" fillId="0" borderId="14" xfId="0" applyFont="1" applyBorder="1"/>
    <xf numFmtId="0" fontId="6" fillId="0" borderId="10" xfId="0" applyFont="1" applyBorder="1" applyAlignment="1">
      <alignment vertical="top"/>
    </xf>
    <xf numFmtId="177" fontId="6" fillId="0" borderId="12" xfId="0" applyNumberFormat="1" applyFont="1" applyBorder="1" applyAlignment="1">
      <alignment horizontal="right"/>
    </xf>
    <xf numFmtId="177" fontId="6" fillId="0" borderId="15" xfId="0" applyNumberFormat="1" applyFont="1" applyBorder="1" applyAlignment="1">
      <alignment horizontal="right"/>
    </xf>
    <xf numFmtId="177" fontId="6" fillId="0" borderId="16" xfId="0" applyNumberFormat="1" applyFont="1" applyBorder="1" applyAlignment="1">
      <alignment horizontal="right"/>
    </xf>
    <xf numFmtId="177" fontId="6" fillId="0" borderId="14" xfId="0" applyNumberFormat="1" applyFont="1" applyBorder="1" applyAlignment="1">
      <alignment horizontal="right"/>
    </xf>
    <xf numFmtId="172" fontId="6" fillId="0" borderId="13" xfId="0" applyNumberFormat="1" applyFont="1" applyBorder="1" applyAlignment="1">
      <alignment horizontal="right" vertical="top"/>
    </xf>
    <xf numFmtId="172" fontId="6" fillId="0" borderId="2" xfId="0" applyNumberFormat="1" applyFont="1" applyBorder="1" applyAlignment="1">
      <alignment horizontal="right" vertical="top"/>
    </xf>
    <xf numFmtId="172" fontId="6" fillId="0" borderId="11" xfId="0" applyNumberFormat="1" applyFont="1" applyBorder="1" applyAlignment="1">
      <alignment horizontal="right" vertical="top"/>
    </xf>
    <xf numFmtId="172" fontId="6" fillId="0" borderId="10" xfId="0" applyNumberFormat="1" applyFont="1" applyBorder="1" applyAlignment="1">
      <alignment horizontal="right" vertical="top"/>
    </xf>
    <xf numFmtId="173" fontId="6" fillId="0" borderId="12" xfId="0" applyNumberFormat="1" applyFont="1" applyBorder="1" applyAlignment="1">
      <alignment horizontal="right"/>
    </xf>
    <xf numFmtId="173" fontId="6" fillId="0" borderId="15" xfId="0" applyNumberFormat="1" applyFont="1" applyBorder="1" applyAlignment="1">
      <alignment horizontal="right"/>
    </xf>
    <xf numFmtId="173" fontId="6" fillId="0" borderId="16" xfId="0" applyNumberFormat="1" applyFont="1" applyBorder="1" applyAlignment="1">
      <alignment horizontal="right"/>
    </xf>
    <xf numFmtId="173" fontId="6" fillId="0" borderId="13" xfId="0" applyNumberFormat="1" applyFont="1" applyBorder="1" applyAlignment="1">
      <alignment horizontal="right" vertical="top"/>
    </xf>
    <xf numFmtId="173" fontId="6" fillId="0" borderId="2" xfId="0" applyNumberFormat="1" applyFont="1" applyBorder="1" applyAlignment="1">
      <alignment horizontal="right" vertical="top"/>
    </xf>
    <xf numFmtId="173" fontId="6" fillId="0" borderId="11" xfId="0" applyNumberFormat="1" applyFont="1" applyBorder="1" applyAlignment="1">
      <alignment horizontal="right" vertical="top"/>
    </xf>
    <xf numFmtId="0" fontId="6" fillId="0" borderId="10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173" fontId="4" fillId="0" borderId="9" xfId="0" applyNumberFormat="1" applyFont="1" applyBorder="1" applyAlignment="1">
      <alignment horizontal="right" vertical="center"/>
    </xf>
    <xf numFmtId="172" fontId="4" fillId="0" borderId="12" xfId="0" applyNumberFormat="1" applyFont="1" applyBorder="1" applyAlignment="1">
      <alignment horizontal="right" vertical="center"/>
    </xf>
    <xf numFmtId="172" fontId="4" fillId="0" borderId="15" xfId="0" applyNumberFormat="1" applyFont="1" applyBorder="1" applyAlignment="1">
      <alignment horizontal="right" vertical="center"/>
    </xf>
    <xf numFmtId="172" fontId="4" fillId="0" borderId="16" xfId="0" applyNumberFormat="1" applyFont="1" applyBorder="1" applyAlignment="1">
      <alignment horizontal="right" vertical="center"/>
    </xf>
    <xf numFmtId="173" fontId="4" fillId="3" borderId="9" xfId="0" applyNumberFormat="1" applyFont="1" applyFill="1" applyBorder="1" applyAlignment="1">
      <alignment horizontal="right" vertical="center"/>
    </xf>
    <xf numFmtId="172" fontId="4" fillId="3" borderId="9" xfId="0" applyNumberFormat="1" applyFont="1" applyFill="1" applyBorder="1" applyAlignment="1">
      <alignment horizontal="right" vertical="center"/>
    </xf>
    <xf numFmtId="172" fontId="4" fillId="3" borderId="0" xfId="0" applyNumberFormat="1" applyFont="1" applyFill="1" applyAlignment="1">
      <alignment horizontal="right" vertical="center"/>
    </xf>
    <xf numFmtId="172" fontId="4" fillId="3" borderId="5" xfId="0" applyNumberFormat="1" applyFont="1" applyFill="1" applyBorder="1" applyAlignment="1">
      <alignment horizontal="right" vertical="center"/>
    </xf>
    <xf numFmtId="172" fontId="4" fillId="0" borderId="9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172" fontId="4" fillId="0" borderId="5" xfId="0" applyNumberFormat="1" applyFont="1" applyBorder="1" applyAlignment="1">
      <alignment horizontal="right" vertical="center"/>
    </xf>
    <xf numFmtId="172" fontId="4" fillId="3" borderId="13" xfId="0" applyNumberFormat="1" applyFont="1" applyFill="1" applyBorder="1" applyAlignment="1">
      <alignment horizontal="right" vertical="center"/>
    </xf>
    <xf numFmtId="172" fontId="4" fillId="3" borderId="2" xfId="0" applyNumberFormat="1" applyFont="1" applyFill="1" applyBorder="1" applyAlignment="1">
      <alignment horizontal="right" vertical="center"/>
    </xf>
    <xf numFmtId="172" fontId="4" fillId="3" borderId="11" xfId="0" applyNumberFormat="1" applyFont="1" applyFill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2" fontId="4" fillId="0" borderId="3" xfId="0" applyNumberFormat="1" applyFont="1" applyBorder="1" applyAlignment="1">
      <alignment horizontal="right" vertical="center" wrapText="1"/>
    </xf>
    <xf numFmtId="172" fontId="4" fillId="0" borderId="7" xfId="0" applyNumberFormat="1" applyFont="1" applyBorder="1" applyAlignment="1">
      <alignment horizontal="right" vertical="center" wrapText="1"/>
    </xf>
    <xf numFmtId="172" fontId="4" fillId="0" borderId="8" xfId="0" applyNumberFormat="1" applyFont="1" applyBorder="1" applyAlignment="1">
      <alignment horizontal="right" vertical="center" wrapText="1"/>
    </xf>
    <xf numFmtId="173" fontId="4" fillId="0" borderId="12" xfId="0" applyNumberFormat="1" applyFont="1" applyBorder="1" applyAlignment="1">
      <alignment horizontal="right" vertical="center"/>
    </xf>
    <xf numFmtId="173" fontId="4" fillId="3" borderId="13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4" fillId="0" borderId="15" xfId="0" applyFont="1" applyBorder="1"/>
    <xf numFmtId="0" fontId="4" fillId="0" borderId="2" xfId="0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11" fillId="0" borderId="14" xfId="0" applyFont="1" applyBorder="1"/>
    <xf numFmtId="0" fontId="5" fillId="0" borderId="10" xfId="0" applyFont="1" applyBorder="1" applyAlignment="1">
      <alignment horizontal="right" wrapText="1"/>
    </xf>
    <xf numFmtId="0" fontId="10" fillId="0" borderId="3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172" fontId="11" fillId="0" borderId="0" xfId="0" applyNumberFormat="1" applyFont="1"/>
    <xf numFmtId="178" fontId="11" fillId="0" borderId="0" xfId="0" applyNumberFormat="1" applyFont="1"/>
    <xf numFmtId="0" fontId="33" fillId="0" borderId="0" xfId="0" applyFont="1"/>
    <xf numFmtId="0" fontId="34" fillId="0" borderId="0" xfId="0" applyFont="1"/>
    <xf numFmtId="179" fontId="34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35" fillId="0" borderId="0" xfId="0" applyFont="1"/>
    <xf numFmtId="179" fontId="36" fillId="0" borderId="0" xfId="0" applyNumberFormat="1" applyFont="1"/>
    <xf numFmtId="0" fontId="3" fillId="0" borderId="0" xfId="0" applyFont="1" applyAlignment="1">
      <alignment horizontal="left"/>
    </xf>
    <xf numFmtId="180" fontId="37" fillId="0" borderId="0" xfId="0" applyNumberFormat="1" applyFont="1" applyAlignment="1">
      <alignment horizontal="right"/>
    </xf>
    <xf numFmtId="0" fontId="36" fillId="0" borderId="3" xfId="0" applyFont="1" applyBorder="1" applyAlignment="1">
      <alignment horizontal="right" vertical="center"/>
    </xf>
    <xf numFmtId="0" fontId="38" fillId="0" borderId="7" xfId="0" applyFont="1" applyBorder="1" applyAlignment="1">
      <alignment horizontal="center" vertical="center"/>
    </xf>
    <xf numFmtId="181" fontId="38" fillId="0" borderId="7" xfId="0" applyNumberFormat="1" applyFont="1" applyBorder="1" applyAlignment="1">
      <alignment horizontal="center" vertical="center"/>
    </xf>
    <xf numFmtId="179" fontId="38" fillId="0" borderId="7" xfId="0" applyNumberFormat="1" applyFont="1" applyBorder="1" applyAlignment="1">
      <alignment horizontal="center" vertical="center"/>
    </xf>
    <xf numFmtId="180" fontId="38" fillId="0" borderId="8" xfId="0" applyNumberFormat="1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181" fontId="36" fillId="0" borderId="7" xfId="0" applyNumberFormat="1" applyFont="1" applyBorder="1" applyAlignment="1">
      <alignment horizontal="center" vertical="center"/>
    </xf>
    <xf numFmtId="179" fontId="36" fillId="0" borderId="7" xfId="0" applyNumberFormat="1" applyFont="1" applyBorder="1" applyAlignment="1">
      <alignment horizontal="center" vertical="center"/>
    </xf>
    <xf numFmtId="180" fontId="36" fillId="0" borderId="8" xfId="0" applyNumberFormat="1" applyFont="1" applyBorder="1" applyAlignment="1">
      <alignment horizontal="center" vertical="center"/>
    </xf>
    <xf numFmtId="171" fontId="36" fillId="0" borderId="7" xfId="0" applyNumberFormat="1" applyFont="1" applyBorder="1" applyAlignment="1">
      <alignment horizontal="right" vertical="center"/>
    </xf>
    <xf numFmtId="171" fontId="36" fillId="0" borderId="7" xfId="0" applyNumberFormat="1" applyFont="1" applyBorder="1" applyAlignment="1">
      <alignment horizontal="right" vertical="center" indent="1"/>
    </xf>
    <xf numFmtId="171" fontId="36" fillId="0" borderId="8" xfId="0" applyNumberFormat="1" applyFont="1" applyBorder="1" applyAlignment="1">
      <alignment horizontal="right" vertical="center"/>
    </xf>
    <xf numFmtId="0" fontId="37" fillId="0" borderId="7" xfId="0" applyFont="1" applyBorder="1" applyAlignment="1">
      <alignment horizontal="right" vertical="center"/>
    </xf>
    <xf numFmtId="0" fontId="37" fillId="0" borderId="7" xfId="0" applyFont="1" applyBorder="1" applyAlignment="1">
      <alignment horizontal="right" vertical="center" indent="1"/>
    </xf>
    <xf numFmtId="179" fontId="37" fillId="0" borderId="7" xfId="0" applyNumberFormat="1" applyFont="1" applyBorder="1" applyAlignment="1">
      <alignment horizontal="right" vertical="center"/>
    </xf>
    <xf numFmtId="180" fontId="37" fillId="0" borderId="8" xfId="0" applyNumberFormat="1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182" fontId="23" fillId="0" borderId="0" xfId="0" applyNumberFormat="1" applyFont="1" applyAlignment="1">
      <alignment horizontal="left" vertical="center"/>
    </xf>
    <xf numFmtId="183" fontId="39" fillId="0" borderId="0" xfId="0" applyNumberFormat="1" applyFont="1" applyAlignment="1">
      <alignment vertical="center"/>
    </xf>
    <xf numFmtId="184" fontId="23" fillId="0" borderId="0" xfId="0" applyNumberFormat="1" applyFont="1" applyAlignment="1">
      <alignment vertical="center"/>
    </xf>
    <xf numFmtId="172" fontId="23" fillId="0" borderId="0" xfId="0" applyNumberFormat="1" applyFont="1" applyAlignment="1">
      <alignment vertical="center"/>
    </xf>
    <xf numFmtId="183" fontId="23" fillId="0" borderId="0" xfId="0" applyNumberFormat="1" applyFont="1" applyAlignment="1">
      <alignment vertical="center"/>
    </xf>
    <xf numFmtId="3" fontId="23" fillId="0" borderId="0" xfId="0" applyNumberFormat="1" applyFont="1"/>
    <xf numFmtId="185" fontId="23" fillId="0" borderId="0" xfId="0" applyNumberFormat="1" applyFont="1"/>
    <xf numFmtId="0" fontId="36" fillId="0" borderId="12" xfId="0" applyFont="1" applyBorder="1" applyAlignment="1">
      <alignment horizontal="right" vertical="center"/>
    </xf>
    <xf numFmtId="171" fontId="36" fillId="0" borderId="15" xfId="0" applyNumberFormat="1" applyFont="1" applyBorder="1" applyAlignment="1">
      <alignment horizontal="right" vertical="center"/>
    </xf>
    <xf numFmtId="171" fontId="36" fillId="0" borderId="15" xfId="0" applyNumberFormat="1" applyFont="1" applyBorder="1" applyAlignment="1">
      <alignment horizontal="right" vertical="center" indent="1"/>
    </xf>
    <xf numFmtId="171" fontId="36" fillId="0" borderId="16" xfId="0" applyNumberFormat="1" applyFont="1" applyBorder="1" applyAlignment="1">
      <alignment horizontal="right" vertical="center"/>
    </xf>
    <xf numFmtId="0" fontId="36" fillId="0" borderId="9" xfId="0" applyFont="1" applyBorder="1" applyAlignment="1">
      <alignment horizontal="right" vertical="center"/>
    </xf>
    <xf numFmtId="171" fontId="36" fillId="0" borderId="0" xfId="0" applyNumberFormat="1" applyFont="1" applyAlignment="1">
      <alignment horizontal="right" vertical="center"/>
    </xf>
    <xf numFmtId="171" fontId="36" fillId="0" borderId="0" xfId="0" applyNumberFormat="1" applyFont="1" applyAlignment="1">
      <alignment horizontal="right" vertical="center" indent="1"/>
    </xf>
    <xf numFmtId="171" fontId="36" fillId="0" borderId="5" xfId="0" applyNumberFormat="1" applyFont="1" applyBorder="1" applyAlignment="1">
      <alignment horizontal="right" vertical="center"/>
    </xf>
    <xf numFmtId="0" fontId="23" fillId="0" borderId="13" xfId="0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182" fontId="23" fillId="0" borderId="2" xfId="0" applyNumberFormat="1" applyFont="1" applyBorder="1" applyAlignment="1">
      <alignment horizontal="left" wrapText="1"/>
    </xf>
    <xf numFmtId="181" fontId="23" fillId="0" borderId="2" xfId="0" applyNumberFormat="1" applyFont="1" applyBorder="1" applyAlignment="1">
      <alignment horizontal="right" wrapText="1"/>
    </xf>
    <xf numFmtId="0" fontId="23" fillId="0" borderId="15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171" fontId="28" fillId="0" borderId="3" xfId="0" applyNumberFormat="1" applyFont="1" applyBorder="1" applyAlignment="1">
      <alignment horizontal="right" vertical="center"/>
    </xf>
    <xf numFmtId="0" fontId="37" fillId="0" borderId="3" xfId="0" applyFont="1" applyBorder="1" applyAlignment="1">
      <alignment horizontal="right" vertical="center"/>
    </xf>
    <xf numFmtId="171" fontId="36" fillId="0" borderId="12" xfId="0" applyNumberFormat="1" applyFont="1" applyBorder="1" applyAlignment="1">
      <alignment horizontal="right" vertical="center" indent="1"/>
    </xf>
    <xf numFmtId="171" fontId="36" fillId="0" borderId="9" xfId="0" applyNumberFormat="1" applyFont="1" applyBorder="1" applyAlignment="1">
      <alignment horizontal="right" vertical="center" indent="1"/>
    </xf>
    <xf numFmtId="171" fontId="36" fillId="0" borderId="3" xfId="0" applyNumberFormat="1" applyFont="1" applyBorder="1" applyAlignment="1">
      <alignment horizontal="right" vertical="center" indent="1"/>
    </xf>
    <xf numFmtId="0" fontId="23" fillId="0" borderId="16" xfId="0" applyFont="1" applyBorder="1" applyAlignment="1">
      <alignment horizontal="center" vertical="center"/>
    </xf>
    <xf numFmtId="0" fontId="23" fillId="0" borderId="11" xfId="0" applyFont="1" applyBorder="1" applyAlignment="1">
      <alignment horizontal="right" wrapText="1"/>
    </xf>
    <xf numFmtId="171" fontId="28" fillId="0" borderId="8" xfId="0" applyNumberFormat="1" applyFont="1" applyBorder="1" applyAlignment="1">
      <alignment horizontal="right" vertical="center"/>
    </xf>
    <xf numFmtId="0" fontId="37" fillId="0" borderId="8" xfId="0" applyFont="1" applyBorder="1" applyAlignment="1">
      <alignment horizontal="right" vertical="center"/>
    </xf>
    <xf numFmtId="171" fontId="36" fillId="0" borderId="16" xfId="0" applyNumberFormat="1" applyFont="1" applyBorder="1" applyAlignment="1">
      <alignment horizontal="right" vertical="center" indent="1"/>
    </xf>
    <xf numFmtId="171" fontId="36" fillId="0" borderId="5" xfId="0" applyNumberFormat="1" applyFont="1" applyBorder="1" applyAlignment="1">
      <alignment horizontal="right" vertical="center" indent="1"/>
    </xf>
    <xf numFmtId="171" fontId="36" fillId="0" borderId="8" xfId="0" applyNumberFormat="1" applyFont="1" applyBorder="1" applyAlignment="1">
      <alignment horizontal="right" vertical="center" indent="1"/>
    </xf>
    <xf numFmtId="179" fontId="23" fillId="0" borderId="11" xfId="0" applyNumberFormat="1" applyFont="1" applyBorder="1" applyAlignment="1">
      <alignment horizontal="right" wrapText="1"/>
    </xf>
    <xf numFmtId="179" fontId="37" fillId="0" borderId="8" xfId="0" applyNumberFormat="1" applyFont="1" applyBorder="1" applyAlignment="1">
      <alignment horizontal="right" vertical="center"/>
    </xf>
    <xf numFmtId="165" fontId="36" fillId="0" borderId="12" xfId="0" applyNumberFormat="1" applyFont="1" applyBorder="1" applyAlignment="1">
      <alignment horizontal="right" vertical="center" indent="1"/>
    </xf>
    <xf numFmtId="165" fontId="36" fillId="0" borderId="9" xfId="0" applyNumberFormat="1" applyFont="1" applyBorder="1" applyAlignment="1">
      <alignment horizontal="right" vertical="center" indent="1"/>
    </xf>
    <xf numFmtId="0" fontId="38" fillId="0" borderId="3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179" fontId="38" fillId="0" borderId="8" xfId="0" applyNumberFormat="1" applyFont="1" applyBorder="1" applyAlignment="1">
      <alignment horizontal="center" vertical="center"/>
    </xf>
    <xf numFmtId="179" fontId="36" fillId="0" borderId="8" xfId="0" applyNumberFormat="1" applyFont="1" applyBorder="1" applyAlignment="1">
      <alignment horizontal="center" vertical="center"/>
    </xf>
    <xf numFmtId="179" fontId="38" fillId="0" borderId="3" xfId="0" applyNumberFormat="1" applyFont="1" applyBorder="1" applyAlignment="1">
      <alignment horizontal="center" vertical="center"/>
    </xf>
    <xf numFmtId="179" fontId="36" fillId="0" borderId="3" xfId="0" applyNumberFormat="1" applyFont="1" applyBorder="1" applyAlignment="1">
      <alignment horizontal="center" vertical="center"/>
    </xf>
    <xf numFmtId="171" fontId="36" fillId="0" borderId="3" xfId="0" applyNumberFormat="1" applyFont="1" applyBorder="1" applyAlignment="1">
      <alignment horizontal="right" vertical="center"/>
    </xf>
    <xf numFmtId="179" fontId="37" fillId="0" borderId="3" xfId="0" applyNumberFormat="1" applyFont="1" applyBorder="1" applyAlignment="1">
      <alignment horizontal="right" vertical="center"/>
    </xf>
    <xf numFmtId="171" fontId="36" fillId="0" borderId="12" xfId="0" applyNumberFormat="1" applyFont="1" applyBorder="1" applyAlignment="1">
      <alignment horizontal="right" vertical="center"/>
    </xf>
    <xf numFmtId="171" fontId="36" fillId="0" borderId="9" xfId="0" applyNumberFormat="1" applyFont="1" applyBorder="1" applyAlignment="1">
      <alignment horizontal="right" vertical="center"/>
    </xf>
    <xf numFmtId="183" fontId="4" fillId="0" borderId="0" xfId="0" applyNumberFormat="1" applyFont="1"/>
    <xf numFmtId="182" fontId="39" fillId="0" borderId="0" xfId="0" applyNumberFormat="1" applyFont="1" applyAlignment="1">
      <alignment horizontal="left" vertical="center"/>
    </xf>
    <xf numFmtId="164" fontId="39" fillId="0" borderId="0" xfId="0" applyNumberFormat="1" applyFont="1" applyAlignment="1">
      <alignment horizontal="right" vertical="center"/>
    </xf>
    <xf numFmtId="184" fontId="23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172" fontId="36" fillId="0" borderId="15" xfId="0" applyNumberFormat="1" applyFont="1" applyBorder="1" applyAlignment="1">
      <alignment vertical="center"/>
    </xf>
    <xf numFmtId="184" fontId="36" fillId="0" borderId="0" xfId="0" applyNumberFormat="1" applyFont="1" applyAlignment="1">
      <alignment vertical="center"/>
    </xf>
    <xf numFmtId="172" fontId="36" fillId="0" borderId="2" xfId="0" applyNumberFormat="1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1" fontId="20" fillId="0" borderId="6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right" vertical="center"/>
    </xf>
    <xf numFmtId="1" fontId="10" fillId="0" borderId="6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12" fillId="0" borderId="0" xfId="0" applyFont="1"/>
    <xf numFmtId="3" fontId="2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172" fontId="5" fillId="0" borderId="7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72" fontId="6" fillId="0" borderId="8" xfId="0" applyNumberFormat="1" applyFont="1" applyBorder="1" applyAlignment="1">
      <alignment horizontal="right" vertical="center"/>
    </xf>
    <xf numFmtId="0" fontId="6" fillId="4" borderId="14" xfId="0" applyFont="1" applyFill="1" applyBorder="1"/>
    <xf numFmtId="0" fontId="6" fillId="4" borderId="4" xfId="0" applyFont="1" applyFill="1" applyBorder="1"/>
    <xf numFmtId="0" fontId="6" fillId="4" borderId="10" xfId="0" applyFont="1" applyFill="1" applyBorder="1"/>
    <xf numFmtId="0" fontId="7" fillId="4" borderId="4" xfId="0" applyFont="1" applyFill="1" applyBorder="1"/>
    <xf numFmtId="0" fontId="40" fillId="0" borderId="0" xfId="0" applyFont="1" applyAlignment="1">
      <alignment horizontal="left"/>
    </xf>
    <xf numFmtId="0" fontId="6" fillId="5" borderId="14" xfId="0" applyFont="1" applyFill="1" applyBorder="1"/>
    <xf numFmtId="0" fontId="6" fillId="5" borderId="4" xfId="0" applyFont="1" applyFill="1" applyBorder="1"/>
    <xf numFmtId="0" fontId="6" fillId="5" borderId="10" xfId="0" applyFont="1" applyFill="1" applyBorder="1"/>
    <xf numFmtId="0" fontId="7" fillId="5" borderId="6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1" fontId="6" fillId="4" borderId="6" xfId="0" applyNumberFormat="1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1" fillId="8" borderId="0" xfId="0" applyFont="1" applyFill="1"/>
    <xf numFmtId="14" fontId="6" fillId="9" borderId="6" xfId="0" applyNumberFormat="1" applyFont="1" applyFill="1" applyBorder="1" applyAlignment="1">
      <alignment vertical="center"/>
    </xf>
    <xf numFmtId="49" fontId="6" fillId="9" borderId="6" xfId="0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42" fillId="0" borderId="0" xfId="0" applyFont="1"/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6" fillId="0" borderId="15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1" fontId="19" fillId="0" borderId="3" xfId="0" applyNumberFormat="1" applyFont="1" applyBorder="1" applyAlignment="1" applyProtection="1">
      <alignment horizontal="center" vertical="center" wrapText="1"/>
      <protection locked="0"/>
    </xf>
    <xf numFmtId="1" fontId="19" fillId="0" borderId="7" xfId="0" applyNumberFormat="1" applyFont="1" applyBorder="1" applyAlignment="1" applyProtection="1">
      <alignment horizontal="center" vertical="center" wrapText="1"/>
      <protection locked="0"/>
    </xf>
    <xf numFmtId="1" fontId="19" fillId="0" borderId="8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179" fontId="23" fillId="0" borderId="3" xfId="0" applyNumberFormat="1" applyFont="1" applyBorder="1" applyAlignment="1">
      <alignment horizontal="center" vertical="center" wrapText="1"/>
    </xf>
    <xf numFmtId="179" fontId="23" fillId="0" borderId="7" xfId="0" applyNumberFormat="1" applyFont="1" applyBorder="1" applyAlignment="1">
      <alignment horizontal="center" vertical="center" wrapText="1"/>
    </xf>
    <xf numFmtId="179" fontId="23" fillId="0" borderId="8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right" wrapText="1"/>
    </xf>
    <xf numFmtId="0" fontId="23" fillId="0" borderId="13" xfId="0" applyFont="1" applyBorder="1" applyAlignment="1">
      <alignment horizontal="right" wrapText="1"/>
    </xf>
    <xf numFmtId="180" fontId="23" fillId="0" borderId="16" xfId="0" applyNumberFormat="1" applyFont="1" applyBorder="1" applyAlignment="1">
      <alignment horizontal="right" wrapText="1"/>
    </xf>
    <xf numFmtId="180" fontId="23" fillId="0" borderId="11" xfId="0" applyNumberFormat="1" applyFont="1" applyBorder="1" applyAlignment="1">
      <alignment horizontal="right" wrapText="1"/>
    </xf>
  </cellXfs>
  <cellStyles count="1">
    <cellStyle name="Standard" xfId="0" builtinId="0"/>
  </cellStyles>
  <dxfs count="20">
    <dxf>
      <border>
        <left/>
        <right style="thin">
          <color auto="1"/>
        </righ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 patternType="lightUp">
          <fgColor indexed="39"/>
          <bgColor indexed="1"/>
        </patternFill>
      </fill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 patternType="lightUp">
          <fgColor indexed="39"/>
          <bgColor indexed="1"/>
        </patternFill>
      </fill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4" dropStyle="combo" dx="26" fmlaLink="DFIE!$D$7" fmlaRange="DFIE!$D$3:$D$6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6</xdr:row>
      <xdr:rowOff>38100</xdr:rowOff>
    </xdr:from>
    <xdr:to>
      <xdr:col>3</xdr:col>
      <xdr:colOff>857250</xdr:colOff>
      <xdr:row>7</xdr:row>
      <xdr:rowOff>114300</xdr:rowOff>
    </xdr:to>
    <xdr:sp macro="" textlink="">
      <xdr:nvSpPr>
        <xdr:cNvPr id="2049" name="Drop Down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0</xdr:row>
      <xdr:rowOff>123825</xdr:rowOff>
    </xdr:from>
    <xdr:to>
      <xdr:col>2</xdr:col>
      <xdr:colOff>955040</xdr:colOff>
      <xdr:row>3</xdr:row>
      <xdr:rowOff>79375</xdr:rowOff>
    </xdr:to>
    <xdr:pic>
      <xdr:nvPicPr>
        <xdr:cNvPr id="3" name="Picture 37" descr="Logo_CMYK_p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23825"/>
          <a:ext cx="1997075" cy="50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502920</xdr:colOff>
          <xdr:row>6</xdr:row>
          <xdr:rowOff>30480</xdr:rowOff>
        </xdr:from>
        <xdr:to>
          <xdr:col>3</xdr:col>
          <xdr:colOff>685800</xdr:colOff>
          <xdr:row>7</xdr:row>
          <xdr:rowOff>91440</xdr:rowOff>
        </xdr:to>
        <xdr:sp macro="" textlink="">
          <xdr:nvSpPr>
            <xdr:cNvPr id="2" name="Drop Down 1025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3"/>
  <sheetViews>
    <sheetView showGridLines="0" showRowColHeaders="0" tabSelected="1" zoomScaleNormal="100" workbookViewId="0">
      <selection activeCell="A50" sqref="A50"/>
    </sheetView>
  </sheetViews>
  <sheetFormatPr baseColWidth="10" defaultRowHeight="13.2" x14ac:dyDescent="0.25"/>
  <cols>
    <col min="1" max="1" width="2.6640625" customWidth="1"/>
    <col min="2" max="3" width="15.6640625" customWidth="1"/>
    <col min="4" max="4" width="23.6640625" customWidth="1"/>
    <col min="5" max="5" width="31.6640625" customWidth="1"/>
  </cols>
  <sheetData>
    <row r="1" spans="2:5" ht="18" customHeight="1" x14ac:dyDescent="0.25">
      <c r="E1" s="6" t="str">
        <f ca="1">DFIE!$B$10</f>
        <v>Eidgenössisches Finanzdepartement EFD</v>
      </c>
    </row>
    <row r="2" spans="2:5" x14ac:dyDescent="0.25">
      <c r="E2" s="7" t="str">
        <f ca="1">DFIE!$B$11</f>
        <v>Eidgenössische Finanzverwaltung EFV</v>
      </c>
    </row>
    <row r="7" spans="2:5" x14ac:dyDescent="0.25">
      <c r="B7" s="8" t="s">
        <v>114</v>
      </c>
    </row>
    <row r="8" spans="2:5" x14ac:dyDescent="0.25">
      <c r="B8" s="8" t="s">
        <v>115</v>
      </c>
    </row>
    <row r="9" spans="2:5" x14ac:dyDescent="0.25">
      <c r="B9" s="8" t="s">
        <v>116</v>
      </c>
    </row>
    <row r="10" spans="2:5" x14ac:dyDescent="0.25">
      <c r="B10" s="8" t="s">
        <v>117</v>
      </c>
    </row>
    <row r="13" spans="2:5" ht="21" customHeight="1" x14ac:dyDescent="0.3">
      <c r="B13" s="9" t="str">
        <f ca="1">DFIE!$B$12</f>
        <v>Finanzausgleich zwischen Bund und Kantonen</v>
      </c>
    </row>
    <row r="14" spans="2:5" ht="21" customHeight="1" x14ac:dyDescent="0.3">
      <c r="B14" s="9" t="str">
        <f ca="1">DFIE!$B$13</f>
        <v>Lastenausgleich 2027</v>
      </c>
    </row>
    <row r="15" spans="2:5" ht="15" customHeight="1" x14ac:dyDescent="0.25"/>
    <row r="16" spans="2:5" ht="15" customHeight="1" x14ac:dyDescent="0.25"/>
    <row r="17" spans="2:5" ht="20.25" customHeight="1" x14ac:dyDescent="0.25">
      <c r="B17" s="1" t="s">
        <v>118</v>
      </c>
      <c r="C17" s="425" t="str">
        <f ca="1">DFIE!$B$14</f>
        <v>Übersicht über die Zahlungen im Lastenausgleich</v>
      </c>
      <c r="D17" s="425"/>
      <c r="E17" s="425"/>
    </row>
    <row r="18" spans="2:5" ht="16.5" customHeight="1" x14ac:dyDescent="0.25">
      <c r="B18" s="10"/>
      <c r="C18" s="11"/>
    </row>
    <row r="19" spans="2:5" ht="20.25" customHeight="1" x14ac:dyDescent="0.25">
      <c r="B19" s="2" t="s">
        <v>119</v>
      </c>
      <c r="C19" s="424" t="str">
        <f ca="1">DFIE!$B$15</f>
        <v>Berechnung der Dotationen im Lastenausgleich</v>
      </c>
      <c r="D19" s="424"/>
      <c r="E19" s="424"/>
    </row>
    <row r="20" spans="2:5" ht="20.25" customHeight="1" x14ac:dyDescent="0.25">
      <c r="B20" s="2" t="s">
        <v>35</v>
      </c>
      <c r="C20" s="424" t="str">
        <f ca="1">DFIE!$B$16</f>
        <v>Daten geografischer Lastenausgleich</v>
      </c>
      <c r="D20" s="424"/>
      <c r="E20" s="424"/>
    </row>
    <row r="21" spans="2:5" ht="20.25" customHeight="1" x14ac:dyDescent="0.25">
      <c r="B21" s="2" t="s">
        <v>36</v>
      </c>
      <c r="C21" s="424" t="str">
        <f ca="1">DFIE!$B$17</f>
        <v>Zahlungen geografischer Lastenausgleich</v>
      </c>
      <c r="D21" s="424"/>
      <c r="E21" s="424"/>
    </row>
    <row r="22" spans="2:5" ht="20.25" customHeight="1" x14ac:dyDescent="0.25">
      <c r="B22" s="2" t="s">
        <v>502</v>
      </c>
      <c r="C22" s="424" t="str">
        <f ca="1">DFIE!$B$18</f>
        <v>Daten soziodemografischer Lastenausgleich A-C</v>
      </c>
      <c r="D22" s="424"/>
      <c r="E22" s="424"/>
    </row>
    <row r="23" spans="2:5" ht="20.25" customHeight="1" x14ac:dyDescent="0.25">
      <c r="B23" s="2" t="s">
        <v>507</v>
      </c>
      <c r="C23" s="424" t="str">
        <f ca="1">DFIE!$B$19</f>
        <v>Zahlungen soziodemografischer Lastenausgleich A-C</v>
      </c>
      <c r="D23" s="424"/>
      <c r="E23" s="424"/>
    </row>
    <row r="24" spans="2:5" ht="20.25" customHeight="1" x14ac:dyDescent="0.25">
      <c r="B24" s="2" t="s">
        <v>503</v>
      </c>
      <c r="C24" s="424" t="str">
        <f ca="1">DFIE!$B$20</f>
        <v>Daten soziodemografischer Lastenausgleich F</v>
      </c>
      <c r="D24" s="424"/>
      <c r="E24" s="424"/>
    </row>
    <row r="25" spans="2:5" ht="20.25" customHeight="1" x14ac:dyDescent="0.25">
      <c r="B25" s="2" t="s">
        <v>508</v>
      </c>
      <c r="C25" s="424" t="str">
        <f ca="1">DFIE!$B$21</f>
        <v>Zahlungen soziodemografischer Lastenausgleich F</v>
      </c>
      <c r="D25" s="424"/>
      <c r="E25" s="424"/>
    </row>
    <row r="26" spans="2:5" ht="20.25" customHeight="1" x14ac:dyDescent="0.25"/>
    <row r="27" spans="2:5" ht="20.25" customHeight="1" x14ac:dyDescent="0.25"/>
    <row r="28" spans="2:5" ht="20.25" customHeight="1" x14ac:dyDescent="0.25"/>
    <row r="29" spans="2:5" ht="20.25" customHeight="1" x14ac:dyDescent="0.25"/>
    <row r="30" spans="2:5" ht="20.25" customHeight="1" x14ac:dyDescent="0.25"/>
    <row r="31" spans="2:5" ht="20.25" customHeight="1" x14ac:dyDescent="0.25"/>
    <row r="32" spans="2:5" ht="20.25" customHeight="1" x14ac:dyDescent="0.25"/>
    <row r="33" spans="2:5" ht="20.25" customHeight="1" x14ac:dyDescent="0.25"/>
    <row r="34" spans="2:5" ht="20.25" customHeight="1" x14ac:dyDescent="0.25"/>
    <row r="35" spans="2:5" ht="20.25" customHeight="1" x14ac:dyDescent="0.25"/>
    <row r="36" spans="2:5" ht="20.25" customHeight="1" x14ac:dyDescent="0.25"/>
    <row r="37" spans="2:5" ht="20.25" customHeight="1" x14ac:dyDescent="0.25"/>
    <row r="38" spans="2:5" ht="20.25" customHeight="1" x14ac:dyDescent="0.25"/>
    <row r="39" spans="2:5" ht="20.25" customHeight="1" x14ac:dyDescent="0.25">
      <c r="B39" s="12"/>
      <c r="C39" s="12"/>
      <c r="D39" s="12"/>
      <c r="E39" s="12"/>
    </row>
    <row r="41" spans="2:5" x14ac:dyDescent="0.25">
      <c r="B41" s="13"/>
      <c r="C41" s="13" t="str">
        <f ca="1">DFIE!$B$62</f>
        <v>Referenzjahr</v>
      </c>
      <c r="D41" s="3">
        <v>2027</v>
      </c>
    </row>
    <row r="42" spans="2:5" x14ac:dyDescent="0.25">
      <c r="B42" s="13"/>
      <c r="C42" s="13" t="str">
        <f ca="1">DFIE!$B$63</f>
        <v>Berechnungsdatum</v>
      </c>
      <c r="D42" s="4" t="s">
        <v>580</v>
      </c>
    </row>
    <row r="43" spans="2:5" x14ac:dyDescent="0.25">
      <c r="B43" s="13"/>
      <c r="C43" s="13" t="str">
        <f ca="1">DFIE!$B$64</f>
        <v>Berechnungs-ID</v>
      </c>
      <c r="D43" s="5" t="s">
        <v>581</v>
      </c>
    </row>
  </sheetData>
  <mergeCells count="8">
    <mergeCell ref="C24:E24"/>
    <mergeCell ref="C25:E25"/>
    <mergeCell ref="C17:E17"/>
    <mergeCell ref="C19:E19"/>
    <mergeCell ref="C20:E20"/>
    <mergeCell ref="C21:E21"/>
    <mergeCell ref="C22:E22"/>
    <mergeCell ref="C23:E23"/>
  </mergeCells>
  <conditionalFormatting sqref="D41:D43">
    <cfRule type="expression" dxfId="19" priority="2" stopIfTrue="1">
      <formula>ISBLANK(D41)</formula>
    </cfRule>
  </conditionalFormatting>
  <hyperlinks>
    <hyperlink ref="B19" location="DOT!A1" display="DOT" xr:uid="{00000000-0004-0000-0000-000000000000}"/>
    <hyperlink ref="B20" location="'GLA-1'!A1" display="GLA 1" xr:uid="{00000000-0004-0000-0000-000001000000}"/>
    <hyperlink ref="B21" location="'GLA-2'!A1" display="GLA 2" xr:uid="{00000000-0004-0000-0000-000002000000}"/>
    <hyperlink ref="B17" location="TOTAL!A1" display="TOTAL" xr:uid="{00000000-0004-0000-0000-000003000000}"/>
    <hyperlink ref="B23" location="'SLA.AC-2'!A1" display="SLA.AC 2" xr:uid="{00000000-0004-0000-0000-000004000000}"/>
    <hyperlink ref="B24" location="'SLA.F-1'!A1" display="SLA.F 1" xr:uid="{00000000-0004-0000-0000-000005000000}"/>
    <hyperlink ref="B22" location="'SLA.AC-1'!A1" display="SLA.AC 1" xr:uid="{00000000-0004-0000-0000-000006000000}"/>
    <hyperlink ref="B25" location="'SLA.F-2'!A1" display="SLA.F 2" xr:uid="{00000000-0004-0000-0000-000007000000}"/>
  </hyperlinks>
  <pageMargins left="0.7" right="0.54" top="0.78740157499999996" bottom="0.78740157499999996" header="0.3" footer="0.3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3" name="Drop Down 1025">
              <controlPr defaultSize="0" autoLine="0" autoPict="0">
                <anchor moveWithCells="1">
                  <from>
                    <xdr:col>2</xdr:col>
                    <xdr:colOff>502920</xdr:colOff>
                    <xdr:row>6</xdr:row>
                    <xdr:rowOff>30480</xdr:rowOff>
                  </from>
                  <to>
                    <xdr:col>3</xdr:col>
                    <xdr:colOff>685800</xdr:colOff>
                    <xdr:row>7</xdr:row>
                    <xdr:rowOff>91440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F36"/>
  <sheetViews>
    <sheetView showGridLines="0" zoomScaleNormal="100" workbookViewId="0">
      <selection activeCell="A50" sqref="A50"/>
    </sheetView>
  </sheetViews>
  <sheetFormatPr baseColWidth="10" defaultRowHeight="13.2" x14ac:dyDescent="0.25"/>
  <cols>
    <col min="1" max="1" width="3.5546875" customWidth="1"/>
    <col min="2" max="2" width="17.44140625" customWidth="1"/>
    <col min="3" max="6" width="16.6640625" customWidth="1"/>
    <col min="7" max="7" width="3.5546875" customWidth="1"/>
  </cols>
  <sheetData>
    <row r="1" spans="2:6" ht="48" customHeight="1" x14ac:dyDescent="0.25"/>
    <row r="2" spans="2:6" ht="28.5" customHeight="1" x14ac:dyDescent="0.25">
      <c r="B2" s="426" t="str">
        <f ca="1">DFIE!$B$65</f>
        <v>Zahlungen im</v>
      </c>
      <c r="C2" s="426"/>
      <c r="D2" s="426"/>
      <c r="E2" s="426"/>
      <c r="F2" s="426"/>
    </row>
    <row r="3" spans="2:6" ht="27.75" customHeight="1" x14ac:dyDescent="0.25">
      <c r="B3" s="427" t="str">
        <f ca="1">DFIE!$B$66</f>
        <v>Lastenausgleich 2027</v>
      </c>
      <c r="C3" s="427"/>
      <c r="D3" s="427"/>
      <c r="E3" s="427"/>
      <c r="F3" s="427"/>
    </row>
    <row r="4" spans="2:6" ht="16.5" customHeight="1" x14ac:dyDescent="0.25"/>
    <row r="5" spans="2:6" ht="16.5" customHeight="1" x14ac:dyDescent="0.25"/>
    <row r="6" spans="2:6" x14ac:dyDescent="0.25">
      <c r="B6" s="15" t="str">
        <f ca="1">DFIE!$B$67</f>
        <v>Auszahlungen in CHF</v>
      </c>
    </row>
    <row r="7" spans="2:6" ht="49.5" customHeight="1" x14ac:dyDescent="0.25">
      <c r="B7" s="30"/>
      <c r="C7" s="32" t="str">
        <f ca="1">DFIE!$B$68</f>
        <v>Geografisch-
topografischer
Lastenausgleich</v>
      </c>
      <c r="D7" s="429" t="str">
        <f ca="1">DFIE!$B$70</f>
        <v>Soziodemografischer
Lastenausgleich</v>
      </c>
      <c r="E7" s="430" t="str">
        <f ca="1">DFIE!$B$71</f>
        <v>SLA A-C</v>
      </c>
      <c r="F7" s="431" t="str">
        <f ca="1">DFIE!$B$61</f>
        <v>Total</v>
      </c>
    </row>
    <row r="8" spans="2:6" ht="21" customHeight="1" x14ac:dyDescent="0.25">
      <c r="B8" s="31"/>
      <c r="C8" s="33" t="str">
        <f ca="1">DFIE!$B$69</f>
        <v>GLA</v>
      </c>
      <c r="D8" s="34" t="str">
        <f ca="1">DFIE!$B$71</f>
        <v>SLA A-C</v>
      </c>
      <c r="E8" s="33" t="str">
        <f ca="1">DFIE!$B$72</f>
        <v>SLA F</v>
      </c>
      <c r="F8" s="432"/>
    </row>
    <row r="9" spans="2:6" x14ac:dyDescent="0.25">
      <c r="B9" s="35" t="str">
        <f ca="1">DFIE!$B$22</f>
        <v>Zürich</v>
      </c>
      <c r="C9" s="36">
        <f>'GLA-2'!G9</f>
        <v>0</v>
      </c>
      <c r="D9" s="37">
        <f>'SLA.AC-2'!N9</f>
        <v>18031924.90591228</v>
      </c>
      <c r="E9" s="36">
        <f ca="1">'SLA.F-2'!G9</f>
        <v>99388671.837659478</v>
      </c>
      <c r="F9" s="38">
        <f ca="1">SUM(C9:E9)</f>
        <v>117420596.74357176</v>
      </c>
    </row>
    <row r="10" spans="2:6" x14ac:dyDescent="0.25">
      <c r="B10" s="26" t="str">
        <f ca="1">DFIE!$B$23</f>
        <v>Bern</v>
      </c>
      <c r="C10" s="19">
        <f>'GLA-2'!G10</f>
        <v>31386861.647161759</v>
      </c>
      <c r="D10" s="20">
        <f>'SLA.AC-2'!N10</f>
        <v>0</v>
      </c>
      <c r="E10" s="19">
        <f ca="1">'SLA.F-2'!G10</f>
        <v>0</v>
      </c>
      <c r="F10" s="21">
        <f t="shared" ref="F10:F34" ca="1" si="0">SUM(C10:E10)</f>
        <v>31386861.647161759</v>
      </c>
    </row>
    <row r="11" spans="2:6" x14ac:dyDescent="0.25">
      <c r="B11" s="25" t="str">
        <f ca="1">DFIE!$B$24</f>
        <v>Luzern</v>
      </c>
      <c r="C11" s="16">
        <f>'GLA-2'!G11</f>
        <v>5726078.579290363</v>
      </c>
      <c r="D11" s="17">
        <f>'SLA.AC-2'!N11</f>
        <v>0</v>
      </c>
      <c r="E11" s="16">
        <f ca="1">'SLA.F-2'!G11</f>
        <v>0</v>
      </c>
      <c r="F11" s="18">
        <f t="shared" ca="1" si="0"/>
        <v>5726078.579290363</v>
      </c>
    </row>
    <row r="12" spans="2:6" x14ac:dyDescent="0.25">
      <c r="B12" s="26" t="str">
        <f ca="1">DFIE!$B$25</f>
        <v>Uri</v>
      </c>
      <c r="C12" s="19">
        <f>'GLA-2'!G12</f>
        <v>12469353.482572915</v>
      </c>
      <c r="D12" s="20">
        <f>'SLA.AC-2'!N12</f>
        <v>0</v>
      </c>
      <c r="E12" s="19">
        <f ca="1">'SLA.F-2'!G12</f>
        <v>0</v>
      </c>
      <c r="F12" s="21">
        <f t="shared" ca="1" si="0"/>
        <v>12469353.482572915</v>
      </c>
    </row>
    <row r="13" spans="2:6" x14ac:dyDescent="0.25">
      <c r="B13" s="25" t="str">
        <f ca="1">DFIE!$B$26</f>
        <v>Schwyz</v>
      </c>
      <c r="C13" s="16">
        <f>'GLA-2'!G13</f>
        <v>7484687.0324845947</v>
      </c>
      <c r="D13" s="17">
        <f>'SLA.AC-2'!N13</f>
        <v>0</v>
      </c>
      <c r="E13" s="16">
        <f ca="1">'SLA.F-2'!G13</f>
        <v>0</v>
      </c>
      <c r="F13" s="18">
        <f t="shared" ca="1" si="0"/>
        <v>7484687.0324845947</v>
      </c>
    </row>
    <row r="14" spans="2:6" x14ac:dyDescent="0.25">
      <c r="B14" s="26" t="str">
        <f ca="1">DFIE!$B$27</f>
        <v>Obwalden</v>
      </c>
      <c r="C14" s="19">
        <f>'GLA-2'!G14</f>
        <v>6724205.7346212491</v>
      </c>
      <c r="D14" s="20">
        <f>'SLA.AC-2'!N14</f>
        <v>0</v>
      </c>
      <c r="E14" s="19">
        <f ca="1">'SLA.F-2'!G14</f>
        <v>0</v>
      </c>
      <c r="F14" s="21">
        <f t="shared" ca="1" si="0"/>
        <v>6724205.7346212491</v>
      </c>
    </row>
    <row r="15" spans="2:6" x14ac:dyDescent="0.25">
      <c r="B15" s="25" t="str">
        <f ca="1">DFIE!$B$28</f>
        <v>Nidwalden</v>
      </c>
      <c r="C15" s="16">
        <f>'GLA-2'!G15</f>
        <v>1596026.4111500569</v>
      </c>
      <c r="D15" s="17">
        <f>'SLA.AC-2'!N15</f>
        <v>0</v>
      </c>
      <c r="E15" s="16">
        <f ca="1">'SLA.F-2'!G15</f>
        <v>0</v>
      </c>
      <c r="F15" s="18">
        <f t="shared" ca="1" si="0"/>
        <v>1596026.4111500569</v>
      </c>
    </row>
    <row r="16" spans="2:6" x14ac:dyDescent="0.25">
      <c r="B16" s="26" t="str">
        <f ca="1">DFIE!$B$29</f>
        <v>Glarus</v>
      </c>
      <c r="C16" s="19">
        <f>'GLA-2'!G16</f>
        <v>5754260.9183904771</v>
      </c>
      <c r="D16" s="20">
        <f>'SLA.AC-2'!N16</f>
        <v>0</v>
      </c>
      <c r="E16" s="19">
        <f ca="1">'SLA.F-2'!G16</f>
        <v>0</v>
      </c>
      <c r="F16" s="21">
        <f t="shared" ca="1" si="0"/>
        <v>5754260.9183904771</v>
      </c>
    </row>
    <row r="17" spans="2:6" x14ac:dyDescent="0.25">
      <c r="B17" s="25" t="str">
        <f ca="1">DFIE!$B$30</f>
        <v>Zug</v>
      </c>
      <c r="C17" s="16">
        <f>'GLA-2'!G17</f>
        <v>0</v>
      </c>
      <c r="D17" s="17">
        <f>'SLA.AC-2'!N17</f>
        <v>2028768.1626473293</v>
      </c>
      <c r="E17" s="16">
        <f ca="1">'SLA.F-2'!G17</f>
        <v>51154.218219652488</v>
      </c>
      <c r="F17" s="18">
        <f t="shared" ca="1" si="0"/>
        <v>2079922.3808669818</v>
      </c>
    </row>
    <row r="18" spans="2:6" x14ac:dyDescent="0.25">
      <c r="B18" s="26" t="str">
        <f ca="1">DFIE!$B$31</f>
        <v>Freiburg</v>
      </c>
      <c r="C18" s="19">
        <f>'GLA-2'!G18</f>
        <v>8828393.4617686439</v>
      </c>
      <c r="D18" s="20">
        <f>'SLA.AC-2'!N18</f>
        <v>0</v>
      </c>
      <c r="E18" s="19">
        <f ca="1">'SLA.F-2'!G18</f>
        <v>0</v>
      </c>
      <c r="F18" s="21">
        <f t="shared" ca="1" si="0"/>
        <v>8828393.4617686439</v>
      </c>
    </row>
    <row r="19" spans="2:6" x14ac:dyDescent="0.25">
      <c r="B19" s="25" t="str">
        <f ca="1">DFIE!$B$32</f>
        <v>Solothurn</v>
      </c>
      <c r="C19" s="16">
        <f>'GLA-2'!G19</f>
        <v>0</v>
      </c>
      <c r="D19" s="17">
        <f>'SLA.AC-2'!N19</f>
        <v>13195067.39290143</v>
      </c>
      <c r="E19" s="16">
        <f ca="1">'SLA.F-2'!G19</f>
        <v>0</v>
      </c>
      <c r="F19" s="18">
        <f t="shared" ca="1" si="0"/>
        <v>13195067.39290143</v>
      </c>
    </row>
    <row r="20" spans="2:6" x14ac:dyDescent="0.25">
      <c r="B20" s="26" t="str">
        <f ca="1">DFIE!$B$33</f>
        <v>Basel-Stadt</v>
      </c>
      <c r="C20" s="19">
        <f>'GLA-2'!G20</f>
        <v>0</v>
      </c>
      <c r="D20" s="20">
        <f>'SLA.AC-2'!N20</f>
        <v>42345753.465055548</v>
      </c>
      <c r="E20" s="19">
        <f ca="1">'SLA.F-2'!G20</f>
        <v>24501406.08649474</v>
      </c>
      <c r="F20" s="21">
        <f t="shared" ca="1" si="0"/>
        <v>66847159.551550284</v>
      </c>
    </row>
    <row r="21" spans="2:6" x14ac:dyDescent="0.25">
      <c r="B21" s="25" t="str">
        <f ca="1">DFIE!$B$34</f>
        <v>Basel-Landschaft</v>
      </c>
      <c r="C21" s="16">
        <f>'GLA-2'!G21</f>
        <v>0</v>
      </c>
      <c r="D21" s="17">
        <f>'SLA.AC-2'!N21</f>
        <v>0</v>
      </c>
      <c r="E21" s="16">
        <f ca="1">'SLA.F-2'!G21</f>
        <v>0</v>
      </c>
      <c r="F21" s="18">
        <f t="shared" ca="1" si="0"/>
        <v>0</v>
      </c>
    </row>
    <row r="22" spans="2:6" x14ac:dyDescent="0.25">
      <c r="B22" s="26" t="str">
        <f ca="1">DFIE!$B$35</f>
        <v>Schaffhausen</v>
      </c>
      <c r="C22" s="19">
        <f>'GLA-2'!G22</f>
        <v>0</v>
      </c>
      <c r="D22" s="20">
        <f>'SLA.AC-2'!N22</f>
        <v>876873.53487336054</v>
      </c>
      <c r="E22" s="19">
        <f ca="1">'SLA.F-2'!G22</f>
        <v>0</v>
      </c>
      <c r="F22" s="21">
        <f t="shared" ca="1" si="0"/>
        <v>876873.53487336054</v>
      </c>
    </row>
    <row r="23" spans="2:6" x14ac:dyDescent="0.25">
      <c r="B23" s="25" t="str">
        <f ca="1">DFIE!$B$36</f>
        <v>Appenzell A.Rh.</v>
      </c>
      <c r="C23" s="16">
        <f>'GLA-2'!G23</f>
        <v>22330643.328407485</v>
      </c>
      <c r="D23" s="17">
        <f>'SLA.AC-2'!N23</f>
        <v>0</v>
      </c>
      <c r="E23" s="16">
        <f ca="1">'SLA.F-2'!G23</f>
        <v>0</v>
      </c>
      <c r="F23" s="18">
        <f t="shared" ca="1" si="0"/>
        <v>22330643.328407485</v>
      </c>
    </row>
    <row r="24" spans="2:6" x14ac:dyDescent="0.25">
      <c r="B24" s="26" t="str">
        <f ca="1">DFIE!$B$37</f>
        <v>Appenzell I.Rh.</v>
      </c>
      <c r="C24" s="19">
        <f>'GLA-2'!G24</f>
        <v>9077330.7932469025</v>
      </c>
      <c r="D24" s="20">
        <f>'SLA.AC-2'!N24</f>
        <v>0</v>
      </c>
      <c r="E24" s="19">
        <f ca="1">'SLA.F-2'!G24</f>
        <v>0</v>
      </c>
      <c r="F24" s="21">
        <f t="shared" ca="1" si="0"/>
        <v>9077330.7932469025</v>
      </c>
    </row>
    <row r="25" spans="2:6" x14ac:dyDescent="0.25">
      <c r="B25" s="25" t="str">
        <f ca="1">DFIE!$B$38</f>
        <v>St. Gallen</v>
      </c>
      <c r="C25" s="16">
        <f>'GLA-2'!G25</f>
        <v>2112609.5862978674</v>
      </c>
      <c r="D25" s="17">
        <f>'SLA.AC-2'!N25</f>
        <v>0</v>
      </c>
      <c r="E25" s="16">
        <f ca="1">'SLA.F-2'!G25</f>
        <v>0</v>
      </c>
      <c r="F25" s="18">
        <f t="shared" ca="1" si="0"/>
        <v>2112609.5862978674</v>
      </c>
    </row>
    <row r="26" spans="2:6" x14ac:dyDescent="0.25">
      <c r="B26" s="26" t="str">
        <f ca="1">DFIE!$B$39</f>
        <v>Graubünden</v>
      </c>
      <c r="C26" s="19">
        <f>'GLA-2'!G26</f>
        <v>145599049.66569158</v>
      </c>
      <c r="D26" s="20">
        <f>'SLA.AC-2'!N26</f>
        <v>0</v>
      </c>
      <c r="E26" s="19">
        <f ca="1">'SLA.F-2'!G26</f>
        <v>0</v>
      </c>
      <c r="F26" s="21">
        <f t="shared" ca="1" si="0"/>
        <v>145599049.66569158</v>
      </c>
    </row>
    <row r="27" spans="2:6" x14ac:dyDescent="0.25">
      <c r="B27" s="25" t="str">
        <f ca="1">DFIE!$B$40</f>
        <v>Aargau</v>
      </c>
      <c r="C27" s="16">
        <f>'GLA-2'!G27</f>
        <v>0</v>
      </c>
      <c r="D27" s="17">
        <f>'SLA.AC-2'!N27</f>
        <v>0</v>
      </c>
      <c r="E27" s="16">
        <f ca="1">'SLA.F-2'!G27</f>
        <v>0</v>
      </c>
      <c r="F27" s="18">
        <f t="shared" ca="1" si="0"/>
        <v>0</v>
      </c>
    </row>
    <row r="28" spans="2:6" x14ac:dyDescent="0.25">
      <c r="B28" s="26" t="str">
        <f ca="1">DFIE!$B$41</f>
        <v>Thurgau</v>
      </c>
      <c r="C28" s="19">
        <f>'GLA-2'!G28</f>
        <v>3462113.3292687163</v>
      </c>
      <c r="D28" s="20">
        <f>'SLA.AC-2'!N28</f>
        <v>0</v>
      </c>
      <c r="E28" s="19">
        <f ca="1">'SLA.F-2'!G28</f>
        <v>0</v>
      </c>
      <c r="F28" s="21">
        <f t="shared" ca="1" si="0"/>
        <v>3462113.3292687163</v>
      </c>
    </row>
    <row r="29" spans="2:6" x14ac:dyDescent="0.25">
      <c r="B29" s="25" t="str">
        <f ca="1">DFIE!$B$42</f>
        <v>Tessin</v>
      </c>
      <c r="C29" s="16">
        <f>'GLA-2'!G29</f>
        <v>15878304.960291892</v>
      </c>
      <c r="D29" s="17">
        <f>'SLA.AC-2'!N29</f>
        <v>5154186.5852031466</v>
      </c>
      <c r="E29" s="16">
        <f ca="1">'SLA.F-2'!G29</f>
        <v>0</v>
      </c>
      <c r="F29" s="18">
        <f t="shared" ca="1" si="0"/>
        <v>21032491.545495041</v>
      </c>
    </row>
    <row r="30" spans="2:6" x14ac:dyDescent="0.25">
      <c r="B30" s="26" t="str">
        <f ca="1">DFIE!$B$43</f>
        <v>Waadt</v>
      </c>
      <c r="C30" s="19">
        <f>'GLA-2'!G30</f>
        <v>158566.50588573315</v>
      </c>
      <c r="D30" s="20">
        <f>'SLA.AC-2'!N30</f>
        <v>113012469.33596869</v>
      </c>
      <c r="E30" s="19">
        <f ca="1">'SLA.F-2'!G30</f>
        <v>5324492.8213525219</v>
      </c>
      <c r="F30" s="21">
        <f t="shared" ca="1" si="0"/>
        <v>118495528.66320695</v>
      </c>
    </row>
    <row r="31" spans="2:6" x14ac:dyDescent="0.25">
      <c r="B31" s="25" t="str">
        <f ca="1">DFIE!$B$44</f>
        <v>Wallis</v>
      </c>
      <c r="C31" s="16">
        <f>'GLA-2'!G31</f>
        <v>79726053.103944674</v>
      </c>
      <c r="D31" s="17">
        <f>'SLA.AC-2'!N31</f>
        <v>16928129.142719273</v>
      </c>
      <c r="E31" s="16">
        <f ca="1">'SLA.F-2'!G31</f>
        <v>0</v>
      </c>
      <c r="F31" s="18">
        <f t="shared" ca="1" si="0"/>
        <v>96654182.246663943</v>
      </c>
    </row>
    <row r="32" spans="2:6" x14ac:dyDescent="0.25">
      <c r="B32" s="26" t="str">
        <f ca="1">DFIE!$B$45</f>
        <v>Neuenburg</v>
      </c>
      <c r="C32" s="19">
        <f>'GLA-2'!G32</f>
        <v>24056040.296486259</v>
      </c>
      <c r="D32" s="20">
        <f>'SLA.AC-2'!N32</f>
        <v>10897986.488730535</v>
      </c>
      <c r="E32" s="19">
        <f ca="1">'SLA.F-2'!G32</f>
        <v>0</v>
      </c>
      <c r="F32" s="21">
        <f t="shared" ca="1" si="0"/>
        <v>34954026.785216793</v>
      </c>
    </row>
    <row r="33" spans="2:6" x14ac:dyDescent="0.25">
      <c r="B33" s="25" t="str">
        <f ca="1">DFIE!$B$46</f>
        <v>Genf</v>
      </c>
      <c r="C33" s="16">
        <f>'GLA-2'!G33</f>
        <v>0</v>
      </c>
      <c r="D33" s="17">
        <f>'SLA.AC-2'!N33</f>
        <v>129337412.101639</v>
      </c>
      <c r="E33" s="16">
        <f ca="1">'SLA.F-2'!G33</f>
        <v>46638560.594098635</v>
      </c>
      <c r="F33" s="18">
        <f t="shared" ca="1" si="0"/>
        <v>175975972.69573763</v>
      </c>
    </row>
    <row r="34" spans="2:6" x14ac:dyDescent="0.25">
      <c r="B34" s="26" t="str">
        <f ca="1">DFIE!$B$47</f>
        <v>Jura</v>
      </c>
      <c r="C34" s="27">
        <f>'GLA-2'!G34</f>
        <v>5342277.8365145409</v>
      </c>
      <c r="D34" s="28">
        <f>'SLA.AC-2'!N34</f>
        <v>0</v>
      </c>
      <c r="E34" s="27">
        <f ca="1">'SLA.F-2'!G34</f>
        <v>0</v>
      </c>
      <c r="F34" s="29">
        <f t="shared" ca="1" si="0"/>
        <v>5342277.8365145409</v>
      </c>
    </row>
    <row r="35" spans="2:6" x14ac:dyDescent="0.25">
      <c r="B35" s="14" t="str">
        <f ca="1">DFIE!$B$48</f>
        <v>Schweiz</v>
      </c>
      <c r="C35" s="22">
        <f>SUM(C9:C34)</f>
        <v>387712856.67347568</v>
      </c>
      <c r="D35" s="23">
        <f>SUM(D9:D34)</f>
        <v>351808571.11565065</v>
      </c>
      <c r="E35" s="22">
        <f t="shared" ref="E35:F35" ca="1" si="1">SUM(E9:E34)</f>
        <v>175904285.55782503</v>
      </c>
      <c r="F35" s="24">
        <f t="shared" ca="1" si="1"/>
        <v>915425713.34695137</v>
      </c>
    </row>
    <row r="36" spans="2:6" ht="89.25" customHeight="1" x14ac:dyDescent="0.25">
      <c r="B36" s="428" t="str">
        <f ca="1">DFIE!$B$73</f>
        <v>Die Berechnung des Lastenausgleichs wird im Technischen Bericht detailliert beschrieben:
www.efv.admin.ch → Themen  → Finanzausgleich  → Dokumentation</v>
      </c>
      <c r="C36" s="428"/>
      <c r="D36" s="428"/>
      <c r="E36" s="428"/>
      <c r="F36" s="428"/>
    </row>
  </sheetData>
  <mergeCells count="5">
    <mergeCell ref="B2:F2"/>
    <mergeCell ref="B3:F3"/>
    <mergeCell ref="B36:F36"/>
    <mergeCell ref="D7:E7"/>
    <mergeCell ref="F7:F8"/>
  </mergeCells>
  <pageMargins left="0.78740157480314965" right="0.78740157480314965" top="0.9055118110236221" bottom="0.78740157480314965" header="0.51181102362204722" footer="0.51181102362204722"/>
  <pageSetup paperSize="9" scale="95" orientation="portrait"/>
  <headerFooter scaleWithDoc="0" alignWithMargins="0">
    <oddHeader>&amp;L&amp;F&amp;R&amp;A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>
      <selection activeCell="A50" sqref="A50"/>
    </sheetView>
  </sheetViews>
  <sheetFormatPr baseColWidth="10" defaultRowHeight="13.2" x14ac:dyDescent="0.25"/>
  <cols>
    <col min="1" max="1" width="1.44140625" customWidth="1"/>
    <col min="2" max="2" width="30.33203125" customWidth="1"/>
    <col min="3" max="3" width="8" customWidth="1"/>
    <col min="4" max="7" width="12" customWidth="1"/>
    <col min="8" max="9" width="14.5546875" customWidth="1"/>
    <col min="10" max="10" width="20.5546875" customWidth="1"/>
  </cols>
  <sheetData>
    <row r="1" spans="1:10" ht="22.5" customHeight="1" x14ac:dyDescent="0.3">
      <c r="B1" s="41" t="str">
        <f ca="1">DFIE!$B$74</f>
        <v>Berechnung der Dotationen im Lastenausgleich 2027</v>
      </c>
      <c r="C1" s="41"/>
      <c r="D1" s="41"/>
      <c r="E1" s="41"/>
      <c r="F1" s="41"/>
      <c r="G1" s="41"/>
      <c r="H1" s="41"/>
      <c r="I1" s="41"/>
      <c r="J1" s="41"/>
    </row>
    <row r="2" spans="1:10" ht="0.75" customHeight="1" x14ac:dyDescent="0.25"/>
    <row r="3" spans="1:10" ht="0.75" customHeight="1" x14ac:dyDescent="0.25"/>
    <row r="4" spans="1:10" ht="0.75" customHeight="1" x14ac:dyDescent="0.25"/>
    <row r="5" spans="1:10" ht="0.75" customHeight="1" x14ac:dyDescent="0.25"/>
    <row r="6" spans="1:10" ht="0.75" customHeight="1" x14ac:dyDescent="0.25"/>
    <row r="7" spans="1:10" ht="18.75" customHeight="1" x14ac:dyDescent="0.4">
      <c r="A7" s="50"/>
      <c r="B7" s="15" t="str">
        <f ca="1">DFIE!$B$75</f>
        <v>in CHF</v>
      </c>
      <c r="J7" s="40"/>
    </row>
    <row r="8" spans="1:10" ht="43.2" customHeight="1" x14ac:dyDescent="0.25">
      <c r="B8" s="87"/>
      <c r="C8" s="63"/>
      <c r="D8" s="433" t="str">
        <f ca="1">DFIE!$B$76</f>
        <v>Geografisch-topografischer
Lastenausgleich (GLA)</v>
      </c>
      <c r="E8" s="435"/>
      <c r="F8" s="435"/>
      <c r="G8" s="434"/>
      <c r="H8" s="433" t="str">
        <f ca="1">DFIE!$B$77</f>
        <v>Soziodemografischer
Lastenausgleich (SLA)</v>
      </c>
      <c r="I8" s="434"/>
      <c r="J8" s="88" t="str">
        <f ca="1">DFIE!$B$78</f>
        <v>Lastenausgleich
Total</v>
      </c>
    </row>
    <row r="9" spans="1:10" ht="15" customHeight="1" x14ac:dyDescent="0.25">
      <c r="B9" s="64" t="str">
        <f ca="1">DFIE!$B$79</f>
        <v>Ordentliche Dotation 2026</v>
      </c>
      <c r="C9" s="47"/>
      <c r="D9" s="49"/>
      <c r="E9" s="48"/>
      <c r="F9" s="48"/>
      <c r="G9" s="54">
        <v>385400453.94977701</v>
      </c>
      <c r="H9" s="49"/>
      <c r="I9" s="54">
        <v>385400453.94977701</v>
      </c>
      <c r="J9" s="79">
        <f>G9+I9</f>
        <v>770800907.89955401</v>
      </c>
    </row>
    <row r="10" spans="1:10" ht="12.75" customHeight="1" x14ac:dyDescent="0.25">
      <c r="B10" s="25" t="str">
        <f ca="1">DFIE!$B$80</f>
        <v>+ Teuerung (LIK 04/2026)</v>
      </c>
      <c r="C10" s="61">
        <v>6.0000000000000001E-3</v>
      </c>
      <c r="D10" s="72" t="s">
        <v>582</v>
      </c>
      <c r="E10" s="43"/>
      <c r="F10" s="43"/>
      <c r="G10" s="55">
        <f>G9*$C$10</f>
        <v>2312402.7236986621</v>
      </c>
      <c r="H10" s="45"/>
      <c r="I10" s="58">
        <f>I9*$C$10</f>
        <v>2312402.7236986621</v>
      </c>
      <c r="J10" s="80">
        <f>G10+I10</f>
        <v>4624805.4473973243</v>
      </c>
    </row>
    <row r="11" spans="1:10" ht="15" customHeight="1" x14ac:dyDescent="0.25">
      <c r="B11" s="42" t="str">
        <f ca="1">DFIE!$B$81</f>
        <v>+ Anpassung Dotation</v>
      </c>
      <c r="C11" s="46"/>
      <c r="D11" s="65"/>
      <c r="E11" s="44"/>
      <c r="F11" s="44"/>
      <c r="G11" s="56">
        <v>0</v>
      </c>
      <c r="H11" s="65"/>
      <c r="I11" s="56">
        <v>0</v>
      </c>
      <c r="J11" s="81">
        <f>G11+I11</f>
        <v>0</v>
      </c>
    </row>
    <row r="12" spans="1:10" ht="15" customHeight="1" x14ac:dyDescent="0.25">
      <c r="B12" s="62" t="str">
        <f ca="1">DFIE!$B$82</f>
        <v>Ordentliche Dotation 2027</v>
      </c>
      <c r="C12" s="76"/>
      <c r="D12" s="66"/>
      <c r="E12" s="71"/>
      <c r="F12" s="71"/>
      <c r="G12" s="57">
        <f>SUM(G9:G11)</f>
        <v>387712856.67347568</v>
      </c>
      <c r="H12" s="66"/>
      <c r="I12" s="57">
        <f>SUM(I9:I11)</f>
        <v>387712856.67347568</v>
      </c>
      <c r="J12" s="82">
        <f>SUM(J9:J11)</f>
        <v>775425713.34695137</v>
      </c>
    </row>
    <row r="13" spans="1:10" ht="15" customHeight="1" x14ac:dyDescent="0.25">
      <c r="B13" s="42" t="str">
        <f ca="1">DFIE!$B$83</f>
        <v>Erhöhung gemäss Art. 9 Abs. 2bis FiLaG</v>
      </c>
      <c r="C13" s="46"/>
      <c r="D13" s="66"/>
      <c r="E13" s="73"/>
      <c r="F13" s="73"/>
      <c r="G13" s="74">
        <v>0</v>
      </c>
      <c r="H13" s="66"/>
      <c r="I13" s="74">
        <v>140000000</v>
      </c>
      <c r="J13" s="83">
        <f>G13+I13</f>
        <v>140000000</v>
      </c>
    </row>
    <row r="14" spans="1:10" ht="15" customHeight="1" x14ac:dyDescent="0.25">
      <c r="B14" s="62" t="str">
        <f ca="1">DFIE!$B$84</f>
        <v>Dotation 2027</v>
      </c>
      <c r="C14" s="76"/>
      <c r="D14" s="66"/>
      <c r="E14" s="71"/>
      <c r="F14" s="71"/>
      <c r="G14" s="57">
        <f>SUM(G12:G13)</f>
        <v>387712856.67347568</v>
      </c>
      <c r="H14" s="66"/>
      <c r="I14" s="57">
        <f>SUM(I12:I13)</f>
        <v>527712856.67347568</v>
      </c>
      <c r="J14" s="82">
        <f>SUM(J12:J13)</f>
        <v>915425713.34695137</v>
      </c>
    </row>
    <row r="15" spans="1:10" ht="15" customHeight="1" x14ac:dyDescent="0.25">
      <c r="B15" s="39"/>
      <c r="C15" s="39"/>
      <c r="D15" s="39"/>
      <c r="E15" s="39"/>
      <c r="F15" s="39"/>
      <c r="G15" s="39"/>
    </row>
    <row r="16" spans="1:10" ht="15" customHeight="1" x14ac:dyDescent="0.25">
      <c r="B16" s="64" t="str">
        <f ca="1">DFIE!$B$91</f>
        <v>Teilausgleiche</v>
      </c>
      <c r="C16" s="70"/>
      <c r="D16" s="67" t="str">
        <f ca="1">DFIE!$B$85</f>
        <v>GLA 1</v>
      </c>
      <c r="E16" s="68" t="str">
        <f ca="1">DFIE!$B$86</f>
        <v>GLA 2</v>
      </c>
      <c r="F16" s="68" t="str">
        <f ca="1">DFIE!$B$87</f>
        <v>GLA 3</v>
      </c>
      <c r="G16" s="69" t="str">
        <f ca="1">DFIE!$B$88</f>
        <v>GLA 4</v>
      </c>
      <c r="H16" s="67" t="str">
        <f ca="1">DFIE!$B$89</f>
        <v>SLA A-C</v>
      </c>
      <c r="I16" s="69" t="str">
        <f ca="1">DFIE!$B$90</f>
        <v>SLA F</v>
      </c>
      <c r="J16" s="84"/>
    </row>
    <row r="17" spans="2:10" ht="15" customHeight="1" x14ac:dyDescent="0.25">
      <c r="B17" s="75" t="str">
        <f ca="1">DFIE!$B$92</f>
        <v>Anteil</v>
      </c>
      <c r="C17" s="77"/>
      <c r="D17" s="51">
        <v>0.33333333333333298</v>
      </c>
      <c r="E17" s="52">
        <v>0.33333333333333298</v>
      </c>
      <c r="F17" s="52">
        <v>0.16666666666666699</v>
      </c>
      <c r="G17" s="53">
        <v>0.16666666666666699</v>
      </c>
      <c r="H17" s="51">
        <v>0.66666666666666696</v>
      </c>
      <c r="I17" s="53">
        <v>0.33333333333333298</v>
      </c>
      <c r="J17" s="85"/>
    </row>
    <row r="18" spans="2:10" ht="15" customHeight="1" x14ac:dyDescent="0.25">
      <c r="B18" s="14" t="str">
        <f ca="1">DFIE!$B$84</f>
        <v>Dotation 2027</v>
      </c>
      <c r="C18" s="78"/>
      <c r="D18" s="59">
        <f>$G$14*D17</f>
        <v>129237618.89115843</v>
      </c>
      <c r="E18" s="60">
        <f t="shared" ref="E18:G18" si="0">$G$14*E17</f>
        <v>129237618.89115843</v>
      </c>
      <c r="F18" s="60">
        <f t="shared" si="0"/>
        <v>64618809.44557941</v>
      </c>
      <c r="G18" s="57">
        <f t="shared" si="0"/>
        <v>64618809.44557941</v>
      </c>
      <c r="H18" s="59">
        <f>$I$14*H17</f>
        <v>351808571.11565059</v>
      </c>
      <c r="I18" s="57">
        <f>$I$14*I17</f>
        <v>175904285.55782503</v>
      </c>
      <c r="J18" s="86">
        <f>SUM(D18:I18)</f>
        <v>915425713.34695125</v>
      </c>
    </row>
  </sheetData>
  <mergeCells count="2">
    <mergeCell ref="H8:I8"/>
    <mergeCell ref="D8:G8"/>
  </mergeCells>
  <conditionalFormatting sqref="C10:D10">
    <cfRule type="expression" dxfId="18" priority="2" stopIfTrue="1">
      <formula>ISBLANK(C10)</formula>
    </cfRule>
  </conditionalFormatting>
  <conditionalFormatting sqref="D17:I17">
    <cfRule type="expression" dxfId="17" priority="7" stopIfTrue="1">
      <formula>ISBLANK(D17)</formula>
    </cfRule>
  </conditionalFormatting>
  <conditionalFormatting sqref="G9 I9 G11 I11 G13 I13">
    <cfRule type="expression" dxfId="16" priority="3" stopIfTrue="1">
      <formula>ISBLANK(G9)</formula>
    </cfRule>
  </conditionalFormatting>
  <pageMargins left="0.78740157480314965" right="0.78740157480314965" top="0.9055118110236221" bottom="0.78740157480314965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P70"/>
  <sheetViews>
    <sheetView showGridLines="0" zoomScaleNormal="100" workbookViewId="0">
      <selection activeCell="A80" sqref="A80"/>
    </sheetView>
  </sheetViews>
  <sheetFormatPr baseColWidth="10" defaultRowHeight="13.2" x14ac:dyDescent="0.25"/>
  <cols>
    <col min="1" max="1" width="1.44140625" customWidth="1"/>
    <col min="2" max="2" width="16.88671875" customWidth="1"/>
    <col min="3" max="3" width="19.6640625" customWidth="1"/>
    <col min="4" max="4" width="15.6640625" customWidth="1"/>
    <col min="5" max="6" width="13.6640625" customWidth="1"/>
    <col min="7" max="7" width="14.6640625" customWidth="1"/>
    <col min="8" max="8" width="19.6640625" customWidth="1"/>
    <col min="9" max="9" width="10" customWidth="1"/>
    <col min="10" max="10" width="16.88671875" customWidth="1"/>
    <col min="11" max="12" width="17.6640625" customWidth="1"/>
    <col min="13" max="14" width="13.6640625" customWidth="1"/>
    <col min="15" max="15" width="14.6640625" customWidth="1"/>
    <col min="16" max="16" width="19.6640625" customWidth="1"/>
  </cols>
  <sheetData>
    <row r="1" spans="1:16" ht="22.5" customHeight="1" x14ac:dyDescent="0.4">
      <c r="B1" s="90" t="str">
        <f ca="1">DFIE!$B$93</f>
        <v>GLA 1 (Siedlungshöhe)</v>
      </c>
      <c r="C1" s="102"/>
      <c r="D1" s="102"/>
      <c r="H1" s="91"/>
      <c r="J1" s="90" t="str">
        <f ca="1">DFIE!$B$95</f>
        <v>GLA 2 (Steilheit des Geländes)</v>
      </c>
      <c r="K1" s="102"/>
      <c r="L1" s="102"/>
      <c r="M1" s="102"/>
      <c r="O1" s="93"/>
      <c r="P1" s="91"/>
    </row>
    <row r="2" spans="1:16" ht="0.75" customHeight="1" x14ac:dyDescent="0.25"/>
    <row r="3" spans="1:16" ht="18" customHeight="1" x14ac:dyDescent="0.4">
      <c r="B3" s="101"/>
      <c r="C3" s="102"/>
      <c r="D3" s="102"/>
      <c r="H3" s="91" t="str">
        <f ca="1">DFIE!$B$94</f>
        <v>Indikator = Anteil der Wohnbevölkerung mit einer Wohnhöhe von über 800 m</v>
      </c>
      <c r="J3" s="101"/>
      <c r="K3" s="102"/>
      <c r="L3" s="102"/>
      <c r="M3" s="102"/>
      <c r="O3" s="93"/>
      <c r="P3" s="91" t="str">
        <f ca="1">DFIE!$B$96</f>
        <v>Indikator = Medianhöhe der produktiven Fläche</v>
      </c>
    </row>
    <row r="4" spans="1:16" ht="12" customHeight="1" x14ac:dyDescent="0.25">
      <c r="B4" s="144" t="str">
        <f ca="1">DFIE!$B$49</f>
        <v>Spalte</v>
      </c>
      <c r="C4" s="146" t="s">
        <v>46</v>
      </c>
      <c r="D4" s="145" t="s">
        <v>47</v>
      </c>
      <c r="E4" s="145" t="s">
        <v>55</v>
      </c>
      <c r="F4" s="145" t="s">
        <v>49</v>
      </c>
      <c r="G4" s="145" t="s">
        <v>50</v>
      </c>
      <c r="H4" s="147" t="s">
        <v>51</v>
      </c>
      <c r="J4" s="144" t="str">
        <f ca="1">DFIE!$B$49</f>
        <v>Spalte</v>
      </c>
      <c r="K4" s="146" t="s">
        <v>52</v>
      </c>
      <c r="L4" s="145" t="s">
        <v>53</v>
      </c>
      <c r="M4" s="145" t="s">
        <v>54</v>
      </c>
      <c r="N4" s="145" t="s">
        <v>63</v>
      </c>
      <c r="O4" s="145" t="s">
        <v>64</v>
      </c>
      <c r="P4" s="147" t="s">
        <v>92</v>
      </c>
    </row>
    <row r="5" spans="1:16" ht="12" customHeight="1" x14ac:dyDescent="0.25">
      <c r="B5" s="144" t="str">
        <f ca="1">DFIE!$B$50</f>
        <v>Formel</v>
      </c>
      <c r="C5" s="151"/>
      <c r="D5" s="150"/>
      <c r="E5" s="150" t="s">
        <v>87</v>
      </c>
      <c r="F5" s="150" t="str">
        <f ca="1">DFIE!$B$114</f>
        <v>E / E[Schweiz]</v>
      </c>
      <c r="G5" s="150" t="s">
        <v>89</v>
      </c>
      <c r="H5" s="152" t="str">
        <f ca="1">DFIE!$B$115</f>
        <v>G / G[Schweiz] * Dotation</v>
      </c>
      <c r="J5" s="144" t="str">
        <f ca="1">DFIE!$B$50</f>
        <v>Formel</v>
      </c>
      <c r="K5" s="151"/>
      <c r="L5" s="150"/>
      <c r="M5" s="150" t="s">
        <v>53</v>
      </c>
      <c r="N5" s="150" t="str">
        <f ca="1">DFIE!$B$116</f>
        <v>M / M[Schweiz]</v>
      </c>
      <c r="O5" s="150" t="s">
        <v>94</v>
      </c>
      <c r="P5" s="152" t="str">
        <f ca="1">DFIE!$B$117</f>
        <v>O / O[Schweiz] * Dotation</v>
      </c>
    </row>
    <row r="6" spans="1:16" ht="42" customHeight="1" x14ac:dyDescent="0.25">
      <c r="B6" s="115"/>
      <c r="C6" s="111" t="str">
        <f ca="1">DFIE!$B$101</f>
        <v>Ständige Wohnbev.
mit einer Wohnhöhe
von über 800 m.ü.M.</v>
      </c>
      <c r="D6" s="111" t="str">
        <f ca="1">DFIE!$B$102</f>
        <v>Ständige Wohn-
bevölkerung</v>
      </c>
      <c r="E6" s="129" t="str">
        <f ca="1">DFIE!$B$103</f>
        <v>Indikator</v>
      </c>
      <c r="F6" s="111" t="str">
        <f ca="1">DFIE!$B$104</f>
        <v>Lastenindex</v>
      </c>
      <c r="G6" s="111" t="str">
        <f ca="1">DFIE!$B$105</f>
        <v>Massgebende
Sonderlasten</v>
      </c>
      <c r="H6" s="136" t="str">
        <f ca="1">DFIE!$B$106</f>
        <v>Auszahlung
GLA 1</v>
      </c>
      <c r="J6" s="115"/>
      <c r="K6" s="111" t="str">
        <f ca="1">DFIE!$B$107</f>
        <v>Produktive
Fläche</v>
      </c>
      <c r="L6" s="111" t="str">
        <f ca="1">DFIE!$B$108</f>
        <v>Höhenmedian
produktive Fläche</v>
      </c>
      <c r="M6" s="129" t="str">
        <f ca="1">DFIE!$B$103</f>
        <v>Indikator</v>
      </c>
      <c r="N6" s="111" t="str">
        <f ca="1">DFIE!$B$104</f>
        <v>Lastenindex</v>
      </c>
      <c r="O6" s="111" t="str">
        <f ca="1">DFIE!$B$105</f>
        <v>Massgebende
Sonderlasten</v>
      </c>
      <c r="P6" s="136" t="str">
        <f ca="1">DFIE!$B$109</f>
        <v>Auszahlung
GLA 2</v>
      </c>
    </row>
    <row r="7" spans="1:16" ht="12.75" customHeight="1" x14ac:dyDescent="0.25">
      <c r="A7" s="139"/>
      <c r="B7" s="92" t="str">
        <f ca="1">DFIE!$B$51</f>
        <v>Erhebungsjahr</v>
      </c>
      <c r="C7" s="153">
        <v>2024</v>
      </c>
      <c r="D7" s="153">
        <v>2024</v>
      </c>
      <c r="E7" s="96"/>
      <c r="F7" s="96"/>
      <c r="G7" s="97"/>
      <c r="H7" s="98"/>
      <c r="J7" s="92" t="str">
        <f ca="1">DFIE!$B$51</f>
        <v>Erhebungsjahr</v>
      </c>
      <c r="K7" s="153">
        <v>2024</v>
      </c>
      <c r="L7" s="153">
        <v>2024</v>
      </c>
      <c r="M7" s="96"/>
      <c r="N7" s="96"/>
      <c r="O7" s="97"/>
      <c r="P7" s="99"/>
    </row>
    <row r="8" spans="1:16" ht="12.75" customHeight="1" x14ac:dyDescent="0.25">
      <c r="A8" s="139"/>
      <c r="B8" s="92" t="str">
        <f ca="1">DFIE!$B$52</f>
        <v>Einheit</v>
      </c>
      <c r="C8" s="149" t="str">
        <f ca="1">DFIE!$B$56</f>
        <v>Anzahl</v>
      </c>
      <c r="D8" s="142" t="str">
        <f ca="1">DFIE!$B$56</f>
        <v>Anzahl</v>
      </c>
      <c r="E8" s="95" t="str">
        <f ca="1">DFIE!$B$58</f>
        <v>Prozent</v>
      </c>
      <c r="F8" s="95" t="str">
        <f ca="1">DFIE!$B$57</f>
        <v>Punkte</v>
      </c>
      <c r="G8" s="143"/>
      <c r="H8" s="94" t="str">
        <f ca="1">DFIE!$B$54</f>
        <v>CHF</v>
      </c>
      <c r="J8" s="92" t="str">
        <f ca="1">DFIE!$B$52</f>
        <v>Einheit</v>
      </c>
      <c r="K8" s="149" t="str">
        <f ca="1">DFIE!$B$59</f>
        <v>Hektaren</v>
      </c>
      <c r="L8" s="142" t="str">
        <f ca="1">DFIE!$B$60</f>
        <v>Meter ü. M.</v>
      </c>
      <c r="M8" s="95" t="str">
        <f ca="1">DFIE!$B$60</f>
        <v>Meter ü. M.</v>
      </c>
      <c r="N8" s="95" t="str">
        <f ca="1">DFIE!$B$57</f>
        <v>Punkte</v>
      </c>
      <c r="O8" s="143"/>
      <c r="P8" s="94" t="str">
        <f ca="1">DFIE!$B$54</f>
        <v>CHF</v>
      </c>
    </row>
    <row r="9" spans="1:16" x14ac:dyDescent="0.25">
      <c r="A9" s="103"/>
      <c r="B9" s="138" t="str">
        <f ca="1">DFIE!$B$22</f>
        <v>Zürich</v>
      </c>
      <c r="C9" s="123">
        <v>2112</v>
      </c>
      <c r="D9" s="130">
        <v>1620020</v>
      </c>
      <c r="E9" s="127">
        <f t="shared" ref="E9:E35" si="0">C9/D9</f>
        <v>1.3036876087949532E-3</v>
      </c>
      <c r="F9" s="131">
        <f>E9/E$35*100</f>
        <v>1.9075363013178124</v>
      </c>
      <c r="G9" s="38">
        <f>MAX((F9-100)*C9,0)</f>
        <v>0</v>
      </c>
      <c r="H9" s="36">
        <f>G9/G$35*DOT!$D$18</f>
        <v>0</v>
      </c>
      <c r="J9" s="138" t="str">
        <f ca="1">DFIE!$B$22</f>
        <v>Zürich</v>
      </c>
      <c r="K9" s="123">
        <v>162172</v>
      </c>
      <c r="L9" s="130">
        <v>511</v>
      </c>
      <c r="M9" s="37">
        <f>L9</f>
        <v>511</v>
      </c>
      <c r="N9" s="131">
        <f>M9/M$35*100</f>
        <v>59.557109557109555</v>
      </c>
      <c r="O9" s="38">
        <f>MAX((N9-100)*K9,0)</f>
        <v>0</v>
      </c>
      <c r="P9" s="36">
        <f>O9/O$35*DOT!$E$18</f>
        <v>0</v>
      </c>
    </row>
    <row r="10" spans="1:16" x14ac:dyDescent="0.25">
      <c r="A10" s="103"/>
      <c r="B10" s="119" t="str">
        <f ca="1">DFIE!$B$23</f>
        <v>Bern</v>
      </c>
      <c r="C10" s="124">
        <v>93903</v>
      </c>
      <c r="D10" s="108">
        <v>1071216</v>
      </c>
      <c r="E10" s="120">
        <f t="shared" si="0"/>
        <v>8.7660191782049562E-2</v>
      </c>
      <c r="F10" s="121">
        <f t="shared" ref="F10:F34" si="1">E10/E$35*100</f>
        <v>128.26308762672366</v>
      </c>
      <c r="G10" s="21">
        <f t="shared" ref="G10:G34" si="2">MAX((F10-100)*C10,0)</f>
        <v>2653988.717412232</v>
      </c>
      <c r="H10" s="19">
        <f>G10/G$35*DOT!$D$18</f>
        <v>2044477.1401292691</v>
      </c>
      <c r="J10" s="119" t="str">
        <f ca="1">DFIE!$B$23</f>
        <v>Bern</v>
      </c>
      <c r="K10" s="124">
        <v>482688</v>
      </c>
      <c r="L10" s="108">
        <v>873</v>
      </c>
      <c r="M10" s="20">
        <f t="shared" ref="M10:M35" si="3">L10</f>
        <v>873</v>
      </c>
      <c r="N10" s="121">
        <f t="shared" ref="N10:N35" si="4">M10/M$35*100</f>
        <v>101.74825174825175</v>
      </c>
      <c r="O10" s="21">
        <f t="shared" ref="O10:O34" si="5">MAX((N10-100)*K10,0)</f>
        <v>843860.139860139</v>
      </c>
      <c r="P10" s="19">
        <f>O10/O$35*DOT!$E$18</f>
        <v>1257234.4431365964</v>
      </c>
    </row>
    <row r="11" spans="1:16" x14ac:dyDescent="0.25">
      <c r="A11" s="103"/>
      <c r="B11" s="116" t="str">
        <f ca="1">DFIE!$B$24</f>
        <v>Luzern</v>
      </c>
      <c r="C11" s="125">
        <v>12498</v>
      </c>
      <c r="D11" s="107">
        <v>437944</v>
      </c>
      <c r="E11" s="117">
        <f t="shared" si="0"/>
        <v>2.8537895256014467E-2</v>
      </c>
      <c r="F11" s="118">
        <f t="shared" si="1"/>
        <v>41.756223497722111</v>
      </c>
      <c r="G11" s="18">
        <f t="shared" si="2"/>
        <v>0</v>
      </c>
      <c r="H11" s="16">
        <f>G11/G$35*DOT!$D$18</f>
        <v>0</v>
      </c>
      <c r="J11" s="116" t="str">
        <f ca="1">DFIE!$B$24</f>
        <v>Luzern</v>
      </c>
      <c r="K11" s="125">
        <v>139373</v>
      </c>
      <c r="L11" s="107">
        <v>690</v>
      </c>
      <c r="M11" s="17">
        <f t="shared" si="3"/>
        <v>690</v>
      </c>
      <c r="N11" s="118">
        <f t="shared" si="4"/>
        <v>80.419580419580413</v>
      </c>
      <c r="O11" s="18">
        <f t="shared" si="5"/>
        <v>0</v>
      </c>
      <c r="P11" s="16">
        <f>O11/O$35*DOT!$E$18</f>
        <v>0</v>
      </c>
    </row>
    <row r="12" spans="1:16" x14ac:dyDescent="0.25">
      <c r="A12" s="103"/>
      <c r="B12" s="119" t="str">
        <f ca="1">DFIE!$B$25</f>
        <v>Uri</v>
      </c>
      <c r="C12" s="124">
        <v>5973</v>
      </c>
      <c r="D12" s="108">
        <v>38275</v>
      </c>
      <c r="E12" s="120">
        <f t="shared" si="0"/>
        <v>0.15605486610058786</v>
      </c>
      <c r="F12" s="121">
        <f t="shared" si="1"/>
        <v>228.33715690472718</v>
      </c>
      <c r="G12" s="21">
        <f t="shared" si="2"/>
        <v>766557.83819193544</v>
      </c>
      <c r="H12" s="19">
        <f>G12/G$35*DOT!$D$18</f>
        <v>590511.16777106316</v>
      </c>
      <c r="J12" s="119" t="str">
        <f ca="1">DFIE!$B$25</f>
        <v>Uri</v>
      </c>
      <c r="K12" s="124">
        <v>49994</v>
      </c>
      <c r="L12" s="108">
        <v>1557</v>
      </c>
      <c r="M12" s="20">
        <f t="shared" si="3"/>
        <v>1557</v>
      </c>
      <c r="N12" s="121">
        <f t="shared" si="4"/>
        <v>181.46853146853147</v>
      </c>
      <c r="O12" s="21">
        <f t="shared" si="5"/>
        <v>4072937.7622377621</v>
      </c>
      <c r="P12" s="19">
        <f>O12/O$35*DOT!$E$18</f>
        <v>6068111.7611334277</v>
      </c>
    </row>
    <row r="13" spans="1:16" x14ac:dyDescent="0.25">
      <c r="A13" s="103"/>
      <c r="B13" s="116" t="str">
        <f ca="1">DFIE!$B$26</f>
        <v>Schwyz</v>
      </c>
      <c r="C13" s="125">
        <v>26822</v>
      </c>
      <c r="D13" s="107">
        <v>168931</v>
      </c>
      <c r="E13" s="117">
        <f t="shared" si="0"/>
        <v>0.15877488442026627</v>
      </c>
      <c r="F13" s="118">
        <f t="shared" si="1"/>
        <v>232.31704721743176</v>
      </c>
      <c r="G13" s="18">
        <f t="shared" si="2"/>
        <v>3549007.840465955</v>
      </c>
      <c r="H13" s="16">
        <f>G13/G$35*DOT!$D$18</f>
        <v>2733947.3421149324</v>
      </c>
      <c r="J13" s="116" t="str">
        <f ca="1">DFIE!$B$26</f>
        <v>Schwyz</v>
      </c>
      <c r="K13" s="125">
        <v>72499</v>
      </c>
      <c r="L13" s="107">
        <v>1036</v>
      </c>
      <c r="M13" s="17">
        <f t="shared" si="3"/>
        <v>1036</v>
      </c>
      <c r="N13" s="118">
        <f t="shared" si="4"/>
        <v>120.74592074592074</v>
      </c>
      <c r="O13" s="18">
        <f t="shared" si="5"/>
        <v>1504058.5081585078</v>
      </c>
      <c r="P13" s="16">
        <f>O13/O$35*DOT!$E$18</f>
        <v>2240838.3470546762</v>
      </c>
    </row>
    <row r="14" spans="1:16" x14ac:dyDescent="0.25">
      <c r="A14" s="103"/>
      <c r="B14" s="119" t="str">
        <f ca="1">DFIE!$B$27</f>
        <v>Obwalden</v>
      </c>
      <c r="C14" s="124">
        <v>6114</v>
      </c>
      <c r="D14" s="108">
        <v>39662</v>
      </c>
      <c r="E14" s="120">
        <f t="shared" si="0"/>
        <v>0.15415258938026322</v>
      </c>
      <c r="F14" s="121">
        <f t="shared" si="1"/>
        <v>225.55377392655714</v>
      </c>
      <c r="G14" s="21">
        <f t="shared" si="2"/>
        <v>767635.77378697041</v>
      </c>
      <c r="H14" s="19">
        <f>G14/G$35*DOT!$D$18</f>
        <v>591341.5460873394</v>
      </c>
      <c r="J14" s="119" t="str">
        <f ca="1">DFIE!$B$27</f>
        <v>Obwalden</v>
      </c>
      <c r="K14" s="124">
        <v>40030</v>
      </c>
      <c r="L14" s="108">
        <v>1293</v>
      </c>
      <c r="M14" s="20">
        <f t="shared" si="3"/>
        <v>1293</v>
      </c>
      <c r="N14" s="121">
        <f t="shared" si="4"/>
        <v>150.69930069930072</v>
      </c>
      <c r="O14" s="21">
        <f t="shared" si="5"/>
        <v>2029493.0069930078</v>
      </c>
      <c r="P14" s="19">
        <f>O14/O$35*DOT!$E$18</f>
        <v>3023662.7966802218</v>
      </c>
    </row>
    <row r="15" spans="1:16" x14ac:dyDescent="0.25">
      <c r="A15" s="103"/>
      <c r="B15" s="116" t="str">
        <f ca="1">DFIE!$B$28</f>
        <v>Nidwalden</v>
      </c>
      <c r="C15" s="125">
        <v>1146</v>
      </c>
      <c r="D15" s="107">
        <v>45345</v>
      </c>
      <c r="E15" s="117">
        <f t="shared" si="0"/>
        <v>2.5272907707575256E-2</v>
      </c>
      <c r="F15" s="118">
        <f t="shared" si="1"/>
        <v>36.978942322398758</v>
      </c>
      <c r="G15" s="18">
        <f t="shared" si="2"/>
        <v>0</v>
      </c>
      <c r="H15" s="16">
        <f>G15/G$35*DOT!$D$18</f>
        <v>0</v>
      </c>
      <c r="J15" s="116" t="str">
        <f ca="1">DFIE!$B$28</f>
        <v>Nidwalden</v>
      </c>
      <c r="K15" s="125">
        <v>20901</v>
      </c>
      <c r="L15" s="107">
        <v>1011</v>
      </c>
      <c r="M15" s="17">
        <f t="shared" si="3"/>
        <v>1011</v>
      </c>
      <c r="N15" s="118">
        <f t="shared" si="4"/>
        <v>117.83216783216784</v>
      </c>
      <c r="O15" s="18">
        <f t="shared" si="5"/>
        <v>372710.13986014004</v>
      </c>
      <c r="P15" s="16">
        <f>O15/O$35*DOT!$E$18</f>
        <v>555286.35967577412</v>
      </c>
    </row>
    <row r="16" spans="1:16" x14ac:dyDescent="0.25">
      <c r="A16" s="103"/>
      <c r="B16" s="119" t="str">
        <f ca="1">DFIE!$B$29</f>
        <v>Glarus</v>
      </c>
      <c r="C16" s="124">
        <v>2001</v>
      </c>
      <c r="D16" s="108">
        <v>42371</v>
      </c>
      <c r="E16" s="120">
        <f t="shared" si="0"/>
        <v>4.7225696820938849E-2</v>
      </c>
      <c r="F16" s="121">
        <f t="shared" si="1"/>
        <v>69.099936544030456</v>
      </c>
      <c r="G16" s="21">
        <f t="shared" si="2"/>
        <v>0</v>
      </c>
      <c r="H16" s="19">
        <f>G16/G$35*DOT!$D$18</f>
        <v>0</v>
      </c>
      <c r="J16" s="119" t="str">
        <f ca="1">DFIE!$B$29</f>
        <v>Glarus</v>
      </c>
      <c r="K16" s="124">
        <v>43710</v>
      </c>
      <c r="L16" s="108">
        <v>1319</v>
      </c>
      <c r="M16" s="20">
        <f t="shared" si="3"/>
        <v>1319</v>
      </c>
      <c r="N16" s="121">
        <f t="shared" si="4"/>
        <v>153.72960372960372</v>
      </c>
      <c r="O16" s="21">
        <f t="shared" si="5"/>
        <v>2348520.9790209788</v>
      </c>
      <c r="P16" s="19">
        <f>O16/O$35*DOT!$E$18</f>
        <v>3498970.1797544607</v>
      </c>
    </row>
    <row r="17" spans="1:16" x14ac:dyDescent="0.25">
      <c r="A17" s="103"/>
      <c r="B17" s="116" t="str">
        <f ca="1">DFIE!$B$30</f>
        <v>Zug</v>
      </c>
      <c r="C17" s="125">
        <v>5057</v>
      </c>
      <c r="D17" s="107">
        <v>133739</v>
      </c>
      <c r="E17" s="117">
        <f t="shared" si="0"/>
        <v>3.781245560382536E-2</v>
      </c>
      <c r="F17" s="118">
        <f t="shared" si="1"/>
        <v>55.326622129158821</v>
      </c>
      <c r="G17" s="18">
        <f t="shared" si="2"/>
        <v>0</v>
      </c>
      <c r="H17" s="16">
        <f>G17/G$35*DOT!$D$18</f>
        <v>0</v>
      </c>
      <c r="J17" s="116" t="str">
        <f ca="1">DFIE!$B$30</f>
        <v>Zug</v>
      </c>
      <c r="K17" s="125">
        <v>20055</v>
      </c>
      <c r="L17" s="107">
        <v>689</v>
      </c>
      <c r="M17" s="17">
        <f t="shared" si="3"/>
        <v>689</v>
      </c>
      <c r="N17" s="118">
        <f t="shared" si="4"/>
        <v>80.303030303030297</v>
      </c>
      <c r="O17" s="18">
        <f t="shared" si="5"/>
        <v>0</v>
      </c>
      <c r="P17" s="16">
        <f>O17/O$35*DOT!$E$18</f>
        <v>0</v>
      </c>
    </row>
    <row r="18" spans="1:16" x14ac:dyDescent="0.25">
      <c r="A18" s="103"/>
      <c r="B18" s="119" t="str">
        <f ca="1">DFIE!$B$31</f>
        <v>Freiburg</v>
      </c>
      <c r="C18" s="124">
        <v>41701</v>
      </c>
      <c r="D18" s="108">
        <v>346674</v>
      </c>
      <c r="E18" s="120">
        <f t="shared" si="0"/>
        <v>0.12028880158304343</v>
      </c>
      <c r="F18" s="121">
        <f t="shared" si="1"/>
        <v>176.00478374858903</v>
      </c>
      <c r="G18" s="21">
        <f t="shared" si="2"/>
        <v>3169475.4870999111</v>
      </c>
      <c r="H18" s="19">
        <f>G18/G$35*DOT!$D$18</f>
        <v>2441577.8925744966</v>
      </c>
      <c r="J18" s="119" t="str">
        <f ca="1">DFIE!$B$31</f>
        <v>Freiburg</v>
      </c>
      <c r="K18" s="124">
        <v>153561</v>
      </c>
      <c r="L18" s="108">
        <v>759</v>
      </c>
      <c r="M18" s="20">
        <f t="shared" si="3"/>
        <v>759</v>
      </c>
      <c r="N18" s="121">
        <f t="shared" si="4"/>
        <v>88.461538461538453</v>
      </c>
      <c r="O18" s="21">
        <f t="shared" si="5"/>
        <v>0</v>
      </c>
      <c r="P18" s="19">
        <f>O18/O$35*DOT!$E$18</f>
        <v>0</v>
      </c>
    </row>
    <row r="19" spans="1:16" x14ac:dyDescent="0.25">
      <c r="A19" s="103"/>
      <c r="B19" s="116" t="str">
        <f ca="1">DFIE!$B$32</f>
        <v>Solothurn</v>
      </c>
      <c r="C19" s="125">
        <v>471</v>
      </c>
      <c r="D19" s="107">
        <v>289792</v>
      </c>
      <c r="E19" s="117">
        <f t="shared" si="0"/>
        <v>1.6253036660777386E-3</v>
      </c>
      <c r="F19" s="118">
        <f t="shared" si="1"/>
        <v>2.3781201284669384</v>
      </c>
      <c r="G19" s="18">
        <f t="shared" si="2"/>
        <v>0</v>
      </c>
      <c r="H19" s="16">
        <f>G19/G$35*DOT!$D$18</f>
        <v>0</v>
      </c>
      <c r="J19" s="116" t="str">
        <f ca="1">DFIE!$B$32</f>
        <v>Solothurn</v>
      </c>
      <c r="K19" s="125">
        <v>78185</v>
      </c>
      <c r="L19" s="107">
        <v>552</v>
      </c>
      <c r="M19" s="17">
        <f t="shared" si="3"/>
        <v>552</v>
      </c>
      <c r="N19" s="118">
        <f t="shared" si="4"/>
        <v>64.335664335664333</v>
      </c>
      <c r="O19" s="18">
        <f t="shared" si="5"/>
        <v>0</v>
      </c>
      <c r="P19" s="16">
        <f>O19/O$35*DOT!$E$18</f>
        <v>0</v>
      </c>
    </row>
    <row r="20" spans="1:16" x14ac:dyDescent="0.25">
      <c r="A20" s="103"/>
      <c r="B20" s="119" t="str">
        <f ca="1">DFIE!$B$33</f>
        <v>Basel-Stadt</v>
      </c>
      <c r="C20" s="124">
        <v>0</v>
      </c>
      <c r="D20" s="108">
        <v>201384</v>
      </c>
      <c r="E20" s="120">
        <f t="shared" si="0"/>
        <v>0</v>
      </c>
      <c r="F20" s="121">
        <f t="shared" si="1"/>
        <v>0</v>
      </c>
      <c r="G20" s="21">
        <f t="shared" si="2"/>
        <v>0</v>
      </c>
      <c r="H20" s="19">
        <f>G20/G$35*DOT!$D$18</f>
        <v>0</v>
      </c>
      <c r="J20" s="119" t="str">
        <f ca="1">DFIE!$B$33</f>
        <v>Basel-Stadt</v>
      </c>
      <c r="K20" s="124">
        <v>3531</v>
      </c>
      <c r="L20" s="108">
        <v>275</v>
      </c>
      <c r="M20" s="20">
        <f t="shared" si="3"/>
        <v>275</v>
      </c>
      <c r="N20" s="121">
        <f t="shared" si="4"/>
        <v>32.051282051282051</v>
      </c>
      <c r="O20" s="21">
        <f t="shared" si="5"/>
        <v>0</v>
      </c>
      <c r="P20" s="19">
        <f>O20/O$35*DOT!$E$18</f>
        <v>0</v>
      </c>
    </row>
    <row r="21" spans="1:16" ht="12.75" customHeight="1" x14ac:dyDescent="0.25">
      <c r="A21" s="103"/>
      <c r="B21" s="116" t="str">
        <f ca="1">DFIE!$B$34</f>
        <v>Basel-Landschaft</v>
      </c>
      <c r="C21" s="125">
        <v>142</v>
      </c>
      <c r="D21" s="107">
        <v>301323</v>
      </c>
      <c r="E21" s="117">
        <f t="shared" si="0"/>
        <v>4.7125509834961156E-4</v>
      </c>
      <c r="F21" s="118">
        <f t="shared" si="1"/>
        <v>0.68953344437621822</v>
      </c>
      <c r="G21" s="18">
        <f t="shared" si="2"/>
        <v>0</v>
      </c>
      <c r="H21" s="16">
        <f>G21/G$35*DOT!$D$18</f>
        <v>0</v>
      </c>
      <c r="J21" s="116" t="str">
        <f ca="1">DFIE!$B$34</f>
        <v>Basel-Landschaft</v>
      </c>
      <c r="K21" s="125">
        <v>51377</v>
      </c>
      <c r="L21" s="107">
        <v>507</v>
      </c>
      <c r="M21" s="17">
        <f t="shared" si="3"/>
        <v>507</v>
      </c>
      <c r="N21" s="118">
        <f t="shared" si="4"/>
        <v>59.090909090909093</v>
      </c>
      <c r="O21" s="18">
        <f t="shared" si="5"/>
        <v>0</v>
      </c>
      <c r="P21" s="16">
        <f>O21/O$35*DOT!$E$18</f>
        <v>0</v>
      </c>
    </row>
    <row r="22" spans="1:16" x14ac:dyDescent="0.25">
      <c r="A22" s="103"/>
      <c r="B22" s="119" t="str">
        <f ca="1">DFIE!$B$35</f>
        <v>Schaffhausen</v>
      </c>
      <c r="C22" s="124">
        <v>17</v>
      </c>
      <c r="D22" s="108">
        <v>88667</v>
      </c>
      <c r="E22" s="120">
        <f t="shared" si="0"/>
        <v>1.9172860252405065E-4</v>
      </c>
      <c r="F22" s="121">
        <f t="shared" si="1"/>
        <v>0.28053443696808444</v>
      </c>
      <c r="G22" s="21">
        <f t="shared" si="2"/>
        <v>0</v>
      </c>
      <c r="H22" s="19">
        <f>G22/G$35*DOT!$D$18</f>
        <v>0</v>
      </c>
      <c r="J22" s="119" t="str">
        <f ca="1">DFIE!$B$35</f>
        <v>Schaffhausen</v>
      </c>
      <c r="K22" s="124">
        <v>29432</v>
      </c>
      <c r="L22" s="108">
        <v>516</v>
      </c>
      <c r="M22" s="20">
        <f t="shared" si="3"/>
        <v>516</v>
      </c>
      <c r="N22" s="121">
        <f t="shared" si="4"/>
        <v>60.139860139860133</v>
      </c>
      <c r="O22" s="21">
        <f t="shared" si="5"/>
        <v>0</v>
      </c>
      <c r="P22" s="19">
        <f>O22/O$35*DOT!$E$18</f>
        <v>0</v>
      </c>
    </row>
    <row r="23" spans="1:16" ht="12.75" customHeight="1" x14ac:dyDescent="0.25">
      <c r="A23" s="103"/>
      <c r="B23" s="116" t="str">
        <f ca="1">DFIE!$B$36</f>
        <v>Appenzell A.Rh.</v>
      </c>
      <c r="C23" s="125">
        <v>33262</v>
      </c>
      <c r="D23" s="107">
        <v>56705</v>
      </c>
      <c r="E23" s="117">
        <f t="shared" si="0"/>
        <v>0.58657966669605854</v>
      </c>
      <c r="F23" s="118">
        <f t="shared" si="1"/>
        <v>858.274635955078</v>
      </c>
      <c r="G23" s="18">
        <f t="shared" si="2"/>
        <v>25221730.941137806</v>
      </c>
      <c r="H23" s="16">
        <f>G23/G$35*DOT!$D$18</f>
        <v>19429341.204557173</v>
      </c>
      <c r="J23" s="116" t="str">
        <f ca="1">DFIE!$B$36</f>
        <v>Appenzell A.Rh.</v>
      </c>
      <c r="K23" s="125">
        <v>23915</v>
      </c>
      <c r="L23" s="107">
        <v>906</v>
      </c>
      <c r="M23" s="17">
        <f t="shared" si="3"/>
        <v>906</v>
      </c>
      <c r="N23" s="118">
        <f t="shared" si="4"/>
        <v>105.5944055944056</v>
      </c>
      <c r="O23" s="18">
        <f t="shared" si="5"/>
        <v>133790.20979020992</v>
      </c>
      <c r="P23" s="16">
        <f>O23/O$35*DOT!$E$18</f>
        <v>199328.83656597565</v>
      </c>
    </row>
    <row r="24" spans="1:16" x14ac:dyDescent="0.25">
      <c r="A24" s="103"/>
      <c r="B24" s="119" t="str">
        <f ca="1">DFIE!$B$37</f>
        <v>Appenzell I.Rh.</v>
      </c>
      <c r="C24" s="124">
        <v>9647</v>
      </c>
      <c r="D24" s="108">
        <v>16733</v>
      </c>
      <c r="E24" s="120">
        <f t="shared" si="0"/>
        <v>0.57652542879340229</v>
      </c>
      <c r="F24" s="121">
        <f t="shared" si="1"/>
        <v>843.56342473237567</v>
      </c>
      <c r="G24" s="21">
        <f t="shared" si="2"/>
        <v>7173156.3583932277</v>
      </c>
      <c r="H24" s="19">
        <f>G24/G$35*DOT!$D$18</f>
        <v>5525778.6519934051</v>
      </c>
      <c r="J24" s="119" t="str">
        <f ca="1">DFIE!$B$37</f>
        <v>Appenzell I.Rh.</v>
      </c>
      <c r="K24" s="124">
        <v>15599</v>
      </c>
      <c r="L24" s="108">
        <v>1003</v>
      </c>
      <c r="M24" s="20">
        <f t="shared" si="3"/>
        <v>1003</v>
      </c>
      <c r="N24" s="121">
        <f t="shared" si="4"/>
        <v>116.89976689976692</v>
      </c>
      <c r="O24" s="21">
        <f t="shared" si="5"/>
        <v>263619.46386946412</v>
      </c>
      <c r="P24" s="19">
        <f>O24/O$35*DOT!$E$18</f>
        <v>392756.39907914732</v>
      </c>
    </row>
    <row r="25" spans="1:16" x14ac:dyDescent="0.25">
      <c r="A25" s="103"/>
      <c r="B25" s="116" t="str">
        <f ca="1">DFIE!$B$38</f>
        <v>St. Gallen</v>
      </c>
      <c r="C25" s="125">
        <v>21739</v>
      </c>
      <c r="D25" s="107">
        <v>540036</v>
      </c>
      <c r="E25" s="117">
        <f t="shared" si="0"/>
        <v>4.0254723759156799E-2</v>
      </c>
      <c r="F25" s="118">
        <f t="shared" si="1"/>
        <v>58.900112536230672</v>
      </c>
      <c r="G25" s="18">
        <f t="shared" si="2"/>
        <v>0</v>
      </c>
      <c r="H25" s="16">
        <f>G25/G$35*DOT!$D$18</f>
        <v>0</v>
      </c>
      <c r="J25" s="116" t="str">
        <f ca="1">DFIE!$B$38</f>
        <v>St. Gallen</v>
      </c>
      <c r="K25" s="125">
        <v>176085</v>
      </c>
      <c r="L25" s="107">
        <v>790</v>
      </c>
      <c r="M25" s="17">
        <f t="shared" si="3"/>
        <v>790</v>
      </c>
      <c r="N25" s="118">
        <f t="shared" si="4"/>
        <v>92.074592074592076</v>
      </c>
      <c r="O25" s="18">
        <f t="shared" si="5"/>
        <v>0</v>
      </c>
      <c r="P25" s="16">
        <f>O25/O$35*DOT!$E$18</f>
        <v>0</v>
      </c>
    </row>
    <row r="26" spans="1:16" x14ac:dyDescent="0.25">
      <c r="A26" s="103"/>
      <c r="B26" s="119" t="str">
        <f ca="1">DFIE!$B$39</f>
        <v>Graubünden</v>
      </c>
      <c r="C26" s="124">
        <v>93924</v>
      </c>
      <c r="D26" s="108">
        <v>206138</v>
      </c>
      <c r="E26" s="120">
        <f t="shared" si="0"/>
        <v>0.45563651534408989</v>
      </c>
      <c r="F26" s="121">
        <f t="shared" si="1"/>
        <v>666.68056623486893</v>
      </c>
      <c r="G26" s="21">
        <f t="shared" si="2"/>
        <v>53224905.50304383</v>
      </c>
      <c r="H26" s="19">
        <f>G26/G$35*DOT!$D$18</f>
        <v>41001343.326212637</v>
      </c>
      <c r="J26" s="119" t="str">
        <f ca="1">DFIE!$B$39</f>
        <v>Graubünden</v>
      </c>
      <c r="K26" s="124">
        <v>418483</v>
      </c>
      <c r="L26" s="108">
        <v>1788</v>
      </c>
      <c r="M26" s="20">
        <f t="shared" si="3"/>
        <v>1788</v>
      </c>
      <c r="N26" s="121">
        <f t="shared" si="4"/>
        <v>208.39160839160837</v>
      </c>
      <c r="O26" s="21">
        <f t="shared" si="5"/>
        <v>45360045.454545446</v>
      </c>
      <c r="P26" s="19">
        <f>O26/O$35*DOT!$E$18</f>
        <v>67580169.738966435</v>
      </c>
    </row>
    <row r="27" spans="1:16" x14ac:dyDescent="0.25">
      <c r="A27" s="103"/>
      <c r="B27" s="116" t="str">
        <f ca="1">DFIE!$B$40</f>
        <v>Aargau</v>
      </c>
      <c r="C27" s="125">
        <v>18</v>
      </c>
      <c r="D27" s="107">
        <v>735808</v>
      </c>
      <c r="E27" s="117">
        <f t="shared" si="0"/>
        <v>2.4462903366095504E-5</v>
      </c>
      <c r="F27" s="118">
        <f t="shared" si="1"/>
        <v>3.5793756028401638E-2</v>
      </c>
      <c r="G27" s="18">
        <f t="shared" si="2"/>
        <v>0</v>
      </c>
      <c r="H27" s="16">
        <f>G27/G$35*DOT!$D$18</f>
        <v>0</v>
      </c>
      <c r="J27" s="116" t="str">
        <f ca="1">DFIE!$B$40</f>
        <v>Aargau</v>
      </c>
      <c r="K27" s="125">
        <v>136694</v>
      </c>
      <c r="L27" s="107">
        <v>466</v>
      </c>
      <c r="M27" s="17">
        <f t="shared" si="3"/>
        <v>466</v>
      </c>
      <c r="N27" s="118">
        <f t="shared" si="4"/>
        <v>54.312354312354316</v>
      </c>
      <c r="O27" s="18">
        <f t="shared" si="5"/>
        <v>0</v>
      </c>
      <c r="P27" s="16">
        <f>O27/O$35*DOT!$E$18</f>
        <v>0</v>
      </c>
    </row>
    <row r="28" spans="1:16" x14ac:dyDescent="0.25">
      <c r="A28" s="103"/>
      <c r="B28" s="119" t="str">
        <f ca="1">DFIE!$B$41</f>
        <v>Thurgau</v>
      </c>
      <c r="C28" s="124">
        <v>113</v>
      </c>
      <c r="D28" s="108">
        <v>299509</v>
      </c>
      <c r="E28" s="120">
        <f t="shared" si="0"/>
        <v>3.7728415506712654E-4</v>
      </c>
      <c r="F28" s="121">
        <f t="shared" si="1"/>
        <v>0.55203655910160288</v>
      </c>
      <c r="G28" s="21">
        <f t="shared" si="2"/>
        <v>0</v>
      </c>
      <c r="H28" s="19">
        <f>G28/G$35*DOT!$D$18</f>
        <v>0</v>
      </c>
      <c r="J28" s="119" t="str">
        <f ca="1">DFIE!$B$41</f>
        <v>Thurgau</v>
      </c>
      <c r="K28" s="124">
        <v>84933</v>
      </c>
      <c r="L28" s="108">
        <v>502</v>
      </c>
      <c r="M28" s="20">
        <f t="shared" si="3"/>
        <v>502</v>
      </c>
      <c r="N28" s="121">
        <f t="shared" si="4"/>
        <v>58.508158508158502</v>
      </c>
      <c r="O28" s="21">
        <f t="shared" si="5"/>
        <v>0</v>
      </c>
      <c r="P28" s="19">
        <f>O28/O$35*DOT!$E$18</f>
        <v>0</v>
      </c>
    </row>
    <row r="29" spans="1:16" x14ac:dyDescent="0.25">
      <c r="A29" s="103"/>
      <c r="B29" s="116" t="str">
        <f ca="1">DFIE!$B$42</f>
        <v>Tessin</v>
      </c>
      <c r="C29" s="125">
        <v>8953</v>
      </c>
      <c r="D29" s="107">
        <v>358903</v>
      </c>
      <c r="E29" s="117">
        <f t="shared" si="0"/>
        <v>2.4945458800845911E-2</v>
      </c>
      <c r="F29" s="118">
        <f t="shared" si="1"/>
        <v>36.499823956772495</v>
      </c>
      <c r="G29" s="18">
        <f t="shared" si="2"/>
        <v>0</v>
      </c>
      <c r="H29" s="16">
        <f>G29/G$35*DOT!$D$18</f>
        <v>0</v>
      </c>
      <c r="J29" s="116" t="str">
        <f ca="1">DFIE!$B$42</f>
        <v>Tessin</v>
      </c>
      <c r="K29" s="125">
        <v>197316</v>
      </c>
      <c r="L29" s="107">
        <v>1169</v>
      </c>
      <c r="M29" s="17">
        <f t="shared" si="3"/>
        <v>1169</v>
      </c>
      <c r="N29" s="118">
        <f t="shared" si="4"/>
        <v>136.24708624708626</v>
      </c>
      <c r="O29" s="18">
        <f t="shared" si="5"/>
        <v>7152130.0699300719</v>
      </c>
      <c r="P29" s="16">
        <f>O29/O$35*DOT!$E$18</f>
        <v>10655680.770985764</v>
      </c>
    </row>
    <row r="30" spans="1:16" x14ac:dyDescent="0.25">
      <c r="A30" s="103"/>
      <c r="B30" s="119" t="str">
        <f ca="1">DFIE!$B$43</f>
        <v>Waadt</v>
      </c>
      <c r="C30" s="124">
        <v>60432</v>
      </c>
      <c r="D30" s="108">
        <v>855106</v>
      </c>
      <c r="E30" s="120">
        <f t="shared" si="0"/>
        <v>7.0671940086959983E-2</v>
      </c>
      <c r="F30" s="121">
        <f t="shared" si="1"/>
        <v>103.40613064892355</v>
      </c>
      <c r="G30" s="21">
        <f t="shared" si="2"/>
        <v>205839.28737574801</v>
      </c>
      <c r="H30" s="19">
        <f>G30/G$35*DOT!$D$18</f>
        <v>158566.50588573315</v>
      </c>
      <c r="J30" s="119" t="str">
        <f ca="1">DFIE!$B$43</f>
        <v>Waadt</v>
      </c>
      <c r="K30" s="124">
        <v>269782</v>
      </c>
      <c r="L30" s="108">
        <v>723</v>
      </c>
      <c r="M30" s="20">
        <f t="shared" si="3"/>
        <v>723</v>
      </c>
      <c r="N30" s="121">
        <f t="shared" si="4"/>
        <v>84.265734265734267</v>
      </c>
      <c r="O30" s="21">
        <f t="shared" si="5"/>
        <v>0</v>
      </c>
      <c r="P30" s="19">
        <f>O30/O$35*DOT!$E$18</f>
        <v>0</v>
      </c>
    </row>
    <row r="31" spans="1:16" x14ac:dyDescent="0.25">
      <c r="A31" s="103"/>
      <c r="B31" s="116" t="str">
        <f ca="1">DFIE!$B$44</f>
        <v>Wallis</v>
      </c>
      <c r="C31" s="125">
        <v>116210</v>
      </c>
      <c r="D31" s="107">
        <v>371288</v>
      </c>
      <c r="E31" s="117">
        <f t="shared" si="0"/>
        <v>0.31299153217987113</v>
      </c>
      <c r="F31" s="118">
        <f t="shared" si="1"/>
        <v>457.96455041101075</v>
      </c>
      <c r="G31" s="18">
        <f t="shared" si="2"/>
        <v>41599060.403263561</v>
      </c>
      <c r="H31" s="16">
        <f>G31/G$35*DOT!$D$18</f>
        <v>32045474.604826227</v>
      </c>
      <c r="J31" s="116" t="str">
        <f ca="1">DFIE!$B$44</f>
        <v>Wallis</v>
      </c>
      <c r="K31" s="125">
        <v>244908</v>
      </c>
      <c r="L31" s="107">
        <v>1600</v>
      </c>
      <c r="M31" s="17">
        <f t="shared" si="3"/>
        <v>1600</v>
      </c>
      <c r="N31" s="118">
        <f t="shared" si="4"/>
        <v>186.48018648018646</v>
      </c>
      <c r="O31" s="18">
        <f t="shared" si="5"/>
        <v>21179689.510489505</v>
      </c>
      <c r="P31" s="16">
        <f>O31/O$35*DOT!$E$18</f>
        <v>31554796.689341877</v>
      </c>
    </row>
    <row r="32" spans="1:16" x14ac:dyDescent="0.25">
      <c r="A32" s="103"/>
      <c r="B32" s="119" t="str">
        <f ca="1">DFIE!$B$45</f>
        <v>Neuenburg</v>
      </c>
      <c r="C32" s="124">
        <v>65197</v>
      </c>
      <c r="D32" s="108">
        <v>179518</v>
      </c>
      <c r="E32" s="120">
        <f t="shared" si="0"/>
        <v>0.36317806570928818</v>
      </c>
      <c r="F32" s="121">
        <f t="shared" si="1"/>
        <v>531.39673914919763</v>
      </c>
      <c r="G32" s="21">
        <f t="shared" si="2"/>
        <v>28125773.202310238</v>
      </c>
      <c r="H32" s="19">
        <f>G32/G$35*DOT!$D$18</f>
        <v>21666444.918669969</v>
      </c>
      <c r="J32" s="119" t="str">
        <f ca="1">DFIE!$B$45</f>
        <v>Neuenburg</v>
      </c>
      <c r="K32" s="124">
        <v>71127</v>
      </c>
      <c r="L32" s="108">
        <v>1037</v>
      </c>
      <c r="M32" s="20">
        <f t="shared" si="3"/>
        <v>1037</v>
      </c>
      <c r="N32" s="121">
        <f t="shared" si="4"/>
        <v>120.86247086247086</v>
      </c>
      <c r="O32" s="21">
        <f t="shared" si="5"/>
        <v>1483884.9650349647</v>
      </c>
      <c r="P32" s="19">
        <f>O32/O$35*DOT!$E$18</f>
        <v>2210782.568784093</v>
      </c>
    </row>
    <row r="33" spans="1:16" x14ac:dyDescent="0.25">
      <c r="A33" s="103"/>
      <c r="B33" s="116" t="str">
        <f ca="1">DFIE!$B$46</f>
        <v>Genf</v>
      </c>
      <c r="C33" s="125">
        <v>0</v>
      </c>
      <c r="D33" s="107">
        <v>531102</v>
      </c>
      <c r="E33" s="117">
        <f t="shared" si="0"/>
        <v>0</v>
      </c>
      <c r="F33" s="118">
        <f t="shared" si="1"/>
        <v>0</v>
      </c>
      <c r="G33" s="18">
        <f t="shared" si="2"/>
        <v>0</v>
      </c>
      <c r="H33" s="16">
        <f>G33/G$35*DOT!$D$18</f>
        <v>0</v>
      </c>
      <c r="J33" s="116" t="str">
        <f ca="1">DFIE!$B$46</f>
        <v>Genf</v>
      </c>
      <c r="K33" s="125">
        <v>24025</v>
      </c>
      <c r="L33" s="107">
        <v>426</v>
      </c>
      <c r="M33" s="17">
        <f t="shared" si="3"/>
        <v>426</v>
      </c>
      <c r="N33" s="118">
        <f t="shared" si="4"/>
        <v>49.650349650349654</v>
      </c>
      <c r="O33" s="18">
        <f t="shared" si="5"/>
        <v>0</v>
      </c>
      <c r="P33" s="16">
        <f>O33/O$35*DOT!$E$18</f>
        <v>0</v>
      </c>
    </row>
    <row r="34" spans="1:16" x14ac:dyDescent="0.25">
      <c r="A34" s="103"/>
      <c r="B34" s="122" t="str">
        <f ca="1">DFIE!$B$47</f>
        <v>Jura</v>
      </c>
      <c r="C34" s="126">
        <v>11132</v>
      </c>
      <c r="D34" s="132">
        <v>74840</v>
      </c>
      <c r="E34" s="128">
        <f t="shared" si="0"/>
        <v>0.14874398717263496</v>
      </c>
      <c r="F34" s="133">
        <f t="shared" si="1"/>
        <v>217.63998769369186</v>
      </c>
      <c r="G34" s="29">
        <f t="shared" si="2"/>
        <v>1309568.3430061778</v>
      </c>
      <c r="H34" s="27">
        <f>G34/G$35*DOT!$D$18</f>
        <v>1008814.5903361919</v>
      </c>
      <c r="J34" s="122" t="str">
        <f ca="1">DFIE!$B$47</f>
        <v>Jura</v>
      </c>
      <c r="K34" s="126">
        <v>83227</v>
      </c>
      <c r="L34" s="132">
        <v>641</v>
      </c>
      <c r="M34" s="28">
        <f t="shared" si="3"/>
        <v>641</v>
      </c>
      <c r="N34" s="133">
        <f t="shared" si="4"/>
        <v>74.708624708624711</v>
      </c>
      <c r="O34" s="29">
        <f t="shared" si="5"/>
        <v>0</v>
      </c>
      <c r="P34" s="27">
        <f>O34/O$35*DOT!$E$18</f>
        <v>0</v>
      </c>
    </row>
    <row r="35" spans="1:16" ht="13.5" customHeight="1" x14ac:dyDescent="0.25">
      <c r="B35" s="134" t="str">
        <f ca="1">DFIE!$B$48</f>
        <v>Schweiz</v>
      </c>
      <c r="C35" s="114">
        <f>SUM(C9:C34)</f>
        <v>618584</v>
      </c>
      <c r="D35" s="23">
        <f>SUM(D9:D34)</f>
        <v>9051029</v>
      </c>
      <c r="E35" s="112">
        <f t="shared" si="0"/>
        <v>6.834405237238772E-2</v>
      </c>
      <c r="F35" s="113">
        <f>E35/E$35*100</f>
        <v>100</v>
      </c>
      <c r="G35" s="24">
        <f>SUM(G9:G34)</f>
        <v>167766699.69548759</v>
      </c>
      <c r="H35" s="22">
        <f>SUM(H9:H34)</f>
        <v>129237618.89115843</v>
      </c>
      <c r="J35" s="134" t="str">
        <f ca="1">DFIE!$B$48</f>
        <v>Schweiz</v>
      </c>
      <c r="K35" s="114">
        <f>SUM(K9:K34)</f>
        <v>3093602</v>
      </c>
      <c r="L35" s="109">
        <v>858</v>
      </c>
      <c r="M35" s="23">
        <f t="shared" si="3"/>
        <v>858</v>
      </c>
      <c r="N35" s="113">
        <f t="shared" si="4"/>
        <v>100</v>
      </c>
      <c r="O35" s="24">
        <f>SUM(O9:O34)</f>
        <v>86744740.209790185</v>
      </c>
      <c r="P35" s="22">
        <f>SUM(P9:P34)</f>
        <v>129237618.89115845</v>
      </c>
    </row>
    <row r="36" spans="1:16" ht="21" customHeight="1" x14ac:dyDescent="0.25"/>
    <row r="37" spans="1:16" ht="22.5" customHeight="1" x14ac:dyDescent="0.4">
      <c r="B37" s="89" t="str">
        <f ca="1">DFIE!$B$97</f>
        <v>GLA 3 (Siedlungsstruktur)</v>
      </c>
      <c r="C37" s="140"/>
      <c r="D37" s="141"/>
      <c r="E37" s="141"/>
      <c r="H37" s="91"/>
      <c r="J37" s="89" t="str">
        <f ca="1">DFIE!$B$99</f>
        <v>GLA 4 (Geringe Bevölkerungsdichte)</v>
      </c>
      <c r="K37" s="140"/>
      <c r="L37" s="148"/>
      <c r="P37" s="91"/>
    </row>
    <row r="38" spans="1:16" ht="18" customHeight="1" x14ac:dyDescent="0.4">
      <c r="B38" s="100"/>
      <c r="C38" s="140"/>
      <c r="D38" s="141"/>
      <c r="E38" s="141"/>
      <c r="H38" s="91" t="str">
        <f ca="1">DFIE!$B$98</f>
        <v>Indikator = Anteil der Wohnbevölkerung in Siedlungen mit weniger als 200 Einwohnern</v>
      </c>
      <c r="J38" s="100"/>
      <c r="K38" s="140"/>
      <c r="L38" s="148"/>
      <c r="P38" s="91" t="str">
        <f ca="1">DFIE!$B$100</f>
        <v>Indikator = Hektaren pro Einwohner</v>
      </c>
    </row>
    <row r="39" spans="1:16" ht="12" customHeight="1" x14ac:dyDescent="0.25">
      <c r="B39" s="144" t="str">
        <f ca="1">DFIE!$B$49</f>
        <v>Spalte</v>
      </c>
      <c r="C39" s="146" t="s">
        <v>46</v>
      </c>
      <c r="D39" s="145" t="s">
        <v>47</v>
      </c>
      <c r="E39" s="145" t="s">
        <v>55</v>
      </c>
      <c r="F39" s="145" t="s">
        <v>49</v>
      </c>
      <c r="G39" s="145" t="s">
        <v>50</v>
      </c>
      <c r="H39" s="147" t="s">
        <v>51</v>
      </c>
      <c r="J39" s="144" t="str">
        <f ca="1">DFIE!$B$49</f>
        <v>Spalte</v>
      </c>
      <c r="K39" s="146" t="s">
        <v>52</v>
      </c>
      <c r="L39" s="145" t="s">
        <v>53</v>
      </c>
      <c r="M39" s="145" t="s">
        <v>54</v>
      </c>
      <c r="N39" s="145" t="s">
        <v>63</v>
      </c>
      <c r="O39" s="145" t="s">
        <v>64</v>
      </c>
      <c r="P39" s="147" t="s">
        <v>92</v>
      </c>
    </row>
    <row r="40" spans="1:16" ht="12" customHeight="1" x14ac:dyDescent="0.25">
      <c r="B40" s="144" t="str">
        <f ca="1">DFIE!$B$50</f>
        <v>Formel</v>
      </c>
      <c r="C40" s="151"/>
      <c r="D40" s="150"/>
      <c r="E40" s="150" t="s">
        <v>87</v>
      </c>
      <c r="F40" s="150" t="str">
        <f ca="1">DFIE!$B$114</f>
        <v>E / E[Schweiz]</v>
      </c>
      <c r="G40" s="150" t="s">
        <v>89</v>
      </c>
      <c r="H40" s="152" t="str">
        <f ca="1">DFIE!$B$115</f>
        <v>G / G[Schweiz] * Dotation</v>
      </c>
      <c r="J40" s="144" t="str">
        <f ca="1">DFIE!$B$50</f>
        <v>Formel</v>
      </c>
      <c r="K40" s="151"/>
      <c r="L40" s="150"/>
      <c r="M40" s="150" t="s">
        <v>99</v>
      </c>
      <c r="N40" s="150" t="str">
        <f ca="1">DFIE!$B$116</f>
        <v>M / M[Schweiz]</v>
      </c>
      <c r="O40" s="150" t="s">
        <v>560</v>
      </c>
      <c r="P40" s="152" t="str">
        <f ca="1">DFIE!$B$117</f>
        <v>O / O[Schweiz] * Dotation</v>
      </c>
    </row>
    <row r="41" spans="1:16" ht="54" customHeight="1" x14ac:dyDescent="0.25">
      <c r="B41" s="115"/>
      <c r="C41" s="111" t="str">
        <f ca="1">DFIE!$B$110</f>
        <v>Ständige Wohnbev.
in Siedlungen mit
weniger als 200 Einw.</v>
      </c>
      <c r="D41" s="111" t="str">
        <f ca="1">DFIE!$B$102</f>
        <v>Ständige Wohn-
bevölkerung</v>
      </c>
      <c r="E41" s="129" t="str">
        <f ca="1">DFIE!$B$103</f>
        <v>Indikator</v>
      </c>
      <c r="F41" s="111" t="str">
        <f ca="1">DFIE!$B$104</f>
        <v>Lastenindex</v>
      </c>
      <c r="G41" s="111" t="str">
        <f ca="1">DFIE!$B$105</f>
        <v>Massgebende
Sonderlasten</v>
      </c>
      <c r="H41" s="136" t="str">
        <f ca="1">DFIE!$B$111</f>
        <v>Auszahlung
GLA 3</v>
      </c>
      <c r="J41" s="115"/>
      <c r="K41" s="111" t="str">
        <f ca="1">DFIE!$B$112</f>
        <v>Fläche</v>
      </c>
      <c r="L41" s="111" t="str">
        <f ca="1">DFIE!$B$102</f>
        <v>Ständige Wohn-
bevölkerung</v>
      </c>
      <c r="M41" s="129" t="str">
        <f ca="1">DFIE!$B$103</f>
        <v>Indikator</v>
      </c>
      <c r="N41" s="111" t="str">
        <f ca="1">DFIE!$B$104</f>
        <v>Lastenindex</v>
      </c>
      <c r="O41" s="111" t="str">
        <f ca="1">DFIE!$B$105</f>
        <v>Massgebende
Sonderlasten</v>
      </c>
      <c r="P41" s="136" t="str">
        <f ca="1">DFIE!$B$113</f>
        <v>Auszahlung
GLA 4</v>
      </c>
    </row>
    <row r="42" spans="1:16" ht="12.75" customHeight="1" x14ac:dyDescent="0.25">
      <c r="A42" s="139"/>
      <c r="B42" s="92" t="str">
        <f ca="1">DFIE!$B$51</f>
        <v>Erhebungsjahr</v>
      </c>
      <c r="C42" s="153">
        <v>2024</v>
      </c>
      <c r="D42" s="154">
        <f>D7</f>
        <v>2024</v>
      </c>
      <c r="E42" s="96"/>
      <c r="F42" s="96"/>
      <c r="G42" s="97"/>
      <c r="H42" s="99"/>
      <c r="J42" s="92" t="str">
        <f ca="1">DFIE!$B$51</f>
        <v>Erhebungsjahr</v>
      </c>
      <c r="K42" s="153">
        <v>2024</v>
      </c>
      <c r="L42" s="154">
        <f>D7</f>
        <v>2024</v>
      </c>
      <c r="M42" s="96"/>
      <c r="N42" s="96"/>
      <c r="O42" s="97"/>
      <c r="P42" s="99"/>
    </row>
    <row r="43" spans="1:16" ht="12.75" customHeight="1" x14ac:dyDescent="0.25">
      <c r="A43" s="139"/>
      <c r="B43" s="92" t="str">
        <f ca="1">DFIE!$B$52</f>
        <v>Einheit</v>
      </c>
      <c r="C43" s="149" t="str">
        <f ca="1">DFIE!$B$56</f>
        <v>Anzahl</v>
      </c>
      <c r="D43" s="142" t="str">
        <f ca="1">DFIE!$B$56</f>
        <v>Anzahl</v>
      </c>
      <c r="E43" s="95" t="str">
        <f ca="1">DFIE!$B$58</f>
        <v>Prozent</v>
      </c>
      <c r="F43" s="95" t="str">
        <f ca="1">DFIE!$B$57</f>
        <v>Punkte</v>
      </c>
      <c r="G43" s="143"/>
      <c r="H43" s="94" t="str">
        <f ca="1">DFIE!$B$54</f>
        <v>CHF</v>
      </c>
      <c r="J43" s="92" t="str">
        <f ca="1">DFIE!$B$52</f>
        <v>Einheit</v>
      </c>
      <c r="K43" s="149" t="str">
        <f ca="1">DFIE!$B$59</f>
        <v>Hektaren</v>
      </c>
      <c r="L43" s="142" t="str">
        <f ca="1">DFIE!$B$56</f>
        <v>Anzahl</v>
      </c>
      <c r="M43" s="95"/>
      <c r="N43" s="95" t="str">
        <f ca="1">DFIE!$B$57</f>
        <v>Punkte</v>
      </c>
      <c r="O43" s="143"/>
      <c r="P43" s="94" t="str">
        <f ca="1">DFIE!$B$54</f>
        <v>CHF</v>
      </c>
    </row>
    <row r="44" spans="1:16" x14ac:dyDescent="0.25">
      <c r="B44" s="138" t="str">
        <f ca="1">DFIE!$B$22</f>
        <v>Zürich</v>
      </c>
      <c r="C44" s="123">
        <v>36639</v>
      </c>
      <c r="D44" s="37">
        <f t="shared" ref="D44:D69" si="6">D9</f>
        <v>1620020</v>
      </c>
      <c r="E44" s="127">
        <f>C44/D44</f>
        <v>2.2616387452006767E-2</v>
      </c>
      <c r="F44" s="131">
        <f>E44/E$70*100</f>
        <v>44.963466905507019</v>
      </c>
      <c r="G44" s="38">
        <f>MAX((F44-100)*C44,0)</f>
        <v>0</v>
      </c>
      <c r="H44" s="36">
        <f>G44/G$70*DOT!$F$18</f>
        <v>0</v>
      </c>
      <c r="J44" s="138" t="str">
        <f ca="1">DFIE!$B$22</f>
        <v>Zürich</v>
      </c>
      <c r="K44" s="123">
        <v>172894</v>
      </c>
      <c r="L44" s="37">
        <f t="shared" ref="L44:L69" si="7">D9</f>
        <v>1620020</v>
      </c>
      <c r="M44" s="104">
        <f t="shared" ref="M44:M70" si="8">K44/L44</f>
        <v>0.10672337378550882</v>
      </c>
      <c r="N44" s="131">
        <f>M44/M$70*100</f>
        <v>23.394047207989988</v>
      </c>
      <c r="O44" s="38">
        <f>MAX((N44-100)*L44,0)</f>
        <v>0</v>
      </c>
      <c r="P44" s="36">
        <f>O44/O$70*DOT!$G$18</f>
        <v>0</v>
      </c>
    </row>
    <row r="45" spans="1:16" x14ac:dyDescent="0.25">
      <c r="B45" s="119" t="str">
        <f ca="1">DFIE!$B$23</f>
        <v>Bern</v>
      </c>
      <c r="C45" s="124">
        <v>98118</v>
      </c>
      <c r="D45" s="20">
        <f t="shared" si="6"/>
        <v>1071216</v>
      </c>
      <c r="E45" s="120">
        <f t="shared" ref="E45:E70" si="9">C45/D45</f>
        <v>9.1594972442532605E-2</v>
      </c>
      <c r="F45" s="121">
        <f t="shared" ref="F45:F70" si="10">E45/E$70*100</f>
        <v>182.09926412298049</v>
      </c>
      <c r="G45" s="21">
        <f t="shared" ref="G45:G69" si="11">MAX((F45-100)*C45,0)</f>
        <v>8055415.5972185992</v>
      </c>
      <c r="H45" s="19">
        <f>G45/G$70*DOT!$F$18</f>
        <v>23321307.281357363</v>
      </c>
      <c r="J45" s="119" t="str">
        <f ca="1">DFIE!$B$23</f>
        <v>Bern</v>
      </c>
      <c r="K45" s="124">
        <v>595851</v>
      </c>
      <c r="L45" s="20">
        <f t="shared" si="7"/>
        <v>1071216</v>
      </c>
      <c r="M45" s="135">
        <f t="shared" si="8"/>
        <v>0.55623795761078998</v>
      </c>
      <c r="N45" s="121">
        <f t="shared" ref="N45:N70" si="12">M45/M$70*100</f>
        <v>121.92883880690854</v>
      </c>
      <c r="O45" s="21">
        <f t="shared" ref="O45:O69" si="13">MAX((N45-100)*L45,0)</f>
        <v>23490522.991381343</v>
      </c>
      <c r="P45" s="19">
        <f>O45/O$70*DOT!$G$18</f>
        <v>4763842.7825385332</v>
      </c>
    </row>
    <row r="46" spans="1:16" x14ac:dyDescent="0.25">
      <c r="B46" s="116" t="str">
        <f ca="1">DFIE!$B$24</f>
        <v>Luzern</v>
      </c>
      <c r="C46" s="125">
        <v>34615</v>
      </c>
      <c r="D46" s="17">
        <f t="shared" si="6"/>
        <v>437944</v>
      </c>
      <c r="E46" s="117">
        <f t="shared" si="9"/>
        <v>7.9039785908700658E-2</v>
      </c>
      <c r="F46" s="118">
        <f t="shared" si="10"/>
        <v>157.13839380695973</v>
      </c>
      <c r="G46" s="18">
        <f t="shared" si="11"/>
        <v>1977845.5016279109</v>
      </c>
      <c r="H46" s="16">
        <f>G46/G$70*DOT!$F$18</f>
        <v>5726078.579290363</v>
      </c>
      <c r="J46" s="116" t="str">
        <f ca="1">DFIE!$B$24</f>
        <v>Luzern</v>
      </c>
      <c r="K46" s="125">
        <v>149352</v>
      </c>
      <c r="L46" s="17">
        <f t="shared" si="7"/>
        <v>437944</v>
      </c>
      <c r="M46" s="137">
        <f t="shared" si="8"/>
        <v>0.34102990336664046</v>
      </c>
      <c r="N46" s="118">
        <f t="shared" si="12"/>
        <v>74.754661286567512</v>
      </c>
      <c r="O46" s="18">
        <f t="shared" si="13"/>
        <v>0</v>
      </c>
      <c r="P46" s="16">
        <f>O46/O$70*DOT!$G$18</f>
        <v>0</v>
      </c>
    </row>
    <row r="47" spans="1:16" x14ac:dyDescent="0.25">
      <c r="B47" s="119" t="str">
        <f ca="1">DFIE!$B$25</f>
        <v>Uri</v>
      </c>
      <c r="C47" s="124">
        <v>4555</v>
      </c>
      <c r="D47" s="20">
        <f t="shared" si="6"/>
        <v>38275</v>
      </c>
      <c r="E47" s="120">
        <f t="shared" si="9"/>
        <v>0.11900718484650555</v>
      </c>
      <c r="F47" s="121">
        <f t="shared" si="10"/>
        <v>236.59727393326966</v>
      </c>
      <c r="G47" s="21">
        <f t="shared" si="11"/>
        <v>622200.58276604326</v>
      </c>
      <c r="H47" s="19">
        <f>G47/G$70*DOT!$F$18</f>
        <v>1801338.5909395867</v>
      </c>
      <c r="J47" s="119" t="str">
        <f ca="1">DFIE!$B$25</f>
        <v>Uri</v>
      </c>
      <c r="K47" s="124">
        <v>107653</v>
      </c>
      <c r="L47" s="20">
        <f t="shared" si="7"/>
        <v>38275</v>
      </c>
      <c r="M47" s="135">
        <f t="shared" si="8"/>
        <v>2.8126192031352057</v>
      </c>
      <c r="N47" s="121">
        <f t="shared" si="12"/>
        <v>616.53360536076377</v>
      </c>
      <c r="O47" s="21">
        <f t="shared" si="13"/>
        <v>19770323.745183233</v>
      </c>
      <c r="P47" s="19">
        <f>O47/O$70*DOT!$G$18</f>
        <v>4009391.962728837</v>
      </c>
    </row>
    <row r="48" spans="1:16" x14ac:dyDescent="0.25">
      <c r="B48" s="116" t="str">
        <f ca="1">DFIE!$B$26</f>
        <v>Schwyz</v>
      </c>
      <c r="C48" s="125">
        <v>12840</v>
      </c>
      <c r="D48" s="17">
        <f t="shared" si="6"/>
        <v>168931</v>
      </c>
      <c r="E48" s="117">
        <f t="shared" si="9"/>
        <v>7.6007363953330062E-2</v>
      </c>
      <c r="F48" s="118">
        <f t="shared" si="10"/>
        <v>151.10965891182332</v>
      </c>
      <c r="G48" s="18">
        <f t="shared" si="11"/>
        <v>656248.02042781143</v>
      </c>
      <c r="H48" s="16">
        <f>G48/G$70*DOT!$F$18</f>
        <v>1899909.6387359437</v>
      </c>
      <c r="J48" s="116" t="str">
        <f ca="1">DFIE!$B$26</f>
        <v>Schwyz</v>
      </c>
      <c r="K48" s="125">
        <v>90788</v>
      </c>
      <c r="L48" s="17">
        <f t="shared" si="7"/>
        <v>168931</v>
      </c>
      <c r="M48" s="137">
        <f t="shared" si="8"/>
        <v>0.5374265232550568</v>
      </c>
      <c r="N48" s="118">
        <f t="shared" si="12"/>
        <v>117.80532239472609</v>
      </c>
      <c r="O48" s="18">
        <f t="shared" si="13"/>
        <v>3007870.917463473</v>
      </c>
      <c r="P48" s="16">
        <f>O48/O$70*DOT!$G$18</f>
        <v>609991.70457904367</v>
      </c>
    </row>
    <row r="49" spans="2:16" x14ac:dyDescent="0.25">
      <c r="B49" s="119" t="str">
        <f ca="1">DFIE!$B$27</f>
        <v>Obwalden</v>
      </c>
      <c r="C49" s="124">
        <v>4594</v>
      </c>
      <c r="D49" s="20">
        <f t="shared" si="6"/>
        <v>39662</v>
      </c>
      <c r="E49" s="120">
        <f t="shared" si="9"/>
        <v>0.11582875296253341</v>
      </c>
      <c r="F49" s="121">
        <f t="shared" si="10"/>
        <v>230.2782578158787</v>
      </c>
      <c r="G49" s="21">
        <f t="shared" si="11"/>
        <v>598498.31640614674</v>
      </c>
      <c r="H49" s="19">
        <f>G49/G$70*DOT!$F$18</f>
        <v>1732717.9430819408</v>
      </c>
      <c r="J49" s="119" t="str">
        <f ca="1">DFIE!$B$27</f>
        <v>Obwalden</v>
      </c>
      <c r="K49" s="124">
        <v>49058</v>
      </c>
      <c r="L49" s="20">
        <f t="shared" si="7"/>
        <v>39662</v>
      </c>
      <c r="M49" s="135">
        <f t="shared" si="8"/>
        <v>1.2369018203822297</v>
      </c>
      <c r="N49" s="121">
        <f t="shared" si="12"/>
        <v>271.13216675314345</v>
      </c>
      <c r="O49" s="21">
        <f t="shared" si="13"/>
        <v>6787443.9977631755</v>
      </c>
      <c r="P49" s="19">
        <f>O49/O$70*DOT!$G$18</f>
        <v>1376483.4487717464</v>
      </c>
    </row>
    <row r="50" spans="2:16" x14ac:dyDescent="0.25">
      <c r="B50" s="116" t="str">
        <f ca="1">DFIE!$B$28</f>
        <v>Nidwalden</v>
      </c>
      <c r="C50" s="125">
        <v>3802</v>
      </c>
      <c r="D50" s="17">
        <f t="shared" si="6"/>
        <v>45345</v>
      </c>
      <c r="E50" s="117">
        <f t="shared" si="9"/>
        <v>8.3846069026353512E-2</v>
      </c>
      <c r="F50" s="118">
        <f t="shared" si="10"/>
        <v>166.69372851095133</v>
      </c>
      <c r="G50" s="18">
        <f t="shared" si="11"/>
        <v>253569.55579863695</v>
      </c>
      <c r="H50" s="16">
        <f>G50/G$70*DOT!$F$18</f>
        <v>734111.53733882611</v>
      </c>
      <c r="J50" s="116" t="str">
        <f ca="1">DFIE!$B$28</f>
        <v>Nidwalden</v>
      </c>
      <c r="K50" s="125">
        <v>27584</v>
      </c>
      <c r="L50" s="17">
        <f t="shared" si="7"/>
        <v>45345</v>
      </c>
      <c r="M50" s="137">
        <f t="shared" si="8"/>
        <v>0.60831403682875729</v>
      </c>
      <c r="N50" s="118">
        <f t="shared" si="12"/>
        <v>133.3440537914031</v>
      </c>
      <c r="O50" s="18">
        <f t="shared" si="13"/>
        <v>1511986.1191711735</v>
      </c>
      <c r="P50" s="16">
        <f>O50/O$70*DOT!$G$18</f>
        <v>306628.51413545659</v>
      </c>
    </row>
    <row r="51" spans="2:16" x14ac:dyDescent="0.25">
      <c r="B51" s="119" t="str">
        <f ca="1">DFIE!$B$29</f>
        <v>Glarus</v>
      </c>
      <c r="C51" s="124">
        <v>2345</v>
      </c>
      <c r="D51" s="20">
        <f t="shared" si="6"/>
        <v>42371</v>
      </c>
      <c r="E51" s="120">
        <f t="shared" si="9"/>
        <v>5.5344457293903852E-2</v>
      </c>
      <c r="F51" s="121">
        <f t="shared" si="10"/>
        <v>110.02989222829606</v>
      </c>
      <c r="G51" s="21">
        <f t="shared" si="11"/>
        <v>23520.097275354266</v>
      </c>
      <c r="H51" s="19">
        <f>G51/G$70*DOT!$F$18</f>
        <v>68093.248476881519</v>
      </c>
      <c r="J51" s="119" t="str">
        <f ca="1">DFIE!$B$29</f>
        <v>Glarus</v>
      </c>
      <c r="K51" s="124">
        <v>68531</v>
      </c>
      <c r="L51" s="20">
        <f t="shared" si="7"/>
        <v>42371</v>
      </c>
      <c r="M51" s="135">
        <f t="shared" si="8"/>
        <v>1.6174034127115244</v>
      </c>
      <c r="N51" s="121">
        <f t="shared" si="12"/>
        <v>354.53912717736074</v>
      </c>
      <c r="O51" s="21">
        <f t="shared" si="13"/>
        <v>10785077.357631952</v>
      </c>
      <c r="P51" s="19">
        <f>O51/O$70*DOT!$G$18</f>
        <v>2187197.4901591348</v>
      </c>
    </row>
    <row r="52" spans="2:16" x14ac:dyDescent="0.25">
      <c r="B52" s="116" t="str">
        <f ca="1">DFIE!$B$30</f>
        <v>Zug</v>
      </c>
      <c r="C52" s="125">
        <v>5738</v>
      </c>
      <c r="D52" s="17">
        <f t="shared" si="6"/>
        <v>133739</v>
      </c>
      <c r="E52" s="117">
        <f t="shared" si="9"/>
        <v>4.2904463170802834E-2</v>
      </c>
      <c r="F52" s="118">
        <f t="shared" si="10"/>
        <v>85.298035062967784</v>
      </c>
      <c r="G52" s="18">
        <f t="shared" si="11"/>
        <v>0</v>
      </c>
      <c r="H52" s="16">
        <f>G52/G$70*DOT!$F$18</f>
        <v>0</v>
      </c>
      <c r="J52" s="116" t="str">
        <f ca="1">DFIE!$B$30</f>
        <v>Zug</v>
      </c>
      <c r="K52" s="125">
        <v>23873</v>
      </c>
      <c r="L52" s="17">
        <f t="shared" si="7"/>
        <v>133739</v>
      </c>
      <c r="M52" s="137">
        <f t="shared" si="8"/>
        <v>0.17850440036189894</v>
      </c>
      <c r="N52" s="118">
        <f t="shared" si="12"/>
        <v>39.128639029843235</v>
      </c>
      <c r="O52" s="18">
        <f t="shared" si="13"/>
        <v>0</v>
      </c>
      <c r="P52" s="16">
        <f>O52/O$70*DOT!$G$18</f>
        <v>0</v>
      </c>
    </row>
    <row r="53" spans="2:16" x14ac:dyDescent="0.25">
      <c r="B53" s="119" t="str">
        <f ca="1">DFIE!$B$31</f>
        <v>Freiburg</v>
      </c>
      <c r="C53" s="124">
        <v>29608</v>
      </c>
      <c r="D53" s="20">
        <f t="shared" si="6"/>
        <v>346674</v>
      </c>
      <c r="E53" s="120">
        <f t="shared" si="9"/>
        <v>8.5405885644726745E-2</v>
      </c>
      <c r="F53" s="121">
        <f t="shared" si="10"/>
        <v>169.79478799924118</v>
      </c>
      <c r="G53" s="21">
        <f t="shared" si="11"/>
        <v>2066484.083081533</v>
      </c>
      <c r="H53" s="19">
        <f>G53/G$70*DOT!$F$18</f>
        <v>5982696.9461660963</v>
      </c>
      <c r="J53" s="119" t="str">
        <f ca="1">DFIE!$B$31</f>
        <v>Freiburg</v>
      </c>
      <c r="K53" s="124">
        <v>167243</v>
      </c>
      <c r="L53" s="20">
        <f t="shared" si="7"/>
        <v>346674</v>
      </c>
      <c r="M53" s="135">
        <f t="shared" si="8"/>
        <v>0.48242152569849484</v>
      </c>
      <c r="N53" s="121">
        <f t="shared" si="12"/>
        <v>105.74808072525119</v>
      </c>
      <c r="O53" s="21">
        <f t="shared" si="13"/>
        <v>1992710.1373457294</v>
      </c>
      <c r="P53" s="19">
        <f>O53/O$70*DOT!$G$18</f>
        <v>404118.62302805181</v>
      </c>
    </row>
    <row r="54" spans="2:16" x14ac:dyDescent="0.25">
      <c r="B54" s="116" t="str">
        <f ca="1">DFIE!$B$32</f>
        <v>Solothurn</v>
      </c>
      <c r="C54" s="125">
        <v>8298</v>
      </c>
      <c r="D54" s="17">
        <f t="shared" si="6"/>
        <v>289792</v>
      </c>
      <c r="E54" s="117">
        <f t="shared" si="9"/>
        <v>2.8634330830388691E-2</v>
      </c>
      <c r="F54" s="118">
        <f t="shared" si="10"/>
        <v>56.927694106128371</v>
      </c>
      <c r="G54" s="18">
        <f t="shared" si="11"/>
        <v>0</v>
      </c>
      <c r="H54" s="16">
        <f>G54/G$70*DOT!$F$18</f>
        <v>0</v>
      </c>
      <c r="J54" s="116" t="str">
        <f ca="1">DFIE!$B$32</f>
        <v>Solothurn</v>
      </c>
      <c r="K54" s="125">
        <v>79046</v>
      </c>
      <c r="L54" s="17">
        <f t="shared" si="7"/>
        <v>289792</v>
      </c>
      <c r="M54" s="137">
        <f t="shared" si="8"/>
        <v>0.27276805432862189</v>
      </c>
      <c r="N54" s="118">
        <f t="shared" si="12"/>
        <v>59.791482535213923</v>
      </c>
      <c r="O54" s="18">
        <f t="shared" si="13"/>
        <v>0</v>
      </c>
      <c r="P54" s="16">
        <f>O54/O$70*DOT!$G$18</f>
        <v>0</v>
      </c>
    </row>
    <row r="55" spans="2:16" x14ac:dyDescent="0.25">
      <c r="B55" s="119" t="str">
        <f ca="1">DFIE!$B$33</f>
        <v>Basel-Stadt</v>
      </c>
      <c r="C55" s="124">
        <v>820</v>
      </c>
      <c r="D55" s="20">
        <f t="shared" si="6"/>
        <v>201384</v>
      </c>
      <c r="E55" s="120">
        <f t="shared" si="9"/>
        <v>4.0718229849441862E-3</v>
      </c>
      <c r="F55" s="121">
        <f t="shared" si="10"/>
        <v>8.0951601318793109</v>
      </c>
      <c r="G55" s="21">
        <f t="shared" si="11"/>
        <v>0</v>
      </c>
      <c r="H55" s="19">
        <f>G55/G$70*DOT!$F$18</f>
        <v>0</v>
      </c>
      <c r="J55" s="119" t="str">
        <f ca="1">DFIE!$B$33</f>
        <v>Basel-Stadt</v>
      </c>
      <c r="K55" s="124">
        <v>3695</v>
      </c>
      <c r="L55" s="20">
        <f t="shared" si="7"/>
        <v>201384</v>
      </c>
      <c r="M55" s="135">
        <f t="shared" si="8"/>
        <v>1.8348031621181423E-2</v>
      </c>
      <c r="N55" s="121">
        <f t="shared" si="12"/>
        <v>4.0219373010291202</v>
      </c>
      <c r="O55" s="21">
        <f t="shared" si="13"/>
        <v>0</v>
      </c>
      <c r="P55" s="19">
        <f>O55/O$70*DOT!$G$18</f>
        <v>0</v>
      </c>
    </row>
    <row r="56" spans="2:16" ht="12.75" customHeight="1" x14ac:dyDescent="0.25">
      <c r="B56" s="116" t="str">
        <f ca="1">DFIE!$B$34</f>
        <v>Basel-Landschaft</v>
      </c>
      <c r="C56" s="125">
        <v>4959</v>
      </c>
      <c r="D56" s="17">
        <f t="shared" si="6"/>
        <v>301323</v>
      </c>
      <c r="E56" s="117">
        <f t="shared" si="9"/>
        <v>1.6457422765603687E-2</v>
      </c>
      <c r="F56" s="118">
        <f t="shared" si="10"/>
        <v>32.718876321050111</v>
      </c>
      <c r="G56" s="18">
        <f t="shared" si="11"/>
        <v>0</v>
      </c>
      <c r="H56" s="16">
        <f>G56/G$70*DOT!$F$18</f>
        <v>0</v>
      </c>
      <c r="J56" s="116" t="str">
        <f ca="1">DFIE!$B$34</f>
        <v>Basel-Landschaft</v>
      </c>
      <c r="K56" s="125">
        <v>51767</v>
      </c>
      <c r="L56" s="17">
        <f t="shared" si="7"/>
        <v>301323</v>
      </c>
      <c r="M56" s="137">
        <f t="shared" si="8"/>
        <v>0.17179903293143903</v>
      </c>
      <c r="N56" s="118">
        <f t="shared" si="12"/>
        <v>37.65880466600121</v>
      </c>
      <c r="O56" s="18">
        <f t="shared" si="13"/>
        <v>0</v>
      </c>
      <c r="P56" s="16">
        <f>O56/O$70*DOT!$G$18</f>
        <v>0</v>
      </c>
    </row>
    <row r="57" spans="2:16" x14ac:dyDescent="0.25">
      <c r="B57" s="119" t="str">
        <f ca="1">DFIE!$B$35</f>
        <v>Schaffhausen</v>
      </c>
      <c r="C57" s="124">
        <v>2447</v>
      </c>
      <c r="D57" s="20">
        <f t="shared" si="6"/>
        <v>88667</v>
      </c>
      <c r="E57" s="120">
        <f t="shared" si="9"/>
        <v>2.7597640610373644E-2</v>
      </c>
      <c r="F57" s="121">
        <f t="shared" si="10"/>
        <v>54.866658209134421</v>
      </c>
      <c r="G57" s="21">
        <f t="shared" si="11"/>
        <v>0</v>
      </c>
      <c r="H57" s="19">
        <f>G57/G$70*DOT!$F$18</f>
        <v>0</v>
      </c>
      <c r="J57" s="119" t="str">
        <f ca="1">DFIE!$B$35</f>
        <v>Schaffhausen</v>
      </c>
      <c r="K57" s="124">
        <v>29842</v>
      </c>
      <c r="L57" s="20">
        <f t="shared" si="7"/>
        <v>88667</v>
      </c>
      <c r="M57" s="135">
        <f t="shared" si="8"/>
        <v>0.33656264450133644</v>
      </c>
      <c r="N57" s="121">
        <f t="shared" si="12"/>
        <v>73.775426269173181</v>
      </c>
      <c r="O57" s="21">
        <f t="shared" si="13"/>
        <v>0</v>
      </c>
      <c r="P57" s="19">
        <f>O57/O$70*DOT!$G$18</f>
        <v>0</v>
      </c>
    </row>
    <row r="58" spans="2:16" ht="12.75" customHeight="1" x14ac:dyDescent="0.25">
      <c r="B58" s="116" t="str">
        <f ca="1">DFIE!$B$36</f>
        <v>Appenzell A.Rh.</v>
      </c>
      <c r="C58" s="125">
        <v>6779</v>
      </c>
      <c r="D58" s="17">
        <f t="shared" si="6"/>
        <v>56705</v>
      </c>
      <c r="E58" s="117">
        <f t="shared" si="9"/>
        <v>0.11954854069306058</v>
      </c>
      <c r="F58" s="118">
        <f t="shared" si="10"/>
        <v>237.67353935109261</v>
      </c>
      <c r="G58" s="18">
        <f t="shared" si="11"/>
        <v>933288.92326105689</v>
      </c>
      <c r="H58" s="16">
        <f>G58/G$70*DOT!$F$18</f>
        <v>2701973.287284337</v>
      </c>
      <c r="J58" s="116" t="str">
        <f ca="1">DFIE!$B$36</f>
        <v>Appenzell A.Rh.</v>
      </c>
      <c r="K58" s="125">
        <v>24284</v>
      </c>
      <c r="L58" s="17">
        <f t="shared" si="7"/>
        <v>56705</v>
      </c>
      <c r="M58" s="137">
        <f t="shared" si="8"/>
        <v>0.42825147694206861</v>
      </c>
      <c r="N58" s="118">
        <f t="shared" si="12"/>
        <v>93.873862052087148</v>
      </c>
      <c r="O58" s="18">
        <f t="shared" si="13"/>
        <v>0</v>
      </c>
      <c r="P58" s="16">
        <f>O58/O$70*DOT!$G$18</f>
        <v>0</v>
      </c>
    </row>
    <row r="59" spans="2:16" x14ac:dyDescent="0.25">
      <c r="B59" s="119" t="str">
        <f ca="1">DFIE!$B$37</f>
        <v>Appenzell I.Rh.</v>
      </c>
      <c r="C59" s="124">
        <v>3270</v>
      </c>
      <c r="D59" s="20">
        <f t="shared" si="6"/>
        <v>16733</v>
      </c>
      <c r="E59" s="120">
        <f t="shared" si="9"/>
        <v>0.19542221956612682</v>
      </c>
      <c r="F59" s="121">
        <f t="shared" si="10"/>
        <v>388.51741997737156</v>
      </c>
      <c r="G59" s="21">
        <f t="shared" si="11"/>
        <v>943451.96332600503</v>
      </c>
      <c r="H59" s="19">
        <f>G59/G$70*DOT!$F$18</f>
        <v>2731396.3974152706</v>
      </c>
      <c r="J59" s="119" t="str">
        <f ca="1">DFIE!$B$37</f>
        <v>Appenzell I.Rh.</v>
      </c>
      <c r="K59" s="124">
        <v>17248</v>
      </c>
      <c r="L59" s="20">
        <f t="shared" si="7"/>
        <v>16733</v>
      </c>
      <c r="M59" s="135">
        <f t="shared" si="8"/>
        <v>1.0307775055279986</v>
      </c>
      <c r="N59" s="121">
        <f t="shared" si="12"/>
        <v>225.94916905194791</v>
      </c>
      <c r="O59" s="21">
        <f t="shared" si="13"/>
        <v>2107507.4457462444</v>
      </c>
      <c r="P59" s="19">
        <f>O59/O$70*DOT!$G$18</f>
        <v>427399.34475907893</v>
      </c>
    </row>
    <row r="60" spans="2:16" x14ac:dyDescent="0.25">
      <c r="B60" s="116" t="str">
        <f ca="1">DFIE!$B$38</f>
        <v>St. Gallen</v>
      </c>
      <c r="C60" s="125">
        <v>33144</v>
      </c>
      <c r="D60" s="17">
        <f t="shared" si="6"/>
        <v>540036</v>
      </c>
      <c r="E60" s="117">
        <f t="shared" si="9"/>
        <v>6.1373686198697867E-2</v>
      </c>
      <c r="F60" s="118">
        <f t="shared" si="10"/>
        <v>122.01655609765676</v>
      </c>
      <c r="G60" s="18">
        <f t="shared" si="11"/>
        <v>729716.73530073569</v>
      </c>
      <c r="H60" s="16">
        <f>G60/G$70*DOT!$F$18</f>
        <v>2112609.5862978674</v>
      </c>
      <c r="J60" s="116" t="str">
        <f ca="1">DFIE!$B$38</f>
        <v>St. Gallen</v>
      </c>
      <c r="K60" s="125">
        <v>202820</v>
      </c>
      <c r="L60" s="17">
        <f t="shared" si="7"/>
        <v>540036</v>
      </c>
      <c r="M60" s="137">
        <f t="shared" si="8"/>
        <v>0.37556755475560888</v>
      </c>
      <c r="N60" s="118">
        <f t="shared" si="12"/>
        <v>82.32540627323263</v>
      </c>
      <c r="O60" s="18">
        <f t="shared" si="13"/>
        <v>0</v>
      </c>
      <c r="P60" s="16">
        <f>O60/O$70*DOT!$G$18</f>
        <v>0</v>
      </c>
    </row>
    <row r="61" spans="2:16" x14ac:dyDescent="0.25">
      <c r="B61" s="119" t="str">
        <f ca="1">DFIE!$B$39</f>
        <v>Graubünden</v>
      </c>
      <c r="C61" s="124">
        <v>24449</v>
      </c>
      <c r="D61" s="20">
        <f t="shared" si="6"/>
        <v>206138</v>
      </c>
      <c r="E61" s="120">
        <f t="shared" si="9"/>
        <v>0.11860501217630907</v>
      </c>
      <c r="F61" s="121">
        <f t="shared" si="10"/>
        <v>235.79771752378332</v>
      </c>
      <c r="G61" s="21">
        <f t="shared" si="11"/>
        <v>3320118.3957389784</v>
      </c>
      <c r="H61" s="19">
        <f>G61/G$70*DOT!$F$18</f>
        <v>9612105.0966322683</v>
      </c>
      <c r="J61" s="119" t="str">
        <f ca="1">DFIE!$B$39</f>
        <v>Graubünden</v>
      </c>
      <c r="K61" s="124">
        <v>710530</v>
      </c>
      <c r="L61" s="20">
        <f t="shared" si="7"/>
        <v>206138</v>
      </c>
      <c r="M61" s="135">
        <f t="shared" si="8"/>
        <v>3.446865691915125</v>
      </c>
      <c r="N61" s="121">
        <f t="shared" si="12"/>
        <v>755.56212154916432</v>
      </c>
      <c r="O61" s="21">
        <f t="shared" si="13"/>
        <v>135136264.61190164</v>
      </c>
      <c r="P61" s="19">
        <f>O61/O$70*DOT!$G$18</f>
        <v>27405431.503880221</v>
      </c>
    </row>
    <row r="62" spans="2:16" x14ac:dyDescent="0.25">
      <c r="B62" s="116" t="str">
        <f ca="1">DFIE!$B$40</f>
        <v>Aargau</v>
      </c>
      <c r="C62" s="125">
        <v>17252</v>
      </c>
      <c r="D62" s="17">
        <f t="shared" si="6"/>
        <v>735808</v>
      </c>
      <c r="E62" s="117">
        <f t="shared" si="9"/>
        <v>2.3446333826215533E-2</v>
      </c>
      <c r="F62" s="118">
        <f t="shared" si="10"/>
        <v>46.613476943992197</v>
      </c>
      <c r="G62" s="18">
        <f t="shared" si="11"/>
        <v>0</v>
      </c>
      <c r="H62" s="16">
        <f>G62/G$70*DOT!$F$18</f>
        <v>0</v>
      </c>
      <c r="J62" s="116" t="str">
        <f ca="1">DFIE!$B$40</f>
        <v>Aargau</v>
      </c>
      <c r="K62" s="125">
        <v>140380</v>
      </c>
      <c r="L62" s="17">
        <f t="shared" si="7"/>
        <v>735808</v>
      </c>
      <c r="M62" s="137">
        <f t="shared" si="8"/>
        <v>0.19078346525180481</v>
      </c>
      <c r="N62" s="118">
        <f t="shared" si="12"/>
        <v>41.820242691865346</v>
      </c>
      <c r="O62" s="18">
        <f t="shared" si="13"/>
        <v>0</v>
      </c>
      <c r="P62" s="16">
        <f>O62/O$70*DOT!$G$18</f>
        <v>0</v>
      </c>
    </row>
    <row r="63" spans="2:16" x14ac:dyDescent="0.25">
      <c r="B63" s="119" t="str">
        <f ca="1">DFIE!$B$41</f>
        <v>Thurgau</v>
      </c>
      <c r="C63" s="124">
        <v>22924</v>
      </c>
      <c r="D63" s="20">
        <f t="shared" si="6"/>
        <v>299509</v>
      </c>
      <c r="E63" s="120">
        <f t="shared" si="9"/>
        <v>7.6538601511139892E-2</v>
      </c>
      <c r="F63" s="121">
        <f t="shared" si="10"/>
        <v>152.16580823718451</v>
      </c>
      <c r="G63" s="21">
        <f t="shared" si="11"/>
        <v>1195848.9880292176</v>
      </c>
      <c r="H63" s="19">
        <f>G63/G$70*DOT!$F$18</f>
        <v>3462113.3292687163</v>
      </c>
      <c r="J63" s="119" t="str">
        <f ca="1">DFIE!$B$41</f>
        <v>Thurgau</v>
      </c>
      <c r="K63" s="124">
        <v>99433</v>
      </c>
      <c r="L63" s="20">
        <f t="shared" si="7"/>
        <v>299509</v>
      </c>
      <c r="M63" s="135">
        <f t="shared" si="8"/>
        <v>0.33198668487424415</v>
      </c>
      <c r="N63" s="121">
        <f t="shared" si="12"/>
        <v>72.772363755864703</v>
      </c>
      <c r="O63" s="21">
        <f t="shared" si="13"/>
        <v>0</v>
      </c>
      <c r="P63" s="19">
        <f>O63/O$70*DOT!$G$18</f>
        <v>0</v>
      </c>
    </row>
    <row r="64" spans="2:16" x14ac:dyDescent="0.25">
      <c r="B64" s="116" t="str">
        <f ca="1">DFIE!$B$42</f>
        <v>Tessin</v>
      </c>
      <c r="C64" s="125">
        <v>15999</v>
      </c>
      <c r="D64" s="17">
        <f t="shared" si="6"/>
        <v>358903</v>
      </c>
      <c r="E64" s="117">
        <f t="shared" si="9"/>
        <v>4.4577504228161924E-2</v>
      </c>
      <c r="F64" s="118">
        <f t="shared" si="10"/>
        <v>88.624195192376305</v>
      </c>
      <c r="G64" s="18">
        <f t="shared" si="11"/>
        <v>0</v>
      </c>
      <c r="H64" s="16">
        <f>G64/G$70*DOT!$F$18</f>
        <v>0</v>
      </c>
      <c r="J64" s="116" t="str">
        <f ca="1">DFIE!$B$42</f>
        <v>Tessin</v>
      </c>
      <c r="K64" s="125">
        <v>281215</v>
      </c>
      <c r="L64" s="17">
        <f t="shared" si="7"/>
        <v>358903</v>
      </c>
      <c r="M64" s="137">
        <f t="shared" si="8"/>
        <v>0.78354039949512821</v>
      </c>
      <c r="N64" s="118">
        <f t="shared" si="12"/>
        <v>171.75413824525555</v>
      </c>
      <c r="O64" s="18">
        <f t="shared" si="13"/>
        <v>25752775.47863695</v>
      </c>
      <c r="P64" s="16">
        <f>O64/O$70*DOT!$G$18</f>
        <v>5222624.1893061278</v>
      </c>
    </row>
    <row r="65" spans="2:16" x14ac:dyDescent="0.25">
      <c r="B65" s="119" t="str">
        <f ca="1">DFIE!$B$43</f>
        <v>Waadt</v>
      </c>
      <c r="C65" s="124">
        <v>38213</v>
      </c>
      <c r="D65" s="20">
        <f t="shared" si="6"/>
        <v>855106</v>
      </c>
      <c r="E65" s="120">
        <f t="shared" si="9"/>
        <v>4.4688026981450253E-2</v>
      </c>
      <c r="F65" s="121">
        <f t="shared" si="10"/>
        <v>88.843924632824326</v>
      </c>
      <c r="G65" s="21">
        <f t="shared" si="11"/>
        <v>0</v>
      </c>
      <c r="H65" s="19">
        <f>G65/G$70*DOT!$F$18</f>
        <v>0</v>
      </c>
      <c r="J65" s="119" t="str">
        <f ca="1">DFIE!$B$43</f>
        <v>Waadt</v>
      </c>
      <c r="K65" s="124">
        <v>321202</v>
      </c>
      <c r="L65" s="20">
        <f t="shared" si="7"/>
        <v>855106</v>
      </c>
      <c r="M65" s="135">
        <f t="shared" si="8"/>
        <v>0.37562828468049575</v>
      </c>
      <c r="N65" s="121">
        <f t="shared" si="12"/>
        <v>82.338718434189957</v>
      </c>
      <c r="O65" s="21">
        <f t="shared" si="13"/>
        <v>0</v>
      </c>
      <c r="P65" s="19">
        <f>O65/O$70*DOT!$G$18</f>
        <v>0</v>
      </c>
    </row>
    <row r="66" spans="2:16" x14ac:dyDescent="0.25">
      <c r="B66" s="116" t="str">
        <f ca="1">DFIE!$B$44</f>
        <v>Wallis</v>
      </c>
      <c r="C66" s="125">
        <v>20058</v>
      </c>
      <c r="D66" s="17">
        <f t="shared" si="6"/>
        <v>371288</v>
      </c>
      <c r="E66" s="117">
        <f t="shared" si="9"/>
        <v>5.4022753226605762E-2</v>
      </c>
      <c r="F66" s="118">
        <f t="shared" si="10"/>
        <v>107.40222248152762</v>
      </c>
      <c r="G66" s="18">
        <f t="shared" si="11"/>
        <v>148473.77853448092</v>
      </c>
      <c r="H66" s="16">
        <f>G66/G$70*DOT!$F$18</f>
        <v>429847.79253629199</v>
      </c>
      <c r="J66" s="116" t="str">
        <f ca="1">DFIE!$B$44</f>
        <v>Wallis</v>
      </c>
      <c r="K66" s="125">
        <v>522464</v>
      </c>
      <c r="L66" s="17">
        <f t="shared" si="7"/>
        <v>371288</v>
      </c>
      <c r="M66" s="137">
        <f t="shared" si="8"/>
        <v>1.4071664045161707</v>
      </c>
      <c r="N66" s="118">
        <f t="shared" si="12"/>
        <v>308.45461616411814</v>
      </c>
      <c r="O66" s="18">
        <f t="shared" si="13"/>
        <v>77396697.526343092</v>
      </c>
      <c r="P66" s="16">
        <f>O66/O$70*DOT!$G$18</f>
        <v>15695934.017240286</v>
      </c>
    </row>
    <row r="67" spans="2:16" x14ac:dyDescent="0.25">
      <c r="B67" s="119" t="str">
        <f ca="1">DFIE!$B$45</f>
        <v>Neuenburg</v>
      </c>
      <c r="C67" s="124">
        <v>9610</v>
      </c>
      <c r="D67" s="20">
        <f t="shared" si="6"/>
        <v>179518</v>
      </c>
      <c r="E67" s="120">
        <f t="shared" si="9"/>
        <v>5.3532236321705902E-2</v>
      </c>
      <c r="F67" s="121">
        <f t="shared" si="10"/>
        <v>106.42702957475332</v>
      </c>
      <c r="G67" s="21">
        <f t="shared" si="11"/>
        <v>61763.754213379405</v>
      </c>
      <c r="H67" s="19">
        <f>G67/G$70*DOT!$F$18</f>
        <v>178812.80903219964</v>
      </c>
      <c r="J67" s="119" t="str">
        <f ca="1">DFIE!$B$45</f>
        <v>Neuenburg</v>
      </c>
      <c r="K67" s="124">
        <v>80216</v>
      </c>
      <c r="L67" s="20">
        <f t="shared" si="7"/>
        <v>179518</v>
      </c>
      <c r="M67" s="135">
        <f t="shared" si="8"/>
        <v>0.44684098530509475</v>
      </c>
      <c r="N67" s="121">
        <f t="shared" si="12"/>
        <v>97.948731696781678</v>
      </c>
      <c r="O67" s="21">
        <f t="shared" si="13"/>
        <v>0</v>
      </c>
      <c r="P67" s="19">
        <f>O67/O$70*DOT!$G$18</f>
        <v>0</v>
      </c>
    </row>
    <row r="68" spans="2:16" x14ac:dyDescent="0.25">
      <c r="B68" s="116" t="str">
        <f ca="1">DFIE!$B$46</f>
        <v>Genf</v>
      </c>
      <c r="C68" s="125">
        <v>6722</v>
      </c>
      <c r="D68" s="17">
        <f t="shared" si="6"/>
        <v>531102</v>
      </c>
      <c r="E68" s="117">
        <f t="shared" si="9"/>
        <v>1.2656702478996501E-2</v>
      </c>
      <c r="F68" s="118">
        <f t="shared" si="10"/>
        <v>25.162693390129025</v>
      </c>
      <c r="G68" s="18">
        <f t="shared" si="11"/>
        <v>0</v>
      </c>
      <c r="H68" s="16">
        <f>G68/G$70*DOT!$F$18</f>
        <v>0</v>
      </c>
      <c r="J68" s="116" t="str">
        <f ca="1">DFIE!$B$46</f>
        <v>Genf</v>
      </c>
      <c r="K68" s="125">
        <v>28249</v>
      </c>
      <c r="L68" s="17">
        <f t="shared" si="7"/>
        <v>531102</v>
      </c>
      <c r="M68" s="137">
        <f t="shared" si="8"/>
        <v>5.3189406178097615E-2</v>
      </c>
      <c r="N68" s="118">
        <f t="shared" si="12"/>
        <v>11.659259213414467</v>
      </c>
      <c r="O68" s="18">
        <f t="shared" si="13"/>
        <v>0</v>
      </c>
      <c r="P68" s="16">
        <f>O68/O$70*DOT!$G$18</f>
        <v>0</v>
      </c>
    </row>
    <row r="69" spans="2:16" x14ac:dyDescent="0.25">
      <c r="B69" s="122" t="str">
        <f ca="1">DFIE!$B$47</f>
        <v>Jura</v>
      </c>
      <c r="C69" s="126">
        <v>7464</v>
      </c>
      <c r="D69" s="28">
        <f t="shared" si="6"/>
        <v>74840</v>
      </c>
      <c r="E69" s="128">
        <f t="shared" si="9"/>
        <v>9.9732763228220209E-2</v>
      </c>
      <c r="F69" s="133">
        <f t="shared" si="10"/>
        <v>198.27794373981459</v>
      </c>
      <c r="G69" s="29">
        <f t="shared" si="11"/>
        <v>733546.57207397604</v>
      </c>
      <c r="H69" s="27">
        <f>G69/G$70*DOT!$F$18</f>
        <v>2123697.3817254575</v>
      </c>
      <c r="J69" s="122" t="str">
        <f ca="1">DFIE!$B$47</f>
        <v>Jura</v>
      </c>
      <c r="K69" s="126">
        <v>83851</v>
      </c>
      <c r="L69" s="28">
        <f t="shared" si="7"/>
        <v>74840</v>
      </c>
      <c r="M69" s="105">
        <f t="shared" si="8"/>
        <v>1.1204035275253874</v>
      </c>
      <c r="N69" s="133">
        <f t="shared" si="12"/>
        <v>245.5954313026636</v>
      </c>
      <c r="O69" s="29">
        <f t="shared" si="13"/>
        <v>10896362.078691343</v>
      </c>
      <c r="P69" s="27">
        <f>O69/O$70*DOT!$G$18</f>
        <v>2209765.8644528915</v>
      </c>
    </row>
    <row r="70" spans="2:16" x14ac:dyDescent="0.25">
      <c r="B70" s="134" t="str">
        <f ca="1">DFIE!$B$48</f>
        <v>Schweiz</v>
      </c>
      <c r="C70" s="114">
        <f>SUM(C44:C69)</f>
        <v>455262</v>
      </c>
      <c r="D70" s="110">
        <f>SUM(D44:D69)</f>
        <v>9051029</v>
      </c>
      <c r="E70" s="112">
        <f t="shared" si="9"/>
        <v>5.0299474236575756E-2</v>
      </c>
      <c r="F70" s="113">
        <f t="shared" si="10"/>
        <v>100</v>
      </c>
      <c r="G70" s="24">
        <f>SUM(G44:G69)</f>
        <v>22319990.865079865</v>
      </c>
      <c r="H70" s="22">
        <f>SUM(H44:H69)</f>
        <v>64618809.445579402</v>
      </c>
      <c r="J70" s="134" t="str">
        <f ca="1">DFIE!$B$48</f>
        <v>Schweiz</v>
      </c>
      <c r="K70" s="114">
        <f>SUM(K44:K69)</f>
        <v>4129069</v>
      </c>
      <c r="L70" s="110">
        <f>SUM(L44:L69)</f>
        <v>9051029</v>
      </c>
      <c r="M70" s="106">
        <f t="shared" si="8"/>
        <v>0.4561988476669338</v>
      </c>
      <c r="N70" s="113">
        <f t="shared" si="12"/>
        <v>100</v>
      </c>
      <c r="O70" s="24">
        <f>SUM(O44:O69)</f>
        <v>318635542.40725935</v>
      </c>
      <c r="P70" s="22">
        <f>SUM(P44:P69)</f>
        <v>64618809.445579402</v>
      </c>
    </row>
  </sheetData>
  <conditionalFormatting sqref="C7:D7 K7:L7 C42 K42">
    <cfRule type="expression" dxfId="15" priority="9" stopIfTrue="1">
      <formula>ISBLANK(C7)</formula>
    </cfRule>
  </conditionalFormatting>
  <conditionalFormatting sqref="C9:D34 C44:C69">
    <cfRule type="expression" dxfId="14" priority="19" stopIfTrue="1">
      <formula>ISBLANK(C9)</formula>
    </cfRule>
  </conditionalFormatting>
  <conditionalFormatting sqref="K44:K69">
    <cfRule type="expression" dxfId="13" priority="21" stopIfTrue="1">
      <formula>ISBLANK(K44)</formula>
    </cfRule>
  </conditionalFormatting>
  <conditionalFormatting sqref="K9:L34 L35">
    <cfRule type="expression" dxfId="12" priority="20" stopIfTrue="1">
      <formula>ISBLANK(K9)</formula>
    </cfRule>
  </conditionalFormatting>
  <pageMargins left="0.78740157480314965" right="0.78740157480314965" top="0.9055118110236221" bottom="0.78740157480314965" header="0.51181102362204722" footer="0.51181102362204722"/>
  <pageSetup paperSize="9" scale="95" pageOrder="overThenDown" orientation="landscape"/>
  <headerFooter scaleWithDoc="0" alignWithMargins="0">
    <oddHeader>&amp;L&amp;F&amp;R&amp;A</oddHeader>
    <oddFooter>&amp;C&amp;P / &amp;N</oddFooter>
  </headerFooter>
  <rowBreaks count="1" manualBreakCount="1">
    <brk id="35" max="16383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36"/>
  <sheetViews>
    <sheetView showGridLines="0" workbookViewId="0">
      <selection activeCell="A50" sqref="A50"/>
    </sheetView>
  </sheetViews>
  <sheetFormatPr baseColWidth="10" defaultRowHeight="13.2" x14ac:dyDescent="0.25"/>
  <cols>
    <col min="1" max="1" width="1.44140625" customWidth="1"/>
    <col min="2" max="2" width="17.109375" customWidth="1"/>
    <col min="3" max="7" width="17.6640625" customWidth="1"/>
  </cols>
  <sheetData>
    <row r="1" spans="1:10" ht="22.5" customHeight="1" x14ac:dyDescent="0.4">
      <c r="B1" s="89" t="str">
        <f ca="1">DFIE!$B$118</f>
        <v>Auszahlungen GLA 2027</v>
      </c>
      <c r="C1" s="140"/>
      <c r="D1" s="140"/>
      <c r="E1" s="148"/>
      <c r="G1" s="93"/>
    </row>
    <row r="2" spans="1:10" x14ac:dyDescent="0.25">
      <c r="F2" s="156"/>
      <c r="G2" s="163"/>
    </row>
    <row r="3" spans="1:10" ht="0.75" customHeight="1" x14ac:dyDescent="0.25">
      <c r="F3" s="156"/>
      <c r="G3" s="163"/>
    </row>
    <row r="4" spans="1:10" ht="0.75" customHeight="1" x14ac:dyDescent="0.25">
      <c r="F4" s="156"/>
      <c r="G4" s="163"/>
    </row>
    <row r="5" spans="1:10" ht="0.75" customHeight="1" x14ac:dyDescent="0.25">
      <c r="F5" s="156"/>
      <c r="G5" s="163"/>
    </row>
    <row r="6" spans="1:10" ht="13.5" customHeight="1" x14ac:dyDescent="0.25">
      <c r="B6" s="157" t="str">
        <f ca="1">DFIE!$B$119</f>
        <v>in CHF</v>
      </c>
      <c r="C6" s="172"/>
    </row>
    <row r="7" spans="1:10" ht="15" customHeight="1" x14ac:dyDescent="0.25">
      <c r="A7" s="155"/>
      <c r="B7" s="173"/>
      <c r="C7" s="174" t="str">
        <f ca="1">DFIE!$B$120</f>
        <v>GLA 1</v>
      </c>
      <c r="D7" s="174" t="str">
        <f ca="1">DFIE!$B$121</f>
        <v>GLA 2</v>
      </c>
      <c r="E7" s="174" t="str">
        <f ca="1">DFIE!$B$122</f>
        <v>GLA 3</v>
      </c>
      <c r="F7" s="174" t="str">
        <f ca="1">DFIE!$B$123</f>
        <v>GLA 4</v>
      </c>
      <c r="G7" s="436" t="str">
        <f ca="1">DFIE!$B$128</f>
        <v>GLA Total</v>
      </c>
    </row>
    <row r="8" spans="1:10" ht="23.25" customHeight="1" x14ac:dyDescent="0.25">
      <c r="A8" s="155"/>
      <c r="B8" s="170"/>
      <c r="C8" s="171" t="str">
        <f ca="1">DFIE!$B$124</f>
        <v>Siedlungshöhe</v>
      </c>
      <c r="D8" s="171" t="str">
        <f ca="1">DFIE!$B$125</f>
        <v>Steilheit des
Geländes</v>
      </c>
      <c r="E8" s="171" t="str">
        <f ca="1">DFIE!$B$126</f>
        <v>Siedlungsstruktur</v>
      </c>
      <c r="F8" s="171" t="str">
        <f ca="1">DFIE!$B$127</f>
        <v>Geringe Bevölke-
rungsdichte</v>
      </c>
      <c r="G8" s="437"/>
    </row>
    <row r="9" spans="1:10" x14ac:dyDescent="0.25">
      <c r="A9" s="103"/>
      <c r="B9" s="138" t="str">
        <f ca="1">DFIE!$B$22</f>
        <v>Zürich</v>
      </c>
      <c r="C9" s="166">
        <f>'GLA-1'!$H9</f>
        <v>0</v>
      </c>
      <c r="D9" s="37">
        <f>'GLA-1'!P9</f>
        <v>0</v>
      </c>
      <c r="E9" s="37">
        <f>'GLA-1'!H44</f>
        <v>0</v>
      </c>
      <c r="F9" s="38">
        <f>'GLA-1'!P44</f>
        <v>0</v>
      </c>
      <c r="G9" s="164">
        <f t="shared" ref="G9:G34" si="0">SUM(C9:F9)</f>
        <v>0</v>
      </c>
      <c r="J9" s="163"/>
    </row>
    <row r="10" spans="1:10" x14ac:dyDescent="0.25">
      <c r="A10" s="103"/>
      <c r="B10" s="119" t="str">
        <f ca="1">DFIE!$B$23</f>
        <v>Bern</v>
      </c>
      <c r="C10" s="167">
        <f>'GLA-1'!$H10</f>
        <v>2044477.1401292691</v>
      </c>
      <c r="D10" s="20">
        <f>'GLA-1'!P10</f>
        <v>1257234.4431365964</v>
      </c>
      <c r="E10" s="20">
        <f>'GLA-1'!H45</f>
        <v>23321307.281357363</v>
      </c>
      <c r="F10" s="21">
        <f>'GLA-1'!P45</f>
        <v>4763842.7825385332</v>
      </c>
      <c r="G10" s="161">
        <f t="shared" si="0"/>
        <v>31386861.647161759</v>
      </c>
      <c r="J10" s="163"/>
    </row>
    <row r="11" spans="1:10" x14ac:dyDescent="0.25">
      <c r="A11" s="103"/>
      <c r="B11" s="116" t="str">
        <f ca="1">DFIE!$B$24</f>
        <v>Luzern</v>
      </c>
      <c r="C11" s="168">
        <f>'GLA-1'!$H11</f>
        <v>0</v>
      </c>
      <c r="D11" s="17">
        <f>'GLA-1'!P11</f>
        <v>0</v>
      </c>
      <c r="E11" s="17">
        <f>'GLA-1'!H46</f>
        <v>5726078.579290363</v>
      </c>
      <c r="F11" s="18">
        <f>'GLA-1'!P46</f>
        <v>0</v>
      </c>
      <c r="G11" s="160">
        <f t="shared" si="0"/>
        <v>5726078.579290363</v>
      </c>
      <c r="J11" s="163"/>
    </row>
    <row r="12" spans="1:10" x14ac:dyDescent="0.25">
      <c r="A12" s="103"/>
      <c r="B12" s="119" t="str">
        <f ca="1">DFIE!$B$25</f>
        <v>Uri</v>
      </c>
      <c r="C12" s="167">
        <f>'GLA-1'!$H12</f>
        <v>590511.16777106316</v>
      </c>
      <c r="D12" s="20">
        <f>'GLA-1'!P12</f>
        <v>6068111.7611334277</v>
      </c>
      <c r="E12" s="20">
        <f>'GLA-1'!H47</f>
        <v>1801338.5909395867</v>
      </c>
      <c r="F12" s="21">
        <f>'GLA-1'!P47</f>
        <v>4009391.962728837</v>
      </c>
      <c r="G12" s="161">
        <f t="shared" si="0"/>
        <v>12469353.482572915</v>
      </c>
      <c r="J12" s="163"/>
    </row>
    <row r="13" spans="1:10" x14ac:dyDescent="0.25">
      <c r="A13" s="103"/>
      <c r="B13" s="116" t="str">
        <f ca="1">DFIE!$B$26</f>
        <v>Schwyz</v>
      </c>
      <c r="C13" s="168">
        <f>'GLA-1'!$H13</f>
        <v>2733947.3421149324</v>
      </c>
      <c r="D13" s="17">
        <f>'GLA-1'!P13</f>
        <v>2240838.3470546762</v>
      </c>
      <c r="E13" s="17">
        <f>'GLA-1'!H48</f>
        <v>1899909.6387359437</v>
      </c>
      <c r="F13" s="18">
        <f>'GLA-1'!P48</f>
        <v>609991.70457904367</v>
      </c>
      <c r="G13" s="160">
        <f t="shared" si="0"/>
        <v>7484687.0324845947</v>
      </c>
      <c r="J13" s="163"/>
    </row>
    <row r="14" spans="1:10" x14ac:dyDescent="0.25">
      <c r="A14" s="103"/>
      <c r="B14" s="119" t="str">
        <f ca="1">DFIE!$B$27</f>
        <v>Obwalden</v>
      </c>
      <c r="C14" s="167">
        <f>'GLA-1'!$H14</f>
        <v>591341.5460873394</v>
      </c>
      <c r="D14" s="20">
        <f>'GLA-1'!P14</f>
        <v>3023662.7966802218</v>
      </c>
      <c r="E14" s="20">
        <f>'GLA-1'!H49</f>
        <v>1732717.9430819408</v>
      </c>
      <c r="F14" s="21">
        <f>'GLA-1'!P49</f>
        <v>1376483.4487717464</v>
      </c>
      <c r="G14" s="161">
        <f t="shared" si="0"/>
        <v>6724205.7346212491</v>
      </c>
      <c r="J14" s="163"/>
    </row>
    <row r="15" spans="1:10" x14ac:dyDescent="0.25">
      <c r="A15" s="103"/>
      <c r="B15" s="116" t="str">
        <f ca="1">DFIE!$B$28</f>
        <v>Nidwalden</v>
      </c>
      <c r="C15" s="168">
        <f>'GLA-1'!$H15</f>
        <v>0</v>
      </c>
      <c r="D15" s="17">
        <f>'GLA-1'!P15</f>
        <v>555286.35967577412</v>
      </c>
      <c r="E15" s="17">
        <f>'GLA-1'!H50</f>
        <v>734111.53733882611</v>
      </c>
      <c r="F15" s="18">
        <f>'GLA-1'!P50</f>
        <v>306628.51413545659</v>
      </c>
      <c r="G15" s="160">
        <f t="shared" si="0"/>
        <v>1596026.4111500569</v>
      </c>
      <c r="J15" s="163"/>
    </row>
    <row r="16" spans="1:10" x14ac:dyDescent="0.25">
      <c r="A16" s="103"/>
      <c r="B16" s="119" t="str">
        <f ca="1">DFIE!$B$29</f>
        <v>Glarus</v>
      </c>
      <c r="C16" s="167">
        <f>'GLA-1'!$H16</f>
        <v>0</v>
      </c>
      <c r="D16" s="20">
        <f>'GLA-1'!P16</f>
        <v>3498970.1797544607</v>
      </c>
      <c r="E16" s="20">
        <f>'GLA-1'!H51</f>
        <v>68093.248476881519</v>
      </c>
      <c r="F16" s="21">
        <f>'GLA-1'!P51</f>
        <v>2187197.4901591348</v>
      </c>
      <c r="G16" s="161">
        <f t="shared" si="0"/>
        <v>5754260.9183904771</v>
      </c>
      <c r="J16" s="163"/>
    </row>
    <row r="17" spans="1:10" x14ac:dyDescent="0.25">
      <c r="A17" s="103"/>
      <c r="B17" s="116" t="str">
        <f ca="1">DFIE!$B$30</f>
        <v>Zug</v>
      </c>
      <c r="C17" s="168">
        <f>'GLA-1'!$H17</f>
        <v>0</v>
      </c>
      <c r="D17" s="17">
        <f>'GLA-1'!P17</f>
        <v>0</v>
      </c>
      <c r="E17" s="17">
        <f>'GLA-1'!H52</f>
        <v>0</v>
      </c>
      <c r="F17" s="18">
        <f>'GLA-1'!P52</f>
        <v>0</v>
      </c>
      <c r="G17" s="160">
        <f t="shared" si="0"/>
        <v>0</v>
      </c>
      <c r="J17" s="163"/>
    </row>
    <row r="18" spans="1:10" x14ac:dyDescent="0.25">
      <c r="A18" s="103"/>
      <c r="B18" s="119" t="str">
        <f ca="1">DFIE!$B$31</f>
        <v>Freiburg</v>
      </c>
      <c r="C18" s="167">
        <f>'GLA-1'!$H18</f>
        <v>2441577.8925744966</v>
      </c>
      <c r="D18" s="20">
        <f>'GLA-1'!P18</f>
        <v>0</v>
      </c>
      <c r="E18" s="20">
        <f>'GLA-1'!H53</f>
        <v>5982696.9461660963</v>
      </c>
      <c r="F18" s="21">
        <f>'GLA-1'!P53</f>
        <v>404118.62302805181</v>
      </c>
      <c r="G18" s="161">
        <f t="shared" si="0"/>
        <v>8828393.4617686439</v>
      </c>
      <c r="J18" s="163"/>
    </row>
    <row r="19" spans="1:10" x14ac:dyDescent="0.25">
      <c r="A19" s="103"/>
      <c r="B19" s="116" t="str">
        <f ca="1">DFIE!$B$32</f>
        <v>Solothurn</v>
      </c>
      <c r="C19" s="168">
        <f>'GLA-1'!$H19</f>
        <v>0</v>
      </c>
      <c r="D19" s="17">
        <f>'GLA-1'!P19</f>
        <v>0</v>
      </c>
      <c r="E19" s="17">
        <f>'GLA-1'!H54</f>
        <v>0</v>
      </c>
      <c r="F19" s="18">
        <f>'GLA-1'!P54</f>
        <v>0</v>
      </c>
      <c r="G19" s="160">
        <f t="shared" si="0"/>
        <v>0</v>
      </c>
      <c r="J19" s="163"/>
    </row>
    <row r="20" spans="1:10" x14ac:dyDescent="0.25">
      <c r="A20" s="103"/>
      <c r="B20" s="119" t="str">
        <f ca="1">DFIE!$B$33</f>
        <v>Basel-Stadt</v>
      </c>
      <c r="C20" s="167">
        <f>'GLA-1'!$H20</f>
        <v>0</v>
      </c>
      <c r="D20" s="20">
        <f>'GLA-1'!P20</f>
        <v>0</v>
      </c>
      <c r="E20" s="20">
        <f>'GLA-1'!H55</f>
        <v>0</v>
      </c>
      <c r="F20" s="21">
        <f>'GLA-1'!P55</f>
        <v>0</v>
      </c>
      <c r="G20" s="161">
        <f t="shared" si="0"/>
        <v>0</v>
      </c>
      <c r="J20" s="163"/>
    </row>
    <row r="21" spans="1:10" ht="12.75" customHeight="1" x14ac:dyDescent="0.25">
      <c r="A21" s="103"/>
      <c r="B21" s="116" t="str">
        <f ca="1">DFIE!$B$34</f>
        <v>Basel-Landschaft</v>
      </c>
      <c r="C21" s="168">
        <f>'GLA-1'!$H21</f>
        <v>0</v>
      </c>
      <c r="D21" s="17">
        <f>'GLA-1'!P21</f>
        <v>0</v>
      </c>
      <c r="E21" s="17">
        <f>'GLA-1'!H56</f>
        <v>0</v>
      </c>
      <c r="F21" s="18">
        <f>'GLA-1'!P56</f>
        <v>0</v>
      </c>
      <c r="G21" s="160">
        <f t="shared" si="0"/>
        <v>0</v>
      </c>
      <c r="J21" s="163"/>
    </row>
    <row r="22" spans="1:10" x14ac:dyDescent="0.25">
      <c r="A22" s="103"/>
      <c r="B22" s="119" t="str">
        <f ca="1">DFIE!$B$35</f>
        <v>Schaffhausen</v>
      </c>
      <c r="C22" s="167">
        <f>'GLA-1'!$H22</f>
        <v>0</v>
      </c>
      <c r="D22" s="20">
        <f>'GLA-1'!P22</f>
        <v>0</v>
      </c>
      <c r="E22" s="20">
        <f>'GLA-1'!H57</f>
        <v>0</v>
      </c>
      <c r="F22" s="21">
        <f>'GLA-1'!P57</f>
        <v>0</v>
      </c>
      <c r="G22" s="161">
        <f t="shared" si="0"/>
        <v>0</v>
      </c>
      <c r="J22" s="163"/>
    </row>
    <row r="23" spans="1:10" ht="12.75" customHeight="1" x14ac:dyDescent="0.25">
      <c r="A23" s="103"/>
      <c r="B23" s="116" t="str">
        <f ca="1">DFIE!$B$36</f>
        <v>Appenzell A.Rh.</v>
      </c>
      <c r="C23" s="168">
        <f>'GLA-1'!$H23</f>
        <v>19429341.204557173</v>
      </c>
      <c r="D23" s="17">
        <f>'GLA-1'!P23</f>
        <v>199328.83656597565</v>
      </c>
      <c r="E23" s="17">
        <f>'GLA-1'!H58</f>
        <v>2701973.287284337</v>
      </c>
      <c r="F23" s="18">
        <f>'GLA-1'!P58</f>
        <v>0</v>
      </c>
      <c r="G23" s="160">
        <f t="shared" si="0"/>
        <v>22330643.328407485</v>
      </c>
      <c r="J23" s="163"/>
    </row>
    <row r="24" spans="1:10" ht="12.75" customHeight="1" x14ac:dyDescent="0.25">
      <c r="A24" s="103"/>
      <c r="B24" s="119" t="str">
        <f ca="1">DFIE!$B$37</f>
        <v>Appenzell I.Rh.</v>
      </c>
      <c r="C24" s="167">
        <f>'GLA-1'!$H24</f>
        <v>5525778.6519934051</v>
      </c>
      <c r="D24" s="20">
        <f>'GLA-1'!P24</f>
        <v>392756.39907914732</v>
      </c>
      <c r="E24" s="20">
        <f>'GLA-1'!H59</f>
        <v>2731396.3974152706</v>
      </c>
      <c r="F24" s="21">
        <f>'GLA-1'!P59</f>
        <v>427399.34475907893</v>
      </c>
      <c r="G24" s="161">
        <f t="shared" si="0"/>
        <v>9077330.7932469025</v>
      </c>
      <c r="J24" s="163"/>
    </row>
    <row r="25" spans="1:10" x14ac:dyDescent="0.25">
      <c r="A25" s="103"/>
      <c r="B25" s="116" t="str">
        <f ca="1">DFIE!$B$38</f>
        <v>St. Gallen</v>
      </c>
      <c r="C25" s="168">
        <f>'GLA-1'!$H25</f>
        <v>0</v>
      </c>
      <c r="D25" s="17">
        <f>'GLA-1'!P25</f>
        <v>0</v>
      </c>
      <c r="E25" s="17">
        <f>'GLA-1'!H60</f>
        <v>2112609.5862978674</v>
      </c>
      <c r="F25" s="18">
        <f>'GLA-1'!P60</f>
        <v>0</v>
      </c>
      <c r="G25" s="160">
        <f t="shared" si="0"/>
        <v>2112609.5862978674</v>
      </c>
      <c r="J25" s="163"/>
    </row>
    <row r="26" spans="1:10" x14ac:dyDescent="0.25">
      <c r="A26" s="103"/>
      <c r="B26" s="119" t="str">
        <f ca="1">DFIE!$B$39</f>
        <v>Graubünden</v>
      </c>
      <c r="C26" s="167">
        <f>'GLA-1'!$H26</f>
        <v>41001343.326212637</v>
      </c>
      <c r="D26" s="20">
        <f>'GLA-1'!P26</f>
        <v>67580169.738966435</v>
      </c>
      <c r="E26" s="20">
        <f>'GLA-1'!H61</f>
        <v>9612105.0966322683</v>
      </c>
      <c r="F26" s="21">
        <f>'GLA-1'!P61</f>
        <v>27405431.503880221</v>
      </c>
      <c r="G26" s="161">
        <f t="shared" si="0"/>
        <v>145599049.66569158</v>
      </c>
      <c r="J26" s="163"/>
    </row>
    <row r="27" spans="1:10" x14ac:dyDescent="0.25">
      <c r="A27" s="103"/>
      <c r="B27" s="116" t="str">
        <f ca="1">DFIE!$B$40</f>
        <v>Aargau</v>
      </c>
      <c r="C27" s="168">
        <f>'GLA-1'!$H27</f>
        <v>0</v>
      </c>
      <c r="D27" s="17">
        <f>'GLA-1'!P27</f>
        <v>0</v>
      </c>
      <c r="E27" s="17">
        <f>'GLA-1'!H62</f>
        <v>0</v>
      </c>
      <c r="F27" s="18">
        <f>'GLA-1'!P62</f>
        <v>0</v>
      </c>
      <c r="G27" s="160">
        <f t="shared" si="0"/>
        <v>0</v>
      </c>
      <c r="J27" s="163"/>
    </row>
    <row r="28" spans="1:10" x14ac:dyDescent="0.25">
      <c r="A28" s="103"/>
      <c r="B28" s="119" t="str">
        <f ca="1">DFIE!$B$41</f>
        <v>Thurgau</v>
      </c>
      <c r="C28" s="167">
        <f>'GLA-1'!$H28</f>
        <v>0</v>
      </c>
      <c r="D28" s="20">
        <f>'GLA-1'!P28</f>
        <v>0</v>
      </c>
      <c r="E28" s="20">
        <f>'GLA-1'!H63</f>
        <v>3462113.3292687163</v>
      </c>
      <c r="F28" s="21">
        <f>'GLA-1'!P63</f>
        <v>0</v>
      </c>
      <c r="G28" s="161">
        <f t="shared" si="0"/>
        <v>3462113.3292687163</v>
      </c>
      <c r="J28" s="163"/>
    </row>
    <row r="29" spans="1:10" x14ac:dyDescent="0.25">
      <c r="A29" s="103"/>
      <c r="B29" s="116" t="str">
        <f ca="1">DFIE!$B$42</f>
        <v>Tessin</v>
      </c>
      <c r="C29" s="168">
        <f>'GLA-1'!$H29</f>
        <v>0</v>
      </c>
      <c r="D29" s="17">
        <f>'GLA-1'!P29</f>
        <v>10655680.770985764</v>
      </c>
      <c r="E29" s="17">
        <f>'GLA-1'!H64</f>
        <v>0</v>
      </c>
      <c r="F29" s="18">
        <f>'GLA-1'!P64</f>
        <v>5222624.1893061278</v>
      </c>
      <c r="G29" s="160">
        <f t="shared" si="0"/>
        <v>15878304.960291892</v>
      </c>
      <c r="J29" s="163"/>
    </row>
    <row r="30" spans="1:10" x14ac:dyDescent="0.25">
      <c r="A30" s="103"/>
      <c r="B30" s="119" t="str">
        <f ca="1">DFIE!$B$43</f>
        <v>Waadt</v>
      </c>
      <c r="C30" s="167">
        <f>'GLA-1'!$H30</f>
        <v>158566.50588573315</v>
      </c>
      <c r="D30" s="20">
        <f>'GLA-1'!P30</f>
        <v>0</v>
      </c>
      <c r="E30" s="20">
        <f>'GLA-1'!H65</f>
        <v>0</v>
      </c>
      <c r="F30" s="21">
        <f>'GLA-1'!P65</f>
        <v>0</v>
      </c>
      <c r="G30" s="161">
        <f t="shared" si="0"/>
        <v>158566.50588573315</v>
      </c>
      <c r="J30" s="163"/>
    </row>
    <row r="31" spans="1:10" x14ac:dyDescent="0.25">
      <c r="A31" s="103"/>
      <c r="B31" s="116" t="str">
        <f ca="1">DFIE!$B$44</f>
        <v>Wallis</v>
      </c>
      <c r="C31" s="168">
        <f>'GLA-1'!$H31</f>
        <v>32045474.604826227</v>
      </c>
      <c r="D31" s="17">
        <f>'GLA-1'!P31</f>
        <v>31554796.689341877</v>
      </c>
      <c r="E31" s="17">
        <f>'GLA-1'!H66</f>
        <v>429847.79253629199</v>
      </c>
      <c r="F31" s="18">
        <f>'GLA-1'!P66</f>
        <v>15695934.017240286</v>
      </c>
      <c r="G31" s="160">
        <f t="shared" si="0"/>
        <v>79726053.103944674</v>
      </c>
      <c r="J31" s="163"/>
    </row>
    <row r="32" spans="1:10" x14ac:dyDescent="0.25">
      <c r="A32" s="103"/>
      <c r="B32" s="119" t="str">
        <f ca="1">DFIE!$B$45</f>
        <v>Neuenburg</v>
      </c>
      <c r="C32" s="167">
        <f>'GLA-1'!$H32</f>
        <v>21666444.918669969</v>
      </c>
      <c r="D32" s="20">
        <f>'GLA-1'!P32</f>
        <v>2210782.568784093</v>
      </c>
      <c r="E32" s="20">
        <f>'GLA-1'!H67</f>
        <v>178812.80903219964</v>
      </c>
      <c r="F32" s="21">
        <f>'GLA-1'!P67</f>
        <v>0</v>
      </c>
      <c r="G32" s="161">
        <f t="shared" si="0"/>
        <v>24056040.296486259</v>
      </c>
      <c r="J32" s="163"/>
    </row>
    <row r="33" spans="1:10" x14ac:dyDescent="0.25">
      <c r="A33" s="103"/>
      <c r="B33" s="116" t="str">
        <f ca="1">DFIE!$B$46</f>
        <v>Genf</v>
      </c>
      <c r="C33" s="168">
        <f>'GLA-1'!$H33</f>
        <v>0</v>
      </c>
      <c r="D33" s="17">
        <f>'GLA-1'!P33</f>
        <v>0</v>
      </c>
      <c r="E33" s="17">
        <f>'GLA-1'!H68</f>
        <v>0</v>
      </c>
      <c r="F33" s="18">
        <f>'GLA-1'!P68</f>
        <v>0</v>
      </c>
      <c r="G33" s="160">
        <f t="shared" si="0"/>
        <v>0</v>
      </c>
      <c r="J33" s="163"/>
    </row>
    <row r="34" spans="1:10" x14ac:dyDescent="0.25">
      <c r="A34" s="103"/>
      <c r="B34" s="122" t="str">
        <f ca="1">DFIE!$B$47</f>
        <v>Jura</v>
      </c>
      <c r="C34" s="169">
        <f>'GLA-1'!$H34</f>
        <v>1008814.5903361919</v>
      </c>
      <c r="D34" s="28">
        <f>'GLA-1'!P34</f>
        <v>0</v>
      </c>
      <c r="E34" s="28">
        <f>'GLA-1'!H69</f>
        <v>2123697.3817254575</v>
      </c>
      <c r="F34" s="29">
        <f>'GLA-1'!P69</f>
        <v>2209765.8644528915</v>
      </c>
      <c r="G34" s="165">
        <f t="shared" si="0"/>
        <v>5342277.8365145409</v>
      </c>
      <c r="J34" s="163"/>
    </row>
    <row r="35" spans="1:10" ht="15" customHeight="1" x14ac:dyDescent="0.25">
      <c r="A35" s="155"/>
      <c r="B35" s="134" t="str">
        <f ca="1">DFIE!$B$48</f>
        <v>Schweiz</v>
      </c>
      <c r="C35" s="114">
        <f>SUM(C9:C34)</f>
        <v>129237618.89115843</v>
      </c>
      <c r="D35" s="23">
        <f>SUM(D9:D34)</f>
        <v>129237618.89115845</v>
      </c>
      <c r="E35" s="23">
        <f>SUM(E9:E34)</f>
        <v>64618809.445579402</v>
      </c>
      <c r="F35" s="24">
        <f>SUM(F9:F34)</f>
        <v>64618809.445579402</v>
      </c>
      <c r="G35" s="162">
        <f>SUM(G9:G34)</f>
        <v>387712856.67347568</v>
      </c>
      <c r="J35" s="159"/>
    </row>
    <row r="36" spans="1:10" x14ac:dyDescent="0.25">
      <c r="B36" s="158"/>
    </row>
  </sheetData>
  <mergeCells count="1">
    <mergeCell ref="G7:G8"/>
  </mergeCells>
  <pageMargins left="0.78740157480314965" right="0.78740157480314965" top="0.98425196850393704" bottom="0.78740157480314965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35"/>
  <sheetViews>
    <sheetView showGridLines="0" workbookViewId="0">
      <selection activeCell="A50" sqref="A50"/>
    </sheetView>
  </sheetViews>
  <sheetFormatPr baseColWidth="10" defaultRowHeight="13.2" x14ac:dyDescent="0.25"/>
  <cols>
    <col min="1" max="1" width="1.44140625" customWidth="1"/>
    <col min="2" max="2" width="16.88671875" customWidth="1"/>
    <col min="3" max="3" width="1.44140625" customWidth="1"/>
    <col min="4" max="4" width="15.33203125" customWidth="1"/>
    <col min="5" max="5" width="1.44140625" customWidth="1"/>
    <col min="6" max="8" width="15.33203125" customWidth="1"/>
    <col min="9" max="9" width="1.44140625" customWidth="1"/>
    <col min="10" max="12" width="15.33203125" customWidth="1"/>
  </cols>
  <sheetData>
    <row r="1" spans="2:12" ht="22.5" customHeight="1" x14ac:dyDescent="0.3">
      <c r="D1" s="90" t="str">
        <f ca="1">DFIE!$B$129</f>
        <v>SLA A</v>
      </c>
      <c r="F1" s="90" t="str">
        <f ca="1">DFIE!$B$131</f>
        <v>SLA B</v>
      </c>
      <c r="G1" s="90"/>
      <c r="J1" s="90" t="str">
        <f ca="1">DFIE!$B$133</f>
        <v>SLA C</v>
      </c>
      <c r="K1" s="90"/>
    </row>
    <row r="2" spans="2:12" ht="12.75" customHeight="1" x14ac:dyDescent="0.3">
      <c r="D2" s="141"/>
      <c r="E2" s="39"/>
      <c r="F2" s="141"/>
      <c r="G2" s="141"/>
      <c r="H2" s="39"/>
      <c r="I2" s="39"/>
      <c r="J2" s="141"/>
      <c r="K2" s="141"/>
      <c r="L2" s="39"/>
    </row>
    <row r="3" spans="2:12" ht="36" customHeight="1" x14ac:dyDescent="0.25">
      <c r="B3" s="215" t="str">
        <f ca="1">DFIE!$B$53</f>
        <v>Indikator</v>
      </c>
      <c r="C3" s="194"/>
      <c r="D3" s="193" t="str">
        <f ca="1">DFIE!$B$130</f>
        <v>Armut
(Armutsindikator
des BFS)</v>
      </c>
      <c r="E3" s="217"/>
      <c r="F3" s="438" t="str">
        <f ca="1">DFIE!$B$132</f>
        <v>Altersstruktur
(Anteil der Bevölkerung über 80 Jahre
an der Wohnbevölkerung)</v>
      </c>
      <c r="G3" s="439"/>
      <c r="H3" s="440"/>
      <c r="I3" s="217"/>
      <c r="J3" s="438" t="str">
        <f ca="1">DFIE!$B$134</f>
        <v>Ausländerintegration
(Anteil der massgebenden ausländischen
Bevölkerung an der Wohnbevölkerung)</v>
      </c>
      <c r="K3" s="439"/>
      <c r="L3" s="440"/>
    </row>
    <row r="4" spans="2:12" ht="12" customHeight="1" x14ac:dyDescent="0.25">
      <c r="B4" s="92" t="str">
        <f ca="1">DFIE!$B$49</f>
        <v>Spalte</v>
      </c>
      <c r="C4" s="175"/>
      <c r="D4" s="176" t="s">
        <v>47</v>
      </c>
      <c r="E4" s="177"/>
      <c r="F4" s="178" t="s">
        <v>49</v>
      </c>
      <c r="G4" s="179" t="s">
        <v>50</v>
      </c>
      <c r="H4" s="180" t="s">
        <v>51</v>
      </c>
      <c r="I4" s="177"/>
      <c r="J4" s="178" t="s">
        <v>57</v>
      </c>
      <c r="K4" s="179" t="s">
        <v>52</v>
      </c>
      <c r="L4" s="180" t="s">
        <v>53</v>
      </c>
    </row>
    <row r="5" spans="2:12" ht="12" customHeight="1" x14ac:dyDescent="0.25">
      <c r="B5" s="92" t="str">
        <f ca="1">DFIE!$B$50</f>
        <v>Formel</v>
      </c>
      <c r="C5" s="175"/>
      <c r="D5" s="181"/>
      <c r="E5" s="182"/>
      <c r="F5" s="183"/>
      <c r="G5" s="184"/>
      <c r="H5" s="185" t="s">
        <v>525</v>
      </c>
      <c r="I5" s="182"/>
      <c r="J5" s="183"/>
      <c r="K5" s="184"/>
      <c r="L5" s="185" t="s">
        <v>526</v>
      </c>
    </row>
    <row r="6" spans="2:12" ht="39" customHeight="1" x14ac:dyDescent="0.25">
      <c r="B6" s="203"/>
      <c r="C6" s="195"/>
      <c r="D6" s="218" t="str">
        <f ca="1">DFIE!$B$135</f>
        <v>Indikator</v>
      </c>
      <c r="E6" s="197"/>
      <c r="F6" s="219" t="str">
        <f ca="1">DFIE!$B$137</f>
        <v>Bevölkerung
über 80 Jahre</v>
      </c>
      <c r="G6" s="196" t="str">
        <f ca="1">DFIE!$B$136</f>
        <v>Ständige Wohn-
bevölkerung</v>
      </c>
      <c r="H6" s="220" t="str">
        <f ca="1">DFIE!$B$135</f>
        <v>Indikator</v>
      </c>
      <c r="I6" s="197"/>
      <c r="J6" s="221" t="str">
        <f ca="1">DFIE!$B$138</f>
        <v>Massgebende
ausländische
Bevölkerung</v>
      </c>
      <c r="K6" s="111" t="str">
        <f ca="1">DFIE!$B$136</f>
        <v>Ständige Wohn-
bevölkerung</v>
      </c>
      <c r="L6" s="222" t="str">
        <f ca="1">DFIE!$B$135</f>
        <v>Indikator</v>
      </c>
    </row>
    <row r="7" spans="2:12" ht="12.75" customHeight="1" x14ac:dyDescent="0.25">
      <c r="B7" s="186" t="str">
        <f ca="1">DFIE!$B$51</f>
        <v>Erhebungsjahr</v>
      </c>
      <c r="C7" s="187"/>
      <c r="D7" s="225">
        <v>2024</v>
      </c>
      <c r="E7" s="188"/>
      <c r="F7" s="209">
        <v>2024</v>
      </c>
      <c r="G7" s="216">
        <f>'GLA-1'!$D7</f>
        <v>2024</v>
      </c>
      <c r="H7" s="189"/>
      <c r="I7" s="188"/>
      <c r="J7" s="209">
        <v>2024</v>
      </c>
      <c r="K7" s="216">
        <f>'GLA-1'!$D7</f>
        <v>2024</v>
      </c>
      <c r="L7" s="189"/>
    </row>
    <row r="8" spans="2:12" ht="12.75" customHeight="1" x14ac:dyDescent="0.25">
      <c r="B8" s="186" t="str">
        <f ca="1">DFIE!$B$52</f>
        <v>Einheit</v>
      </c>
      <c r="C8" s="187"/>
      <c r="D8" s="223" t="str">
        <f ca="1">DFIE!$B$58</f>
        <v>Prozent</v>
      </c>
      <c r="E8" s="190"/>
      <c r="F8" s="191" t="str">
        <f ca="1">DFIE!$B$56</f>
        <v>Anzahl</v>
      </c>
      <c r="G8" s="142" t="str">
        <f ca="1">DFIE!$B$56</f>
        <v>Anzahl</v>
      </c>
      <c r="H8" s="192" t="str">
        <f ca="1">DFIE!$B$58</f>
        <v>Prozent</v>
      </c>
      <c r="I8" s="190"/>
      <c r="J8" s="191" t="str">
        <f ca="1">DFIE!$B$56</f>
        <v>Anzahl</v>
      </c>
      <c r="K8" s="142" t="str">
        <f ca="1">DFIE!$B$56</f>
        <v>Anzahl</v>
      </c>
      <c r="L8" s="192" t="str">
        <f ca="1">DFIE!$B$58</f>
        <v>Prozent</v>
      </c>
    </row>
    <row r="9" spans="2:12" x14ac:dyDescent="0.25">
      <c r="B9" s="138" t="str">
        <f ca="1">DFIE!$B$22</f>
        <v>Zürich</v>
      </c>
      <c r="C9" s="204"/>
      <c r="D9" s="198">
        <v>4.1954919436930103E-2</v>
      </c>
      <c r="E9" s="197"/>
      <c r="F9" s="123">
        <v>87323</v>
      </c>
      <c r="G9" s="211">
        <f>'GLA-1'!$D9</f>
        <v>1620020</v>
      </c>
      <c r="H9" s="206">
        <f>F9/G9</f>
        <v>5.3902420957765956E-2</v>
      </c>
      <c r="I9" s="197"/>
      <c r="J9" s="123">
        <v>198420</v>
      </c>
      <c r="K9" s="211">
        <f>'GLA-1'!$D9</f>
        <v>1620020</v>
      </c>
      <c r="L9" s="206">
        <f>J9/K9</f>
        <v>0.12247996938309404</v>
      </c>
    </row>
    <row r="10" spans="2:12" x14ac:dyDescent="0.25">
      <c r="B10" s="119" t="str">
        <f ca="1">DFIE!$B$23</f>
        <v>Bern</v>
      </c>
      <c r="C10" s="204"/>
      <c r="D10" s="199">
        <v>6.0478226380113798E-2</v>
      </c>
      <c r="E10" s="197"/>
      <c r="F10" s="124">
        <v>70406</v>
      </c>
      <c r="G10" s="212">
        <f>'GLA-1'!$D10</f>
        <v>1071216</v>
      </c>
      <c r="H10" s="207">
        <f t="shared" ref="H10:H34" si="0">F10/G10</f>
        <v>6.572530656748965E-2</v>
      </c>
      <c r="I10" s="197"/>
      <c r="J10" s="124">
        <v>87658</v>
      </c>
      <c r="K10" s="212">
        <f>'GLA-1'!$D10</f>
        <v>1071216</v>
      </c>
      <c r="L10" s="207">
        <f t="shared" ref="L10:L35" si="1">J10/K10</f>
        <v>8.1830368478439455E-2</v>
      </c>
    </row>
    <row r="11" spans="2:12" x14ac:dyDescent="0.25">
      <c r="B11" s="116" t="str">
        <f ca="1">DFIE!$B$24</f>
        <v>Luzern</v>
      </c>
      <c r="C11" s="204"/>
      <c r="D11" s="200">
        <v>4.0636245730047697E-2</v>
      </c>
      <c r="E11" s="197"/>
      <c r="F11" s="125">
        <v>23914</v>
      </c>
      <c r="G11" s="213">
        <f>'GLA-1'!$D11</f>
        <v>437944</v>
      </c>
      <c r="H11" s="205">
        <f t="shared" si="0"/>
        <v>5.4605154996985913E-2</v>
      </c>
      <c r="I11" s="197"/>
      <c r="J11" s="125">
        <v>41421</v>
      </c>
      <c r="K11" s="213">
        <f>'GLA-1'!$D11</f>
        <v>437944</v>
      </c>
      <c r="L11" s="205">
        <f t="shared" si="1"/>
        <v>9.4580585645653331E-2</v>
      </c>
    </row>
    <row r="12" spans="2:12" x14ac:dyDescent="0.25">
      <c r="B12" s="119" t="str">
        <f ca="1">DFIE!$B$25</f>
        <v>Uri</v>
      </c>
      <c r="C12" s="204"/>
      <c r="D12" s="199">
        <v>2.4155323318092801E-2</v>
      </c>
      <c r="E12" s="197"/>
      <c r="F12" s="124">
        <v>2393</v>
      </c>
      <c r="G12" s="212">
        <f>'GLA-1'!$D12</f>
        <v>38275</v>
      </c>
      <c r="H12" s="207">
        <f t="shared" si="0"/>
        <v>6.2521227955584582E-2</v>
      </c>
      <c r="I12" s="197"/>
      <c r="J12" s="124">
        <v>2976</v>
      </c>
      <c r="K12" s="212">
        <f>'GLA-1'!$D12</f>
        <v>38275</v>
      </c>
      <c r="L12" s="207">
        <f t="shared" si="1"/>
        <v>7.7753102547354666E-2</v>
      </c>
    </row>
    <row r="13" spans="2:12" x14ac:dyDescent="0.25">
      <c r="B13" s="116" t="str">
        <f ca="1">DFIE!$B$26</f>
        <v>Schwyz</v>
      </c>
      <c r="C13" s="204"/>
      <c r="D13" s="200">
        <v>2.51595880862601E-2</v>
      </c>
      <c r="E13" s="197"/>
      <c r="F13" s="125">
        <v>8827</v>
      </c>
      <c r="G13" s="213">
        <f>'GLA-1'!$D13</f>
        <v>168931</v>
      </c>
      <c r="H13" s="205">
        <f t="shared" si="0"/>
        <v>5.2252102929598476E-2</v>
      </c>
      <c r="I13" s="197"/>
      <c r="J13" s="125">
        <v>15365</v>
      </c>
      <c r="K13" s="213">
        <f>'GLA-1'!$D13</f>
        <v>168931</v>
      </c>
      <c r="L13" s="205">
        <f t="shared" si="1"/>
        <v>9.0954294948825259E-2</v>
      </c>
    </row>
    <row r="14" spans="2:12" x14ac:dyDescent="0.25">
      <c r="B14" s="119" t="str">
        <f ca="1">DFIE!$B$27</f>
        <v>Obwalden</v>
      </c>
      <c r="C14" s="204"/>
      <c r="D14" s="199">
        <v>2.17277109922621E-2</v>
      </c>
      <c r="E14" s="197"/>
      <c r="F14" s="124">
        <v>2244</v>
      </c>
      <c r="G14" s="212">
        <f>'GLA-1'!$D14</f>
        <v>39662</v>
      </c>
      <c r="H14" s="207">
        <f t="shared" si="0"/>
        <v>5.6578084816701124E-2</v>
      </c>
      <c r="I14" s="197"/>
      <c r="J14" s="124">
        <v>2772</v>
      </c>
      <c r="K14" s="212">
        <f>'GLA-1'!$D14</f>
        <v>39662</v>
      </c>
      <c r="L14" s="207">
        <f t="shared" si="1"/>
        <v>6.9890575361807275E-2</v>
      </c>
    </row>
    <row r="15" spans="2:12" x14ac:dyDescent="0.25">
      <c r="B15" s="116" t="str">
        <f ca="1">DFIE!$B$28</f>
        <v>Nidwalden</v>
      </c>
      <c r="C15" s="204"/>
      <c r="D15" s="200">
        <v>2.1573699789817598E-2</v>
      </c>
      <c r="E15" s="197"/>
      <c r="F15" s="125">
        <v>2817</v>
      </c>
      <c r="G15" s="213">
        <f>'GLA-1'!$D15</f>
        <v>45345</v>
      </c>
      <c r="H15" s="205">
        <f t="shared" si="0"/>
        <v>6.2123718160767449E-2</v>
      </c>
      <c r="I15" s="197"/>
      <c r="J15" s="125">
        <v>3246</v>
      </c>
      <c r="K15" s="213">
        <f>'GLA-1'!$D15</f>
        <v>45345</v>
      </c>
      <c r="L15" s="205">
        <f t="shared" si="1"/>
        <v>7.1584518690043009E-2</v>
      </c>
    </row>
    <row r="16" spans="2:12" x14ac:dyDescent="0.25">
      <c r="B16" s="119" t="str">
        <f ca="1">DFIE!$B$29</f>
        <v>Glarus</v>
      </c>
      <c r="C16" s="204"/>
      <c r="D16" s="199">
        <v>3.67200266691841E-2</v>
      </c>
      <c r="E16" s="197"/>
      <c r="F16" s="124">
        <v>2546</v>
      </c>
      <c r="G16" s="212">
        <f>'GLA-1'!$D16</f>
        <v>42371</v>
      </c>
      <c r="H16" s="207">
        <f t="shared" si="0"/>
        <v>6.0088267919095606E-2</v>
      </c>
      <c r="I16" s="197"/>
      <c r="J16" s="124">
        <v>4300</v>
      </c>
      <c r="K16" s="212">
        <f>'GLA-1'!$D16</f>
        <v>42371</v>
      </c>
      <c r="L16" s="207">
        <f t="shared" si="1"/>
        <v>0.1014845059120625</v>
      </c>
    </row>
    <row r="17" spans="2:12" x14ac:dyDescent="0.25">
      <c r="B17" s="116" t="str">
        <f ca="1">DFIE!$B$30</f>
        <v>Zug</v>
      </c>
      <c r="C17" s="204"/>
      <c r="D17" s="200">
        <v>2.84356844301214E-2</v>
      </c>
      <c r="E17" s="197"/>
      <c r="F17" s="125">
        <v>7159</v>
      </c>
      <c r="G17" s="213">
        <f>'GLA-1'!$D17</f>
        <v>133739</v>
      </c>
      <c r="H17" s="205">
        <f t="shared" si="0"/>
        <v>5.3529636082219847E-2</v>
      </c>
      <c r="I17" s="197"/>
      <c r="J17" s="125">
        <v>18841</v>
      </c>
      <c r="K17" s="213">
        <f>'GLA-1'!$D17</f>
        <v>133739</v>
      </c>
      <c r="L17" s="205">
        <f t="shared" si="1"/>
        <v>0.14087887601971003</v>
      </c>
    </row>
    <row r="18" spans="2:12" x14ac:dyDescent="0.25">
      <c r="B18" s="119" t="str">
        <f ca="1">DFIE!$B$31</f>
        <v>Freiburg</v>
      </c>
      <c r="C18" s="204"/>
      <c r="D18" s="199">
        <v>4.2352616579264701E-2</v>
      </c>
      <c r="E18" s="197"/>
      <c r="F18" s="124">
        <v>15594</v>
      </c>
      <c r="G18" s="212">
        <f>'GLA-1'!$D18</f>
        <v>346674</v>
      </c>
      <c r="H18" s="207">
        <f t="shared" si="0"/>
        <v>4.4981740770868306E-2</v>
      </c>
      <c r="I18" s="197"/>
      <c r="J18" s="124">
        <v>38076</v>
      </c>
      <c r="K18" s="212">
        <f>'GLA-1'!$D18</f>
        <v>346674</v>
      </c>
      <c r="L18" s="207">
        <f t="shared" si="1"/>
        <v>0.10983229200920749</v>
      </c>
    </row>
    <row r="19" spans="2:12" x14ac:dyDescent="0.25">
      <c r="B19" s="116" t="str">
        <f ca="1">DFIE!$B$32</f>
        <v>Solothurn</v>
      </c>
      <c r="C19" s="204"/>
      <c r="D19" s="200">
        <v>7.9256878640542205E-2</v>
      </c>
      <c r="E19" s="197"/>
      <c r="F19" s="125">
        <v>17101</v>
      </c>
      <c r="G19" s="213">
        <f>'GLA-1'!$D19</f>
        <v>289792</v>
      </c>
      <c r="H19" s="205">
        <f t="shared" si="0"/>
        <v>5.9011290856890462E-2</v>
      </c>
      <c r="I19" s="197"/>
      <c r="J19" s="125">
        <v>28796</v>
      </c>
      <c r="K19" s="213">
        <f>'GLA-1'!$D19</f>
        <v>289792</v>
      </c>
      <c r="L19" s="205">
        <f t="shared" si="1"/>
        <v>9.9367822438162542E-2</v>
      </c>
    </row>
    <row r="20" spans="2:12" x14ac:dyDescent="0.25">
      <c r="B20" s="119" t="str">
        <f ca="1">DFIE!$B$33</f>
        <v>Basel-Stadt</v>
      </c>
      <c r="C20" s="204"/>
      <c r="D20" s="199">
        <v>0.128036792431902</v>
      </c>
      <c r="E20" s="197"/>
      <c r="F20" s="124">
        <v>13279</v>
      </c>
      <c r="G20" s="212">
        <f>'GLA-1'!$D20</f>
        <v>201384</v>
      </c>
      <c r="H20" s="207">
        <f t="shared" si="0"/>
        <v>6.5938704167163228E-2</v>
      </c>
      <c r="I20" s="197"/>
      <c r="J20" s="124">
        <v>30643</v>
      </c>
      <c r="K20" s="212">
        <f>'GLA-1'!$D20</f>
        <v>201384</v>
      </c>
      <c r="L20" s="207">
        <f t="shared" si="1"/>
        <v>0.15216203869224965</v>
      </c>
    </row>
    <row r="21" spans="2:12" ht="12.75" customHeight="1" x14ac:dyDescent="0.25">
      <c r="B21" s="116" t="str">
        <f ca="1">DFIE!$B$34</f>
        <v>Basel-Landschaft</v>
      </c>
      <c r="C21" s="204"/>
      <c r="D21" s="200">
        <v>4.2420776459148497E-2</v>
      </c>
      <c r="E21" s="197"/>
      <c r="F21" s="125">
        <v>22243</v>
      </c>
      <c r="G21" s="213">
        <f>'GLA-1'!$D21</f>
        <v>301323</v>
      </c>
      <c r="H21" s="205">
        <f t="shared" si="0"/>
        <v>7.3817796849228234E-2</v>
      </c>
      <c r="I21" s="197"/>
      <c r="J21" s="125">
        <v>26476</v>
      </c>
      <c r="K21" s="213">
        <f>'GLA-1'!$D21</f>
        <v>301323</v>
      </c>
      <c r="L21" s="205">
        <f t="shared" si="1"/>
        <v>8.7865844957072642E-2</v>
      </c>
    </row>
    <row r="22" spans="2:12" x14ac:dyDescent="0.25">
      <c r="B22" s="119" t="str">
        <f ca="1">DFIE!$B$35</f>
        <v>Schaffhausen</v>
      </c>
      <c r="C22" s="204"/>
      <c r="D22" s="199">
        <v>5.3854803647354697E-2</v>
      </c>
      <c r="E22" s="197"/>
      <c r="F22" s="124">
        <v>5900</v>
      </c>
      <c r="G22" s="212">
        <f>'GLA-1'!$D22</f>
        <v>88667</v>
      </c>
      <c r="H22" s="207">
        <f t="shared" si="0"/>
        <v>6.6541103228935236E-2</v>
      </c>
      <c r="I22" s="197"/>
      <c r="J22" s="124">
        <v>8493</v>
      </c>
      <c r="K22" s="212">
        <f>'GLA-1'!$D22</f>
        <v>88667</v>
      </c>
      <c r="L22" s="207">
        <f t="shared" si="1"/>
        <v>9.5785354190397784E-2</v>
      </c>
    </row>
    <row r="23" spans="2:12" ht="12.75" customHeight="1" x14ac:dyDescent="0.25">
      <c r="B23" s="116" t="str">
        <f ca="1">DFIE!$B$36</f>
        <v>Appenzell A.Rh.</v>
      </c>
      <c r="C23" s="204"/>
      <c r="D23" s="200">
        <v>3.6035534785292297E-2</v>
      </c>
      <c r="E23" s="197"/>
      <c r="F23" s="125">
        <v>3335</v>
      </c>
      <c r="G23" s="213">
        <f>'GLA-1'!$D23</f>
        <v>56705</v>
      </c>
      <c r="H23" s="205">
        <f t="shared" si="0"/>
        <v>5.8813155806366278E-2</v>
      </c>
      <c r="I23" s="197"/>
      <c r="J23" s="125">
        <v>3532</v>
      </c>
      <c r="K23" s="213">
        <f>'GLA-1'!$D23</f>
        <v>56705</v>
      </c>
      <c r="L23" s="205">
        <f t="shared" si="1"/>
        <v>6.2287276254298564E-2</v>
      </c>
    </row>
    <row r="24" spans="2:12" ht="12.75" customHeight="1" x14ac:dyDescent="0.25">
      <c r="B24" s="119" t="str">
        <f ca="1">DFIE!$B$37</f>
        <v>Appenzell I.Rh.</v>
      </c>
      <c r="C24" s="204"/>
      <c r="D24" s="199">
        <v>1.78938698978067E-2</v>
      </c>
      <c r="E24" s="197"/>
      <c r="F24" s="124">
        <v>1018</v>
      </c>
      <c r="G24" s="212">
        <f>'GLA-1'!$D24</f>
        <v>16733</v>
      </c>
      <c r="H24" s="207">
        <f t="shared" si="0"/>
        <v>6.0837865296121438E-2</v>
      </c>
      <c r="I24" s="197"/>
      <c r="J24" s="124">
        <v>872</v>
      </c>
      <c r="K24" s="212">
        <f>'GLA-1'!$D24</f>
        <v>16733</v>
      </c>
      <c r="L24" s="207">
        <f t="shared" si="1"/>
        <v>5.2112591884300487E-2</v>
      </c>
    </row>
    <row r="25" spans="2:12" x14ac:dyDescent="0.25">
      <c r="B25" s="116" t="str">
        <f ca="1">DFIE!$B$38</f>
        <v>St. Gallen</v>
      </c>
      <c r="C25" s="204"/>
      <c r="D25" s="200">
        <v>4.0806115240465499E-2</v>
      </c>
      <c r="E25" s="197"/>
      <c r="F25" s="125">
        <v>29932</v>
      </c>
      <c r="G25" s="213">
        <f>'GLA-1'!$D25</f>
        <v>540036</v>
      </c>
      <c r="H25" s="205">
        <f t="shared" si="0"/>
        <v>5.5425934567325141E-2</v>
      </c>
      <c r="I25" s="197"/>
      <c r="J25" s="125">
        <v>52309</v>
      </c>
      <c r="K25" s="213">
        <f>'GLA-1'!$D25</f>
        <v>540036</v>
      </c>
      <c r="L25" s="205">
        <f t="shared" si="1"/>
        <v>9.6862061047782E-2</v>
      </c>
    </row>
    <row r="26" spans="2:12" x14ac:dyDescent="0.25">
      <c r="B26" s="119" t="str">
        <f ca="1">DFIE!$B$39</f>
        <v>Graubünden</v>
      </c>
      <c r="C26" s="204"/>
      <c r="D26" s="199">
        <v>2.44188832238597E-2</v>
      </c>
      <c r="E26" s="197"/>
      <c r="F26" s="124">
        <v>13673</v>
      </c>
      <c r="G26" s="212">
        <f>'GLA-1'!$D26</f>
        <v>206138</v>
      </c>
      <c r="H26" s="207">
        <f t="shared" si="0"/>
        <v>6.6329352181548284E-2</v>
      </c>
      <c r="I26" s="197"/>
      <c r="J26" s="124">
        <v>16967</v>
      </c>
      <c r="K26" s="212">
        <f>'GLA-1'!$D26</f>
        <v>206138</v>
      </c>
      <c r="L26" s="207">
        <f t="shared" si="1"/>
        <v>8.2308938672151666E-2</v>
      </c>
    </row>
    <row r="27" spans="2:12" x14ac:dyDescent="0.25">
      <c r="B27" s="116" t="str">
        <f ca="1">DFIE!$B$40</f>
        <v>Aargau</v>
      </c>
      <c r="C27" s="204"/>
      <c r="D27" s="200">
        <v>3.1742967594807298E-2</v>
      </c>
      <c r="E27" s="197"/>
      <c r="F27" s="125">
        <v>38325</v>
      </c>
      <c r="G27" s="213">
        <f>'GLA-1'!$D27</f>
        <v>735808</v>
      </c>
      <c r="H27" s="205">
        <f t="shared" si="0"/>
        <v>5.2085598416978345E-2</v>
      </c>
      <c r="I27" s="197"/>
      <c r="J27" s="125">
        <v>74997</v>
      </c>
      <c r="K27" s="213">
        <f>'GLA-1'!$D27</f>
        <v>735808</v>
      </c>
      <c r="L27" s="205">
        <f t="shared" si="1"/>
        <v>0.10192468687483691</v>
      </c>
    </row>
    <row r="28" spans="2:12" x14ac:dyDescent="0.25">
      <c r="B28" s="119" t="str">
        <f ca="1">DFIE!$B$41</f>
        <v>Thurgau</v>
      </c>
      <c r="C28" s="204"/>
      <c r="D28" s="199">
        <v>2.7364605487648099E-2</v>
      </c>
      <c r="E28" s="197"/>
      <c r="F28" s="124">
        <v>15431</v>
      </c>
      <c r="G28" s="212">
        <f>'GLA-1'!$D28</f>
        <v>299509</v>
      </c>
      <c r="H28" s="207">
        <f t="shared" si="0"/>
        <v>5.1520989352573709E-2</v>
      </c>
      <c r="I28" s="197"/>
      <c r="J28" s="124">
        <v>24571</v>
      </c>
      <c r="K28" s="212">
        <f>'GLA-1'!$D28</f>
        <v>299509</v>
      </c>
      <c r="L28" s="207">
        <f t="shared" si="1"/>
        <v>8.2037601541189081E-2</v>
      </c>
    </row>
    <row r="29" spans="2:12" x14ac:dyDescent="0.25">
      <c r="B29" s="116" t="str">
        <f ca="1">DFIE!$B$42</f>
        <v>Tessin</v>
      </c>
      <c r="C29" s="204"/>
      <c r="D29" s="200">
        <v>7.8899937319764801E-2</v>
      </c>
      <c r="E29" s="197"/>
      <c r="F29" s="125">
        <v>28637</v>
      </c>
      <c r="G29" s="213">
        <f>'GLA-1'!$D29</f>
        <v>358903</v>
      </c>
      <c r="H29" s="205">
        <f t="shared" si="0"/>
        <v>7.9790361183941061E-2</v>
      </c>
      <c r="I29" s="197"/>
      <c r="J29" s="125">
        <v>20694</v>
      </c>
      <c r="K29" s="213">
        <f>'GLA-1'!$D29</f>
        <v>358903</v>
      </c>
      <c r="L29" s="205">
        <f t="shared" si="1"/>
        <v>5.7659033220675227E-2</v>
      </c>
    </row>
    <row r="30" spans="2:12" x14ac:dyDescent="0.25">
      <c r="B30" s="119" t="str">
        <f ca="1">DFIE!$B$43</f>
        <v>Waadt</v>
      </c>
      <c r="C30" s="204"/>
      <c r="D30" s="199">
        <v>9.9240896526286496E-2</v>
      </c>
      <c r="E30" s="197"/>
      <c r="F30" s="124">
        <v>44371</v>
      </c>
      <c r="G30" s="212">
        <f>'GLA-1'!$D30</f>
        <v>855106</v>
      </c>
      <c r="H30" s="207">
        <f t="shared" si="0"/>
        <v>5.1889473351841763E-2</v>
      </c>
      <c r="I30" s="197"/>
      <c r="J30" s="124">
        <v>123220</v>
      </c>
      <c r="K30" s="212">
        <f>'GLA-1'!$D30</f>
        <v>855106</v>
      </c>
      <c r="L30" s="207">
        <f t="shared" si="1"/>
        <v>0.14409909414739225</v>
      </c>
    </row>
    <row r="31" spans="2:12" x14ac:dyDescent="0.25">
      <c r="B31" s="116" t="str">
        <f ca="1">DFIE!$B$44</f>
        <v>Wallis</v>
      </c>
      <c r="C31" s="204"/>
      <c r="D31" s="200">
        <v>7.0709689741723605E-2</v>
      </c>
      <c r="E31" s="197"/>
      <c r="F31" s="125">
        <v>21457</v>
      </c>
      <c r="G31" s="213">
        <f>'GLA-1'!$D31</f>
        <v>371288</v>
      </c>
      <c r="H31" s="205">
        <f t="shared" si="0"/>
        <v>5.7790717717782422E-2</v>
      </c>
      <c r="I31" s="197"/>
      <c r="J31" s="125">
        <v>40929</v>
      </c>
      <c r="K31" s="213">
        <f>'GLA-1'!$D31</f>
        <v>371288</v>
      </c>
      <c r="L31" s="205">
        <f t="shared" si="1"/>
        <v>0.11023518131477451</v>
      </c>
    </row>
    <row r="32" spans="2:12" x14ac:dyDescent="0.25">
      <c r="B32" s="119" t="str">
        <f ca="1">DFIE!$B$45</f>
        <v>Neuenburg</v>
      </c>
      <c r="C32" s="204"/>
      <c r="D32" s="199">
        <v>8.3516681579719601E-2</v>
      </c>
      <c r="E32" s="197"/>
      <c r="F32" s="124">
        <v>11283</v>
      </c>
      <c r="G32" s="212">
        <f>'GLA-1'!$D32</f>
        <v>179518</v>
      </c>
      <c r="H32" s="207">
        <f t="shared" si="0"/>
        <v>6.2851636047638673E-2</v>
      </c>
      <c r="I32" s="197"/>
      <c r="J32" s="124">
        <v>18193</v>
      </c>
      <c r="K32" s="212">
        <f>'GLA-1'!$D32</f>
        <v>179518</v>
      </c>
      <c r="L32" s="207">
        <f t="shared" si="1"/>
        <v>0.10134359785648236</v>
      </c>
    </row>
    <row r="33" spans="2:12" x14ac:dyDescent="0.25">
      <c r="B33" s="116" t="str">
        <f ca="1">DFIE!$B$46</f>
        <v>Genf</v>
      </c>
      <c r="C33" s="204"/>
      <c r="D33" s="200">
        <v>0.122378322521827</v>
      </c>
      <c r="E33" s="197"/>
      <c r="F33" s="125">
        <v>29366</v>
      </c>
      <c r="G33" s="213">
        <f>'GLA-1'!$D33</f>
        <v>531102</v>
      </c>
      <c r="H33" s="205">
        <f t="shared" si="0"/>
        <v>5.5292580332968057E-2</v>
      </c>
      <c r="I33" s="197"/>
      <c r="J33" s="125">
        <v>102038</v>
      </c>
      <c r="K33" s="213">
        <f>'GLA-1'!$D33</f>
        <v>531102</v>
      </c>
      <c r="L33" s="205">
        <f t="shared" si="1"/>
        <v>0.19212505319128906</v>
      </c>
    </row>
    <row r="34" spans="2:12" x14ac:dyDescent="0.25">
      <c r="B34" s="122" t="str">
        <f ca="1">DFIE!$B$47</f>
        <v>Jura</v>
      </c>
      <c r="C34" s="204"/>
      <c r="D34" s="201">
        <v>7.0927908535499004E-2</v>
      </c>
      <c r="E34" s="197"/>
      <c r="F34" s="126">
        <v>4855</v>
      </c>
      <c r="G34" s="214">
        <f>'GLA-1'!$D34</f>
        <v>74840</v>
      </c>
      <c r="H34" s="210">
        <f t="shared" si="0"/>
        <v>6.4871726349545702E-2</v>
      </c>
      <c r="I34" s="197"/>
      <c r="J34" s="126">
        <v>4936</v>
      </c>
      <c r="K34" s="214">
        <f>'GLA-1'!$D34</f>
        <v>74840</v>
      </c>
      <c r="L34" s="210">
        <f t="shared" si="1"/>
        <v>6.5954035275253869E-2</v>
      </c>
    </row>
    <row r="35" spans="2:12" x14ac:dyDescent="0.25">
      <c r="B35" s="224" t="str">
        <f ca="1">DFIE!$B$48</f>
        <v>Schweiz</v>
      </c>
      <c r="C35" s="197"/>
      <c r="D35" s="208"/>
      <c r="E35" s="197"/>
      <c r="F35" s="114">
        <f>SUM(F9:F34)</f>
        <v>523429</v>
      </c>
      <c r="G35" s="23">
        <f>SUM(G9:G34)</f>
        <v>9051029</v>
      </c>
      <c r="H35" s="202">
        <f>F35/G35</f>
        <v>5.783088309627557E-2</v>
      </c>
      <c r="I35" s="197"/>
      <c r="J35" s="114">
        <f>SUM(J9:J34)</f>
        <v>990741</v>
      </c>
      <c r="K35" s="23">
        <f>SUM(K9:K34)</f>
        <v>9051029</v>
      </c>
      <c r="L35" s="202">
        <f t="shared" si="1"/>
        <v>0.10946169766995553</v>
      </c>
    </row>
  </sheetData>
  <mergeCells count="2">
    <mergeCell ref="F3:H3"/>
    <mergeCell ref="J3:L3"/>
  </mergeCells>
  <conditionalFormatting sqref="D7 F7 J7">
    <cfRule type="expression" dxfId="11" priority="1" stopIfTrue="1">
      <formula>ISBLANK(D7)</formula>
    </cfRule>
  </conditionalFormatting>
  <conditionalFormatting sqref="D9:D34 F9:F34 J9:J34">
    <cfRule type="expression" dxfId="10" priority="3" stopIfTrue="1">
      <formula>ISBLANK(D9)</formula>
    </cfRule>
  </conditionalFormatting>
  <pageMargins left="0.78740157480314965" right="0.78740157480314965" top="0.98425196850393704" bottom="0.78740157480314965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38"/>
  <sheetViews>
    <sheetView showGridLines="0" workbookViewId="0">
      <selection activeCell="A50" sqref="A50"/>
    </sheetView>
  </sheetViews>
  <sheetFormatPr baseColWidth="10" defaultRowHeight="13.2" x14ac:dyDescent="0.25"/>
  <cols>
    <col min="1" max="1" width="1.44140625" customWidth="1"/>
    <col min="2" max="2" width="17.6640625" customWidth="1"/>
    <col min="3" max="4" width="10.6640625" customWidth="1"/>
    <col min="5" max="5" width="11.109375" customWidth="1"/>
    <col min="6" max="7" width="10.6640625" customWidth="1"/>
    <col min="8" max="8" width="11" customWidth="1"/>
    <col min="9" max="10" width="10.6640625" customWidth="1"/>
    <col min="11" max="11" width="10.88671875" customWidth="1"/>
    <col min="12" max="12" width="10.6640625" customWidth="1"/>
    <col min="13" max="13" width="13.44140625" customWidth="1"/>
    <col min="14" max="14" width="14.6640625" customWidth="1"/>
  </cols>
  <sheetData>
    <row r="1" spans="2:14" ht="22.5" customHeight="1" x14ac:dyDescent="0.4">
      <c r="B1" s="90" t="str">
        <f ca="1">DFIE!$B$139</f>
        <v>SLA A-C 2027</v>
      </c>
      <c r="C1" s="102"/>
      <c r="D1" s="102"/>
      <c r="E1" s="102"/>
    </row>
    <row r="2" spans="2:14" ht="16.5" customHeight="1" x14ac:dyDescent="0.25">
      <c r="B2" s="252"/>
      <c r="C2" s="252"/>
      <c r="D2" s="252"/>
      <c r="E2" s="252"/>
    </row>
    <row r="3" spans="2:14" ht="12" customHeight="1" x14ac:dyDescent="0.25">
      <c r="B3" s="92" t="str">
        <f ca="1">DFIE!$B$49</f>
        <v>Spalte</v>
      </c>
      <c r="C3" s="227" t="s">
        <v>46</v>
      </c>
      <c r="D3" s="228" t="s">
        <v>47</v>
      </c>
      <c r="E3" s="229" t="s">
        <v>55</v>
      </c>
      <c r="F3" s="227" t="s">
        <v>49</v>
      </c>
      <c r="G3" s="230" t="s">
        <v>50</v>
      </c>
      <c r="H3" s="229" t="s">
        <v>51</v>
      </c>
      <c r="I3" s="227" t="s">
        <v>56</v>
      </c>
      <c r="J3" s="230" t="s">
        <v>57</v>
      </c>
      <c r="K3" s="229" t="s">
        <v>52</v>
      </c>
      <c r="L3" s="230" t="s">
        <v>53</v>
      </c>
      <c r="M3" s="231" t="s">
        <v>54</v>
      </c>
      <c r="N3" s="232" t="s">
        <v>63</v>
      </c>
    </row>
    <row r="4" spans="2:14" ht="12" customHeight="1" x14ac:dyDescent="0.25">
      <c r="B4" s="186" t="str">
        <f ca="1">DFIE!$B$50</f>
        <v>Formel</v>
      </c>
      <c r="C4" s="233"/>
      <c r="D4" s="234"/>
      <c r="E4" s="235"/>
      <c r="F4" s="236"/>
      <c r="G4" s="237"/>
      <c r="H4" s="238"/>
      <c r="I4" s="245" t="s">
        <v>100</v>
      </c>
      <c r="J4" s="246" t="s">
        <v>101</v>
      </c>
      <c r="K4" s="247" t="s">
        <v>102</v>
      </c>
      <c r="L4" s="243" t="s">
        <v>65</v>
      </c>
      <c r="M4" s="244" t="str">
        <f ca="1">DFIE!$B$151</f>
        <v>L * Bev</v>
      </c>
      <c r="N4" s="248" t="str">
        <f ca="1">DFIE!$B$152</f>
        <v>M / M[Schweiz] * Dot</v>
      </c>
    </row>
    <row r="5" spans="2:14" ht="12" customHeight="1" x14ac:dyDescent="0.25">
      <c r="B5" s="186" t="str">
        <f ca="1">DFIE!$B$140</f>
        <v>Gewicht (ω)</v>
      </c>
      <c r="C5" s="191"/>
      <c r="D5" s="95"/>
      <c r="E5" s="192"/>
      <c r="F5" s="191"/>
      <c r="G5" s="95"/>
      <c r="H5" s="192"/>
      <c r="I5" s="249">
        <v>0.47</v>
      </c>
      <c r="J5" s="250">
        <v>0.1</v>
      </c>
      <c r="K5" s="251">
        <v>0.43</v>
      </c>
      <c r="L5" s="237"/>
      <c r="M5" s="239"/>
      <c r="N5" s="240"/>
    </row>
    <row r="6" spans="2:14" ht="33" customHeight="1" x14ac:dyDescent="0.25">
      <c r="B6" s="270"/>
      <c r="C6" s="441" t="str">
        <f ca="1">DFIE!$B$141</f>
        <v>Teilindikatoren</v>
      </c>
      <c r="D6" s="442"/>
      <c r="E6" s="443"/>
      <c r="F6" s="441" t="str">
        <f ca="1">DFIE!$B$142</f>
        <v>Standardisierte Teilindikatoren</v>
      </c>
      <c r="G6" s="442"/>
      <c r="H6" s="443"/>
      <c r="I6" s="429" t="str">
        <f ca="1">DFIE!$B$143</f>
        <v>Gewichtete
standardisierte Teilindikatoren</v>
      </c>
      <c r="J6" s="444"/>
      <c r="K6" s="430"/>
      <c r="L6" s="226"/>
      <c r="M6" s="294"/>
      <c r="N6" s="298"/>
    </row>
    <row r="7" spans="2:14" ht="52.5" customHeight="1" x14ac:dyDescent="0.25">
      <c r="B7" s="269"/>
      <c r="C7" s="296" t="str">
        <f ca="1">DFIE!$B$144</f>
        <v>Armut
(SLA A)</v>
      </c>
      <c r="D7" s="295" t="str">
        <f ca="1">DFIE!$B$145</f>
        <v>Alters-
struktur
(SLA B)</v>
      </c>
      <c r="E7" s="297" t="str">
        <f ca="1">DFIE!$B$146</f>
        <v>Ausländer-
integration
(SLA C)</v>
      </c>
      <c r="F7" s="296" t="str">
        <f ca="1">DFIE!$B$144</f>
        <v>Armut
(SLA A)</v>
      </c>
      <c r="G7" s="295" t="str">
        <f ca="1">DFIE!$B$145</f>
        <v>Alters-
struktur
(SLA B)</v>
      </c>
      <c r="H7" s="297" t="str">
        <f ca="1">DFIE!$B$146</f>
        <v>Ausländer-
integration
(SLA C)</v>
      </c>
      <c r="I7" s="296" t="str">
        <f ca="1">DFIE!$B$144</f>
        <v>Armut
(SLA A)</v>
      </c>
      <c r="J7" s="295" t="str">
        <f ca="1">DFIE!$B$145</f>
        <v>Alters-
struktur
(SLA B)</v>
      </c>
      <c r="K7" s="297" t="str">
        <f ca="1">DFIE!$B$146</f>
        <v>Ausländer-
integration
(SLA C)</v>
      </c>
      <c r="L7" s="296" t="str">
        <f ca="1">DFIE!$B$147</f>
        <v>Lasten-
index</v>
      </c>
      <c r="M7" s="295" t="str">
        <f ca="1">DFIE!$B$149</f>
        <v>Massgebende
Sonderlasten</v>
      </c>
      <c r="N7" s="299" t="str">
        <f ca="1">DFIE!$B$150</f>
        <v>Auszahlung
SLA A-C</v>
      </c>
    </row>
    <row r="8" spans="2:14" ht="12.75" customHeight="1" x14ac:dyDescent="0.25">
      <c r="B8" s="186" t="str">
        <f ca="1">DFIE!$B$52</f>
        <v>Einheit</v>
      </c>
      <c r="C8" s="300" t="str">
        <f ca="1">DFIE!$B$58</f>
        <v>Prozent</v>
      </c>
      <c r="D8" s="143" t="str">
        <f ca="1">DFIE!$B$58</f>
        <v>Prozent</v>
      </c>
      <c r="E8" s="301" t="str">
        <f ca="1">DFIE!$B$58</f>
        <v>Prozent</v>
      </c>
      <c r="F8" s="191"/>
      <c r="G8" s="95"/>
      <c r="H8" s="192"/>
      <c r="I8" s="300"/>
      <c r="J8" s="143"/>
      <c r="K8" s="301"/>
      <c r="L8" s="95"/>
      <c r="M8" s="241"/>
      <c r="N8" s="242" t="str">
        <f ca="1">DFIE!$B$54</f>
        <v>CHF</v>
      </c>
    </row>
    <row r="9" spans="2:14" x14ac:dyDescent="0.25">
      <c r="B9" s="138" t="str">
        <f ca="1">DFIE!$B$22</f>
        <v>Zürich</v>
      </c>
      <c r="C9" s="291">
        <f>'SLA.AC-1'!D9</f>
        <v>4.1954919436930103E-2</v>
      </c>
      <c r="D9" s="127">
        <f>'SLA.AC-1'!H9</f>
        <v>5.3902420957765956E-2</v>
      </c>
      <c r="E9" s="206">
        <f>'SLA.AC-1'!L9</f>
        <v>0.12247996938309404</v>
      </c>
      <c r="F9" s="272">
        <f t="shared" ref="F9:F34" si="0">(C9-C$37)/C$38</f>
        <v>-0.32210062853015864</v>
      </c>
      <c r="G9" s="273">
        <f t="shared" ref="G9:G34" si="1">(D9-D$37)/D$38</f>
        <v>-0.75128300186694896</v>
      </c>
      <c r="H9" s="274">
        <f t="shared" ref="H9:H34" si="2">(E9-E$37)/E$38</f>
        <v>0.76884559697260901</v>
      </c>
      <c r="I9" s="272">
        <f t="shared" ref="I9:I34" si="3">I$5*F9</f>
        <v>-0.15138729540917456</v>
      </c>
      <c r="J9" s="273">
        <f t="shared" ref="J9:J34" si="4">J$5*G9</f>
        <v>-7.5128300186694905E-2</v>
      </c>
      <c r="K9" s="274">
        <f t="shared" ref="K9:K34" si="5">K$5*H9</f>
        <v>0.33060360669822186</v>
      </c>
      <c r="L9" s="272">
        <f>SUM(I9:K9)</f>
        <v>0.10408801110235238</v>
      </c>
      <c r="M9" s="38">
        <f>MAX(L9*'SLA.AC-1'!G9,0)</f>
        <v>168624.65974603291</v>
      </c>
      <c r="N9" s="164">
        <f>M9/$M$35*DOT!$H$18</f>
        <v>18031924.90591228</v>
      </c>
    </row>
    <row r="10" spans="2:14" x14ac:dyDescent="0.25">
      <c r="B10" s="119" t="str">
        <f ca="1">DFIE!$B$23</f>
        <v>Bern</v>
      </c>
      <c r="C10" s="275">
        <f>'SLA.AC-1'!D10</f>
        <v>6.0478226380113798E-2</v>
      </c>
      <c r="D10" s="120">
        <f>'SLA.AC-1'!H10</f>
        <v>6.572530656748965E-2</v>
      </c>
      <c r="E10" s="207">
        <f>'SLA.AC-1'!L10</f>
        <v>8.1830368478439455E-2</v>
      </c>
      <c r="F10" s="276">
        <f t="shared" si="0"/>
        <v>0.27483288311474174</v>
      </c>
      <c r="G10" s="277">
        <f t="shared" si="1"/>
        <v>0.8127939536499541</v>
      </c>
      <c r="H10" s="278">
        <f t="shared" si="2"/>
        <v>-0.50264632320755864</v>
      </c>
      <c r="I10" s="276">
        <f t="shared" si="3"/>
        <v>0.1291714550639286</v>
      </c>
      <c r="J10" s="277">
        <f t="shared" si="4"/>
        <v>8.1279395364995413E-2</v>
      </c>
      <c r="K10" s="278">
        <f t="shared" si="5"/>
        <v>-0.21613791897925022</v>
      </c>
      <c r="L10" s="276">
        <f t="shared" ref="L10:L34" si="6">SUM(I10:K10)</f>
        <v>-5.6870685503261909E-3</v>
      </c>
      <c r="M10" s="21">
        <f>MAX(L10*'SLA.AC-1'!G10,0)</f>
        <v>0</v>
      </c>
      <c r="N10" s="161">
        <f>M10/$M$35*DOT!$H$18</f>
        <v>0</v>
      </c>
    </row>
    <row r="11" spans="2:14" x14ac:dyDescent="0.25">
      <c r="B11" s="116" t="str">
        <f ca="1">DFIE!$B$24</f>
        <v>Luzern</v>
      </c>
      <c r="C11" s="271">
        <f>'SLA.AC-1'!D11</f>
        <v>4.0636245730047697E-2</v>
      </c>
      <c r="D11" s="117">
        <f>'SLA.AC-1'!H11</f>
        <v>5.4605154996985913E-2</v>
      </c>
      <c r="E11" s="205">
        <f>'SLA.AC-1'!L11</f>
        <v>9.4580585645653331E-2</v>
      </c>
      <c r="F11" s="279">
        <f t="shared" si="0"/>
        <v>-0.36459630864697368</v>
      </c>
      <c r="G11" s="280">
        <f t="shared" si="1"/>
        <v>-0.65831668612273919</v>
      </c>
      <c r="H11" s="281">
        <f t="shared" si="2"/>
        <v>-0.10382818605830617</v>
      </c>
      <c r="I11" s="279">
        <f t="shared" si="3"/>
        <v>-0.17136026506407762</v>
      </c>
      <c r="J11" s="280">
        <f t="shared" si="4"/>
        <v>-6.5831668612273922E-2</v>
      </c>
      <c r="K11" s="281">
        <f t="shared" si="5"/>
        <v>-4.4646120005071649E-2</v>
      </c>
      <c r="L11" s="279">
        <f t="shared" si="6"/>
        <v>-0.28183805368142323</v>
      </c>
      <c r="M11" s="18">
        <f>MAX(L11*'SLA.AC-1'!G11,0)</f>
        <v>0</v>
      </c>
      <c r="N11" s="160">
        <f>M11/$M$35*DOT!$H$18</f>
        <v>0</v>
      </c>
    </row>
    <row r="12" spans="2:14" x14ac:dyDescent="0.25">
      <c r="B12" s="119" t="str">
        <f ca="1">DFIE!$B$25</f>
        <v>Uri</v>
      </c>
      <c r="C12" s="275">
        <f>'SLA.AC-1'!D12</f>
        <v>2.4155323318092801E-2</v>
      </c>
      <c r="D12" s="120">
        <f>'SLA.AC-1'!H12</f>
        <v>6.2521227955584582E-2</v>
      </c>
      <c r="E12" s="207">
        <f>'SLA.AC-1'!L12</f>
        <v>7.7753102547354666E-2</v>
      </c>
      <c r="F12" s="276">
        <f t="shared" si="0"/>
        <v>-0.89571177958806414</v>
      </c>
      <c r="G12" s="277">
        <f t="shared" si="1"/>
        <v>0.3889189635693876</v>
      </c>
      <c r="H12" s="278">
        <f t="shared" si="2"/>
        <v>-0.6301804335659843</v>
      </c>
      <c r="I12" s="276">
        <f t="shared" si="3"/>
        <v>-0.42098453640639011</v>
      </c>
      <c r="J12" s="277">
        <f t="shared" si="4"/>
        <v>3.8891896356938765E-2</v>
      </c>
      <c r="K12" s="278">
        <f t="shared" si="5"/>
        <v>-0.27097758643337322</v>
      </c>
      <c r="L12" s="276">
        <f t="shared" si="6"/>
        <v>-0.65307022648282453</v>
      </c>
      <c r="M12" s="21">
        <f>MAX(L12*'SLA.AC-1'!G12,0)</f>
        <v>0</v>
      </c>
      <c r="N12" s="161">
        <f>M12/$M$35*DOT!$H$18</f>
        <v>0</v>
      </c>
    </row>
    <row r="13" spans="2:14" x14ac:dyDescent="0.25">
      <c r="B13" s="116" t="str">
        <f ca="1">DFIE!$B$26</f>
        <v>Schwyz</v>
      </c>
      <c r="C13" s="271">
        <f>'SLA.AC-1'!D13</f>
        <v>2.51595880862601E-2</v>
      </c>
      <c r="D13" s="117">
        <f>'SLA.AC-1'!H13</f>
        <v>5.2252102929598476E-2</v>
      </c>
      <c r="E13" s="205">
        <f>'SLA.AC-1'!L13</f>
        <v>9.0954294948825259E-2</v>
      </c>
      <c r="F13" s="279">
        <f t="shared" si="0"/>
        <v>-0.86334826606846782</v>
      </c>
      <c r="G13" s="280">
        <f t="shared" si="1"/>
        <v>-0.96960740103122156</v>
      </c>
      <c r="H13" s="281">
        <f t="shared" si="2"/>
        <v>-0.21725609724632089</v>
      </c>
      <c r="I13" s="279">
        <f t="shared" si="3"/>
        <v>-0.40577368505217987</v>
      </c>
      <c r="J13" s="280">
        <f t="shared" si="4"/>
        <v>-9.6960740103122167E-2</v>
      </c>
      <c r="K13" s="281">
        <f t="shared" si="5"/>
        <v>-9.3420121815917981E-2</v>
      </c>
      <c r="L13" s="279">
        <f t="shared" si="6"/>
        <v>-0.59615454697122006</v>
      </c>
      <c r="M13" s="18">
        <f>MAX(L13*'SLA.AC-1'!G13,0)</f>
        <v>0</v>
      </c>
      <c r="N13" s="160">
        <f>M13/$M$35*DOT!$H$18</f>
        <v>0</v>
      </c>
    </row>
    <row r="14" spans="2:14" x14ac:dyDescent="0.25">
      <c r="B14" s="119" t="str">
        <f ca="1">DFIE!$B$27</f>
        <v>Obwalden</v>
      </c>
      <c r="C14" s="275">
        <f>'SLA.AC-1'!D14</f>
        <v>2.17277109922621E-2</v>
      </c>
      <c r="D14" s="120">
        <f>'SLA.AC-1'!H14</f>
        <v>5.6578084816701124E-2</v>
      </c>
      <c r="E14" s="207">
        <f>'SLA.AC-1'!L14</f>
        <v>6.9890575361807275E-2</v>
      </c>
      <c r="F14" s="276">
        <f t="shared" si="0"/>
        <v>-0.97394420077589205</v>
      </c>
      <c r="G14" s="277">
        <f t="shared" si="1"/>
        <v>-0.39731322489236398</v>
      </c>
      <c r="H14" s="278">
        <f t="shared" si="2"/>
        <v>-0.87611494623362773</v>
      </c>
      <c r="I14" s="276">
        <f t="shared" si="3"/>
        <v>-0.45775377436466924</v>
      </c>
      <c r="J14" s="277">
        <f t="shared" si="4"/>
        <v>-3.9731322489236401E-2</v>
      </c>
      <c r="K14" s="278">
        <f t="shared" si="5"/>
        <v>-0.37672942688045991</v>
      </c>
      <c r="L14" s="276">
        <f t="shared" si="6"/>
        <v>-0.87421452373436548</v>
      </c>
      <c r="M14" s="21">
        <f>MAX(L14*'SLA.AC-1'!G14,0)</f>
        <v>0</v>
      </c>
      <c r="N14" s="161">
        <f>M14/$M$35*DOT!$H$18</f>
        <v>0</v>
      </c>
    </row>
    <row r="15" spans="2:14" x14ac:dyDescent="0.25">
      <c r="B15" s="116" t="str">
        <f ca="1">DFIE!$B$28</f>
        <v>Nidwalden</v>
      </c>
      <c r="C15" s="271">
        <f>'SLA.AC-1'!D15</f>
        <v>2.1573699789817598E-2</v>
      </c>
      <c r="D15" s="117">
        <f>'SLA.AC-1'!H15</f>
        <v>6.2123718160767449E-2</v>
      </c>
      <c r="E15" s="205">
        <f>'SLA.AC-1'!L15</f>
        <v>7.1584518690043009E-2</v>
      </c>
      <c r="F15" s="279">
        <f t="shared" si="0"/>
        <v>-0.97890737760980406</v>
      </c>
      <c r="G15" s="280">
        <f t="shared" si="1"/>
        <v>0.3363314709563841</v>
      </c>
      <c r="H15" s="281">
        <f t="shared" si="2"/>
        <v>-0.82312954890717549</v>
      </c>
      <c r="I15" s="279">
        <f t="shared" si="3"/>
        <v>-0.46008646747660786</v>
      </c>
      <c r="J15" s="280">
        <f t="shared" si="4"/>
        <v>3.3633147095638409E-2</v>
      </c>
      <c r="K15" s="281">
        <f t="shared" si="5"/>
        <v>-0.35394570603008546</v>
      </c>
      <c r="L15" s="279">
        <f t="shared" si="6"/>
        <v>-0.78039902641105496</v>
      </c>
      <c r="M15" s="18">
        <f>MAX(L15*'SLA.AC-1'!G15,0)</f>
        <v>0</v>
      </c>
      <c r="N15" s="160">
        <f>M15/$M$35*DOT!$H$18</f>
        <v>0</v>
      </c>
    </row>
    <row r="16" spans="2:14" x14ac:dyDescent="0.25">
      <c r="B16" s="119" t="str">
        <f ca="1">DFIE!$B$29</f>
        <v>Glarus</v>
      </c>
      <c r="C16" s="275">
        <f>'SLA.AC-1'!D16</f>
        <v>3.67200266691841E-2</v>
      </c>
      <c r="D16" s="120">
        <f>'SLA.AC-1'!H16</f>
        <v>6.0088267919095606E-2</v>
      </c>
      <c r="E16" s="207">
        <f>'SLA.AC-1'!L16</f>
        <v>0.1014845059120625</v>
      </c>
      <c r="F16" s="276">
        <f t="shared" si="0"/>
        <v>-0.49080068476309957</v>
      </c>
      <c r="G16" s="277">
        <f t="shared" si="1"/>
        <v>6.7057038115563988E-2</v>
      </c>
      <c r="H16" s="278">
        <f t="shared" si="2"/>
        <v>0.11212175295578655</v>
      </c>
      <c r="I16" s="276">
        <f t="shared" si="3"/>
        <v>-0.23067632183865677</v>
      </c>
      <c r="J16" s="277">
        <f t="shared" si="4"/>
        <v>6.7057038115563988E-3</v>
      </c>
      <c r="K16" s="278">
        <f t="shared" si="5"/>
        <v>4.8212353770988217E-2</v>
      </c>
      <c r="L16" s="276">
        <f t="shared" si="6"/>
        <v>-0.17575826425611218</v>
      </c>
      <c r="M16" s="21">
        <f>MAX(L16*'SLA.AC-1'!G16,0)</f>
        <v>0</v>
      </c>
      <c r="N16" s="161">
        <f>M16/$M$35*DOT!$H$18</f>
        <v>0</v>
      </c>
    </row>
    <row r="17" spans="2:14" x14ac:dyDescent="0.25">
      <c r="B17" s="116" t="str">
        <f ca="1">DFIE!$B$30</f>
        <v>Zug</v>
      </c>
      <c r="C17" s="271">
        <f>'SLA.AC-1'!D17</f>
        <v>2.84356844301214E-2</v>
      </c>
      <c r="D17" s="117">
        <f>'SLA.AC-1'!H17</f>
        <v>5.3529636082219847E-2</v>
      </c>
      <c r="E17" s="205">
        <f>'SLA.AC-1'!L17</f>
        <v>0.14087887601971003</v>
      </c>
      <c r="F17" s="279">
        <f t="shared" si="0"/>
        <v>-0.75777253377473819</v>
      </c>
      <c r="G17" s="280">
        <f t="shared" si="1"/>
        <v>-0.8005995775705459</v>
      </c>
      <c r="H17" s="281">
        <f t="shared" si="2"/>
        <v>1.3443509059540744</v>
      </c>
      <c r="I17" s="279">
        <f t="shared" si="3"/>
        <v>-0.35615309087412694</v>
      </c>
      <c r="J17" s="280">
        <f t="shared" si="4"/>
        <v>-8.0059957757054601E-2</v>
      </c>
      <c r="K17" s="281">
        <f t="shared" si="5"/>
        <v>0.57807088956025199</v>
      </c>
      <c r="L17" s="279">
        <f t="shared" si="6"/>
        <v>0.14185784092907044</v>
      </c>
      <c r="M17" s="18">
        <f>MAX(L17*'SLA.AC-1'!G17,0)</f>
        <v>18971.925788012952</v>
      </c>
      <c r="N17" s="160">
        <f>M17/$M$35*DOT!$H$18</f>
        <v>2028768.1626473293</v>
      </c>
    </row>
    <row r="18" spans="2:14" x14ac:dyDescent="0.25">
      <c r="B18" s="119" t="str">
        <f ca="1">DFIE!$B$31</f>
        <v>Freiburg</v>
      </c>
      <c r="C18" s="275">
        <f>'SLA.AC-1'!D18</f>
        <v>4.2352616579264701E-2</v>
      </c>
      <c r="D18" s="120">
        <f>'SLA.AC-1'!H18</f>
        <v>4.4981740770868306E-2</v>
      </c>
      <c r="E18" s="207">
        <f>'SLA.AC-1'!L18</f>
        <v>0.10983229200920749</v>
      </c>
      <c r="F18" s="276">
        <f t="shared" si="0"/>
        <v>-0.30928440988879491</v>
      </c>
      <c r="G18" s="277">
        <f t="shared" si="1"/>
        <v>-1.9314204715543439</v>
      </c>
      <c r="H18" s="278">
        <f t="shared" si="2"/>
        <v>0.37323483494663157</v>
      </c>
      <c r="I18" s="276">
        <f t="shared" si="3"/>
        <v>-0.14536367264773359</v>
      </c>
      <c r="J18" s="277">
        <f t="shared" si="4"/>
        <v>-0.1931420471554344</v>
      </c>
      <c r="K18" s="278">
        <f t="shared" si="5"/>
        <v>0.16049097902705156</v>
      </c>
      <c r="L18" s="276">
        <f t="shared" si="6"/>
        <v>-0.17801474077611645</v>
      </c>
      <c r="M18" s="21">
        <f>MAX(L18*'SLA.AC-1'!G18,0)</f>
        <v>0</v>
      </c>
      <c r="N18" s="161">
        <f>M18/$M$35*DOT!$H$18</f>
        <v>0</v>
      </c>
    </row>
    <row r="19" spans="2:14" x14ac:dyDescent="0.25">
      <c r="B19" s="116" t="str">
        <f ca="1">DFIE!$B$32</f>
        <v>Solothurn</v>
      </c>
      <c r="C19" s="271">
        <f>'SLA.AC-1'!D19</f>
        <v>7.9256878640542205E-2</v>
      </c>
      <c r="D19" s="117">
        <f>'SLA.AC-1'!H19</f>
        <v>5.9011290856890462E-2</v>
      </c>
      <c r="E19" s="205">
        <f>'SLA.AC-1'!L19</f>
        <v>9.9367822438162542E-2</v>
      </c>
      <c r="F19" s="279">
        <f t="shared" si="0"/>
        <v>0.87999517255685178</v>
      </c>
      <c r="G19" s="280">
        <f t="shared" si="1"/>
        <v>-7.5418755038517485E-2</v>
      </c>
      <c r="H19" s="281">
        <f t="shared" si="2"/>
        <v>4.5913330861917755E-2</v>
      </c>
      <c r="I19" s="279">
        <f t="shared" si="3"/>
        <v>0.41359773110172032</v>
      </c>
      <c r="J19" s="280">
        <f t="shared" si="4"/>
        <v>-7.5418755038517485E-3</v>
      </c>
      <c r="K19" s="281">
        <f t="shared" si="5"/>
        <v>1.9742732270624633E-2</v>
      </c>
      <c r="L19" s="279">
        <f t="shared" si="6"/>
        <v>0.42579858786849317</v>
      </c>
      <c r="M19" s="18">
        <f>MAX(L19*'SLA.AC-1'!G19,0)</f>
        <v>123393.02437558638</v>
      </c>
      <c r="N19" s="160">
        <f>M19/$M$35*DOT!$H$18</f>
        <v>13195067.39290143</v>
      </c>
    </row>
    <row r="20" spans="2:14" x14ac:dyDescent="0.25">
      <c r="B20" s="119" t="str">
        <f ca="1">DFIE!$B$33</f>
        <v>Basel-Stadt</v>
      </c>
      <c r="C20" s="275">
        <f>'SLA.AC-1'!D20</f>
        <v>0.128036792431902</v>
      </c>
      <c r="D20" s="120">
        <f>'SLA.AC-1'!H20</f>
        <v>6.5938704167163228E-2</v>
      </c>
      <c r="E20" s="207">
        <f>'SLA.AC-1'!L20</f>
        <v>0.15216203869224965</v>
      </c>
      <c r="F20" s="276">
        <f t="shared" si="0"/>
        <v>2.4519804193881169</v>
      </c>
      <c r="G20" s="277">
        <f t="shared" si="1"/>
        <v>0.84102481699667864</v>
      </c>
      <c r="H20" s="278">
        <f t="shared" si="2"/>
        <v>1.6972805744608532</v>
      </c>
      <c r="I20" s="276">
        <f t="shared" si="3"/>
        <v>1.1524307971124148</v>
      </c>
      <c r="J20" s="277">
        <f t="shared" si="4"/>
        <v>8.4102481699667872E-2</v>
      </c>
      <c r="K20" s="278">
        <f t="shared" si="5"/>
        <v>0.72983064701816691</v>
      </c>
      <c r="L20" s="276">
        <f t="shared" si="6"/>
        <v>1.9663639258302497</v>
      </c>
      <c r="M20" s="21">
        <f>MAX(L20*'SLA.AC-1'!G20,0)</f>
        <v>395994.23283939902</v>
      </c>
      <c r="N20" s="161">
        <f>M20/$M$35*DOT!$H$18</f>
        <v>42345753.465055548</v>
      </c>
    </row>
    <row r="21" spans="2:14" x14ac:dyDescent="0.25">
      <c r="B21" s="116" t="str">
        <f ca="1">DFIE!$B$34</f>
        <v>Basel-Landschaft</v>
      </c>
      <c r="C21" s="271">
        <f>'SLA.AC-1'!D21</f>
        <v>4.2420776459148497E-2</v>
      </c>
      <c r="D21" s="117">
        <f>'SLA.AC-1'!H21</f>
        <v>7.3817796849228234E-2</v>
      </c>
      <c r="E21" s="205">
        <f>'SLA.AC-1'!L21</f>
        <v>8.7865844957072642E-2</v>
      </c>
      <c r="F21" s="279">
        <f t="shared" si="0"/>
        <v>-0.30708788436680645</v>
      </c>
      <c r="G21" s="280">
        <f t="shared" si="1"/>
        <v>1.8833682601459818</v>
      </c>
      <c r="H21" s="281">
        <f t="shared" si="2"/>
        <v>-0.31386071630776669</v>
      </c>
      <c r="I21" s="279">
        <f t="shared" si="3"/>
        <v>-0.14433130565239902</v>
      </c>
      <c r="J21" s="280">
        <f t="shared" si="4"/>
        <v>0.1883368260145982</v>
      </c>
      <c r="K21" s="281">
        <f t="shared" si="5"/>
        <v>-0.13496010801233968</v>
      </c>
      <c r="L21" s="279">
        <f t="shared" si="6"/>
        <v>-9.09545876501405E-2</v>
      </c>
      <c r="M21" s="18">
        <f>MAX(L21*'SLA.AC-1'!G21,0)</f>
        <v>0</v>
      </c>
      <c r="N21" s="160">
        <f>M21/$M$35*DOT!$H$18</f>
        <v>0</v>
      </c>
    </row>
    <row r="22" spans="2:14" x14ac:dyDescent="0.25">
      <c r="B22" s="119" t="str">
        <f ca="1">DFIE!$B$35</f>
        <v>Schaffhausen</v>
      </c>
      <c r="C22" s="275">
        <f>'SLA.AC-1'!D22</f>
        <v>5.3854803647354697E-2</v>
      </c>
      <c r="D22" s="120">
        <f>'SLA.AC-1'!H22</f>
        <v>6.6541103228935236E-2</v>
      </c>
      <c r="E22" s="207">
        <f>'SLA.AC-1'!L22</f>
        <v>9.5785354190397784E-2</v>
      </c>
      <c r="F22" s="276">
        <f t="shared" si="0"/>
        <v>6.138595362737654E-2</v>
      </c>
      <c r="G22" s="277">
        <f t="shared" si="1"/>
        <v>0.92071758588955299</v>
      </c>
      <c r="H22" s="278">
        <f t="shared" si="2"/>
        <v>-6.6143843869490584E-2</v>
      </c>
      <c r="I22" s="276">
        <f t="shared" si="3"/>
        <v>2.8851398204866971E-2</v>
      </c>
      <c r="J22" s="277">
        <f t="shared" si="4"/>
        <v>9.2071758588955305E-2</v>
      </c>
      <c r="K22" s="278">
        <f t="shared" si="5"/>
        <v>-2.844185286388095E-2</v>
      </c>
      <c r="L22" s="276">
        <f t="shared" si="6"/>
        <v>9.2481303929941333E-2</v>
      </c>
      <c r="M22" s="21">
        <f>MAX(L22*'SLA.AC-1'!G22,0)</f>
        <v>8200.039775556108</v>
      </c>
      <c r="N22" s="161">
        <f>M22/$M$35*DOT!$H$18</f>
        <v>876873.53487336054</v>
      </c>
    </row>
    <row r="23" spans="2:14" x14ac:dyDescent="0.25">
      <c r="B23" s="116" t="str">
        <f ca="1">DFIE!$B$36</f>
        <v>Appenzell A.Rh.</v>
      </c>
      <c r="C23" s="271">
        <f>'SLA.AC-1'!D23</f>
        <v>3.6035534785292297E-2</v>
      </c>
      <c r="D23" s="117">
        <f>'SLA.AC-1'!H23</f>
        <v>5.8813155806366278E-2</v>
      </c>
      <c r="E23" s="205">
        <f>'SLA.AC-1'!L23</f>
        <v>6.2287276254298564E-2</v>
      </c>
      <c r="F23" s="279">
        <f t="shared" si="0"/>
        <v>-0.51285917276404069</v>
      </c>
      <c r="G23" s="280">
        <f t="shared" si="1"/>
        <v>-0.10163050036321035</v>
      </c>
      <c r="H23" s="281">
        <f t="shared" si="2"/>
        <v>-1.1139409806044456</v>
      </c>
      <c r="I23" s="279">
        <f t="shared" si="3"/>
        <v>-0.24104381119909912</v>
      </c>
      <c r="J23" s="280">
        <f t="shared" si="4"/>
        <v>-1.0163050036321036E-2</v>
      </c>
      <c r="K23" s="281">
        <f t="shared" si="5"/>
        <v>-0.47899462165991158</v>
      </c>
      <c r="L23" s="279">
        <f t="shared" si="6"/>
        <v>-0.73020148289533171</v>
      </c>
      <c r="M23" s="18">
        <f>MAX(L23*'SLA.AC-1'!G23,0)</f>
        <v>0</v>
      </c>
      <c r="N23" s="160">
        <f>M23/$M$35*DOT!$H$18</f>
        <v>0</v>
      </c>
    </row>
    <row r="24" spans="2:14" x14ac:dyDescent="0.25">
      <c r="B24" s="119" t="str">
        <f ca="1">DFIE!$B$37</f>
        <v>Appenzell I.Rh.</v>
      </c>
      <c r="C24" s="275">
        <f>'SLA.AC-1'!D24</f>
        <v>1.78938698978067E-2</v>
      </c>
      <c r="D24" s="120">
        <f>'SLA.AC-1'!H24</f>
        <v>6.0837865296121438E-2</v>
      </c>
      <c r="E24" s="207">
        <f>'SLA.AC-1'!L24</f>
        <v>5.2112591884300487E-2</v>
      </c>
      <c r="F24" s="276">
        <f t="shared" si="0"/>
        <v>-1.0974938582221261</v>
      </c>
      <c r="G24" s="277">
        <f t="shared" si="1"/>
        <v>0.1662230134978987</v>
      </c>
      <c r="H24" s="278">
        <f t="shared" si="2"/>
        <v>-1.4321982003291942</v>
      </c>
      <c r="I24" s="276">
        <f t="shared" si="3"/>
        <v>-0.5158221133643992</v>
      </c>
      <c r="J24" s="277">
        <f t="shared" si="4"/>
        <v>1.662230134978987E-2</v>
      </c>
      <c r="K24" s="278">
        <f t="shared" si="5"/>
        <v>-0.61584522614155346</v>
      </c>
      <c r="L24" s="276">
        <f t="shared" si="6"/>
        <v>-1.1150450381561627</v>
      </c>
      <c r="M24" s="21">
        <f>MAX(L24*'SLA.AC-1'!G24,0)</f>
        <v>0</v>
      </c>
      <c r="N24" s="161">
        <f>M24/$M$35*DOT!$H$18</f>
        <v>0</v>
      </c>
    </row>
    <row r="25" spans="2:14" x14ac:dyDescent="0.25">
      <c r="B25" s="116" t="str">
        <f ca="1">DFIE!$B$38</f>
        <v>St. Gallen</v>
      </c>
      <c r="C25" s="271">
        <f>'SLA.AC-1'!D25</f>
        <v>4.0806115240465499E-2</v>
      </c>
      <c r="D25" s="117">
        <f>'SLA.AC-1'!H25</f>
        <v>5.5425934567325141E-2</v>
      </c>
      <c r="E25" s="205">
        <f>'SLA.AC-1'!L25</f>
        <v>9.6862061047782E-2</v>
      </c>
      <c r="F25" s="279">
        <f t="shared" si="0"/>
        <v>-0.35912208076282082</v>
      </c>
      <c r="G25" s="280">
        <f t="shared" si="1"/>
        <v>-0.5497338533098407</v>
      </c>
      <c r="H25" s="281">
        <f t="shared" si="2"/>
        <v>-3.2465184323048388E-2</v>
      </c>
      <c r="I25" s="279">
        <f t="shared" si="3"/>
        <v>-0.16878737795852577</v>
      </c>
      <c r="J25" s="280">
        <f t="shared" si="4"/>
        <v>-5.4973385330984073E-2</v>
      </c>
      <c r="K25" s="281">
        <f t="shared" si="5"/>
        <v>-1.3960029258910807E-2</v>
      </c>
      <c r="L25" s="279">
        <f t="shared" si="6"/>
        <v>-0.23772079254842063</v>
      </c>
      <c r="M25" s="18">
        <f>MAX(L25*'SLA.AC-1'!G25,0)</f>
        <v>0</v>
      </c>
      <c r="N25" s="160">
        <f>M25/$M$35*DOT!$H$18</f>
        <v>0</v>
      </c>
    </row>
    <row r="26" spans="2:14" x14ac:dyDescent="0.25">
      <c r="B26" s="119" t="str">
        <f ca="1">DFIE!$B$39</f>
        <v>Graubünden</v>
      </c>
      <c r="C26" s="275">
        <f>'SLA.AC-1'!D26</f>
        <v>2.44188832238597E-2</v>
      </c>
      <c r="D26" s="120">
        <f>'SLA.AC-1'!H26</f>
        <v>6.6329352181548284E-2</v>
      </c>
      <c r="E26" s="207">
        <f>'SLA.AC-1'!L26</f>
        <v>8.2308938672151666E-2</v>
      </c>
      <c r="F26" s="276">
        <f t="shared" si="0"/>
        <v>-0.88721827783047824</v>
      </c>
      <c r="G26" s="277">
        <f t="shared" si="1"/>
        <v>0.89270454876331129</v>
      </c>
      <c r="H26" s="278">
        <f t="shared" si="2"/>
        <v>-0.48767697243898916</v>
      </c>
      <c r="I26" s="276">
        <f t="shared" si="3"/>
        <v>-0.41699259058032473</v>
      </c>
      <c r="J26" s="277">
        <f t="shared" si="4"/>
        <v>8.9270454876331132E-2</v>
      </c>
      <c r="K26" s="278">
        <f t="shared" si="5"/>
        <v>-0.20970109814876534</v>
      </c>
      <c r="L26" s="276">
        <f t="shared" si="6"/>
        <v>-0.53742323385275892</v>
      </c>
      <c r="M26" s="21">
        <f>MAX(L26*'SLA.AC-1'!G26,0)</f>
        <v>0</v>
      </c>
      <c r="N26" s="161">
        <f>M26/$M$35*DOT!$H$18</f>
        <v>0</v>
      </c>
    </row>
    <row r="27" spans="2:14" x14ac:dyDescent="0.25">
      <c r="B27" s="116" t="str">
        <f ca="1">DFIE!$B$40</f>
        <v>Aargau</v>
      </c>
      <c r="C27" s="271">
        <f>'SLA.AC-1'!D27</f>
        <v>3.1742967594807298E-2</v>
      </c>
      <c r="D27" s="117">
        <f>'SLA.AC-1'!H27</f>
        <v>5.2085598416978345E-2</v>
      </c>
      <c r="E27" s="205">
        <f>'SLA.AC-1'!L27</f>
        <v>0.10192468687483691</v>
      </c>
      <c r="F27" s="279">
        <f t="shared" si="0"/>
        <v>-0.65119177259880257</v>
      </c>
      <c r="G27" s="280">
        <f t="shared" si="1"/>
        <v>-0.99163466914286902</v>
      </c>
      <c r="H27" s="281">
        <f t="shared" si="2"/>
        <v>0.12589031464222386</v>
      </c>
      <c r="I27" s="279">
        <f t="shared" si="3"/>
        <v>-0.30606013312143721</v>
      </c>
      <c r="J27" s="280">
        <f t="shared" si="4"/>
        <v>-9.9163466914286902E-2</v>
      </c>
      <c r="K27" s="281">
        <f t="shared" si="5"/>
        <v>5.4132835296156256E-2</v>
      </c>
      <c r="L27" s="279">
        <f t="shared" si="6"/>
        <v>-0.35109076473956785</v>
      </c>
      <c r="M27" s="18">
        <f>MAX(L27*'SLA.AC-1'!G27,0)</f>
        <v>0</v>
      </c>
      <c r="N27" s="160">
        <f>M27/$M$35*DOT!$H$18</f>
        <v>0</v>
      </c>
    </row>
    <row r="28" spans="2:14" x14ac:dyDescent="0.25">
      <c r="B28" s="119" t="str">
        <f ca="1">DFIE!$B$41</f>
        <v>Thurgau</v>
      </c>
      <c r="C28" s="275">
        <f>'SLA.AC-1'!D28</f>
        <v>2.7364605487648099E-2</v>
      </c>
      <c r="D28" s="120">
        <f>'SLA.AC-1'!H28</f>
        <v>5.1520989352573709E-2</v>
      </c>
      <c r="E28" s="207">
        <f>'SLA.AC-1'!L28</f>
        <v>8.2037601541189081E-2</v>
      </c>
      <c r="F28" s="276">
        <f t="shared" si="0"/>
        <v>-0.79228920600505881</v>
      </c>
      <c r="G28" s="277">
        <f t="shared" si="1"/>
        <v>-1.0663281116460217</v>
      </c>
      <c r="H28" s="278">
        <f t="shared" si="2"/>
        <v>-0.49616421369070562</v>
      </c>
      <c r="I28" s="276">
        <f t="shared" si="3"/>
        <v>-0.37237592682237763</v>
      </c>
      <c r="J28" s="277">
        <f t="shared" si="4"/>
        <v>-0.10663281116460217</v>
      </c>
      <c r="K28" s="278">
        <f t="shared" si="5"/>
        <v>-0.21335061188700341</v>
      </c>
      <c r="L28" s="276">
        <f t="shared" si="6"/>
        <v>-0.69235934987398318</v>
      </c>
      <c r="M28" s="21">
        <f>MAX(L28*'SLA.AC-1'!G28,0)</f>
        <v>0</v>
      </c>
      <c r="N28" s="161">
        <f>M28/$M$35*DOT!$H$18</f>
        <v>0</v>
      </c>
    </row>
    <row r="29" spans="2:14" x14ac:dyDescent="0.25">
      <c r="B29" s="116" t="str">
        <f ca="1">DFIE!$B$42</f>
        <v>Tessin</v>
      </c>
      <c r="C29" s="271">
        <f>'SLA.AC-1'!D29</f>
        <v>7.8899937319764801E-2</v>
      </c>
      <c r="D29" s="117">
        <f>'SLA.AC-1'!H29</f>
        <v>7.9790361183941061E-2</v>
      </c>
      <c r="E29" s="205">
        <f>'SLA.AC-1'!L29</f>
        <v>5.7659033220675227E-2</v>
      </c>
      <c r="F29" s="279">
        <f t="shared" si="0"/>
        <v>0.86849235414994574</v>
      </c>
      <c r="G29" s="280">
        <f t="shared" si="1"/>
        <v>2.6734926468340801</v>
      </c>
      <c r="H29" s="281">
        <f t="shared" si="2"/>
        <v>-1.2587092806840752</v>
      </c>
      <c r="I29" s="279">
        <f t="shared" si="3"/>
        <v>0.40819140645047447</v>
      </c>
      <c r="J29" s="280">
        <f t="shared" si="4"/>
        <v>0.26734926468340803</v>
      </c>
      <c r="K29" s="281">
        <f t="shared" si="5"/>
        <v>-0.54124499069415233</v>
      </c>
      <c r="L29" s="279">
        <f t="shared" si="6"/>
        <v>0.13429568043973017</v>
      </c>
      <c r="M29" s="18">
        <f>MAX(L29*'SLA.AC-1'!G29,0)</f>
        <v>48199.122596860478</v>
      </c>
      <c r="N29" s="160">
        <f>M29/$M$35*DOT!$H$18</f>
        <v>5154186.5852031466</v>
      </c>
    </row>
    <row r="30" spans="2:14" x14ac:dyDescent="0.25">
      <c r="B30" s="119" t="str">
        <f ca="1">DFIE!$B$43</f>
        <v>Waadt</v>
      </c>
      <c r="C30" s="275">
        <f>'SLA.AC-1'!D30</f>
        <v>9.9240896526286496E-2</v>
      </c>
      <c r="D30" s="120">
        <f>'SLA.AC-1'!H30</f>
        <v>5.1889473351841763E-2</v>
      </c>
      <c r="E30" s="207">
        <f>'SLA.AC-1'!L30</f>
        <v>0.14409909414739225</v>
      </c>
      <c r="F30" s="276">
        <f t="shared" si="0"/>
        <v>1.5240016671801881</v>
      </c>
      <c r="G30" s="277">
        <f t="shared" si="1"/>
        <v>-1.0175805088393208</v>
      </c>
      <c r="H30" s="278">
        <f t="shared" si="2"/>
        <v>1.4450771428529172</v>
      </c>
      <c r="I30" s="276">
        <f t="shared" si="3"/>
        <v>0.71628078357468838</v>
      </c>
      <c r="J30" s="277">
        <f t="shared" si="4"/>
        <v>-0.10175805088393208</v>
      </c>
      <c r="K30" s="278">
        <f t="shared" si="5"/>
        <v>0.62138317142675437</v>
      </c>
      <c r="L30" s="276">
        <f t="shared" si="6"/>
        <v>1.2359059041175107</v>
      </c>
      <c r="M30" s="21">
        <f>MAX(L30*'SLA.AC-1'!G30,0)</f>
        <v>1056830.5540463082</v>
      </c>
      <c r="N30" s="161">
        <f>M30/$M$35*DOT!$H$18</f>
        <v>113012469.33596869</v>
      </c>
    </row>
    <row r="31" spans="2:14" x14ac:dyDescent="0.25">
      <c r="B31" s="116" t="str">
        <f ca="1">DFIE!$B$44</f>
        <v>Wallis</v>
      </c>
      <c r="C31" s="271">
        <f>'SLA.AC-1'!D31</f>
        <v>7.0709689741723605E-2</v>
      </c>
      <c r="D31" s="117">
        <f>'SLA.AC-1'!H31</f>
        <v>5.7790717717782422E-2</v>
      </c>
      <c r="E31" s="205">
        <f>'SLA.AC-1'!L31</f>
        <v>0.11023518131477451</v>
      </c>
      <c r="F31" s="279">
        <f t="shared" si="0"/>
        <v>0.6045528069083359</v>
      </c>
      <c r="G31" s="280">
        <f t="shared" si="1"/>
        <v>-0.23689120621673951</v>
      </c>
      <c r="H31" s="281">
        <f t="shared" si="2"/>
        <v>0.38583693891210508</v>
      </c>
      <c r="I31" s="279">
        <f t="shared" si="3"/>
        <v>0.28413981924691784</v>
      </c>
      <c r="J31" s="280">
        <f t="shared" si="4"/>
        <v>-2.3689120621673953E-2</v>
      </c>
      <c r="K31" s="281">
        <f t="shared" si="5"/>
        <v>0.16590988373220519</v>
      </c>
      <c r="L31" s="279">
        <f t="shared" si="6"/>
        <v>0.42636058235744911</v>
      </c>
      <c r="M31" s="18">
        <f>MAX(L31*'SLA.AC-1'!G31,0)</f>
        <v>158302.56790233258</v>
      </c>
      <c r="N31" s="160">
        <f>M31/$M$35*DOT!$H$18</f>
        <v>16928129.142719273</v>
      </c>
    </row>
    <row r="32" spans="2:14" x14ac:dyDescent="0.25">
      <c r="B32" s="119" t="str">
        <f ca="1">DFIE!$B$45</f>
        <v>Neuenburg</v>
      </c>
      <c r="C32" s="275">
        <f>'SLA.AC-1'!D32</f>
        <v>8.3516681579719601E-2</v>
      </c>
      <c r="D32" s="120">
        <f>'SLA.AC-1'!H32</f>
        <v>6.2851636047638673E-2</v>
      </c>
      <c r="E32" s="207">
        <f>'SLA.AC-1'!L32</f>
        <v>0.10134359785648236</v>
      </c>
      <c r="F32" s="276">
        <f t="shared" si="0"/>
        <v>1.0172719091135578</v>
      </c>
      <c r="G32" s="277">
        <f t="shared" si="1"/>
        <v>0.43262941630971391</v>
      </c>
      <c r="H32" s="278">
        <f t="shared" si="2"/>
        <v>0.10771424463661086</v>
      </c>
      <c r="I32" s="276">
        <f t="shared" si="3"/>
        <v>0.47811779728337211</v>
      </c>
      <c r="J32" s="277">
        <f t="shared" si="4"/>
        <v>4.3262941630971392E-2</v>
      </c>
      <c r="K32" s="278">
        <f t="shared" si="5"/>
        <v>4.6317125193742668E-2</v>
      </c>
      <c r="L32" s="276">
        <f t="shared" si="6"/>
        <v>0.5676978641080862</v>
      </c>
      <c r="M32" s="21">
        <f>MAX(L32*'SLA.AC-1'!G32,0)</f>
        <v>101911.98516895542</v>
      </c>
      <c r="N32" s="161">
        <f>M32/$M$35*DOT!$H$18</f>
        <v>10897986.488730535</v>
      </c>
    </row>
    <row r="33" spans="2:14" x14ac:dyDescent="0.25">
      <c r="B33" s="116" t="str">
        <f ca="1">DFIE!$B$46</f>
        <v>Genf</v>
      </c>
      <c r="C33" s="271">
        <f>'SLA.AC-1'!D33</f>
        <v>0.122378322521827</v>
      </c>
      <c r="D33" s="117">
        <f>'SLA.AC-1'!H33</f>
        <v>5.5292580332968057E-2</v>
      </c>
      <c r="E33" s="205">
        <f>'SLA.AC-1'!L33</f>
        <v>0.19212505319128906</v>
      </c>
      <c r="F33" s="279">
        <f t="shared" si="0"/>
        <v>2.2696301336471021</v>
      </c>
      <c r="G33" s="280">
        <f t="shared" si="1"/>
        <v>-0.56737559423195316</v>
      </c>
      <c r="H33" s="281">
        <f t="shared" si="2"/>
        <v>2.9472965379817446</v>
      </c>
      <c r="I33" s="279">
        <f t="shared" si="3"/>
        <v>1.066726162814138</v>
      </c>
      <c r="J33" s="280">
        <f t="shared" si="4"/>
        <v>-5.6737559423195319E-2</v>
      </c>
      <c r="K33" s="281">
        <f t="shared" si="5"/>
        <v>1.2673375113321501</v>
      </c>
      <c r="L33" s="279">
        <f t="shared" si="6"/>
        <v>2.2773261147230928</v>
      </c>
      <c r="M33" s="18">
        <f>MAX(L33*'SLA.AC-1'!G33,0)</f>
        <v>1209492.4541816639</v>
      </c>
      <c r="N33" s="160">
        <f>M33/$M$35*DOT!$H$18</f>
        <v>129337412.101639</v>
      </c>
    </row>
    <row r="34" spans="2:14" x14ac:dyDescent="0.25">
      <c r="B34" s="122" t="str">
        <f ca="1">DFIE!$B$47</f>
        <v>Jura</v>
      </c>
      <c r="C34" s="292">
        <f>'SLA.AC-1'!D34</f>
        <v>7.0927908535499004E-2</v>
      </c>
      <c r="D34" s="128">
        <f>'SLA.AC-1'!H34</f>
        <v>6.4871726349545702E-2</v>
      </c>
      <c r="E34" s="210">
        <f>'SLA.AC-1'!L34</f>
        <v>6.5954035275253869E-2</v>
      </c>
      <c r="F34" s="282">
        <f t="shared" si="0"/>
        <v>0.6115851425099007</v>
      </c>
      <c r="G34" s="283">
        <f t="shared" si="1"/>
        <v>0.69987184709813188</v>
      </c>
      <c r="H34" s="284">
        <f t="shared" si="2"/>
        <v>-0.99924724771078355</v>
      </c>
      <c r="I34" s="282">
        <f t="shared" si="3"/>
        <v>0.2874450169796533</v>
      </c>
      <c r="J34" s="283">
        <f t="shared" si="4"/>
        <v>6.9987184709813188E-2</v>
      </c>
      <c r="K34" s="284">
        <f t="shared" si="5"/>
        <v>-0.42967631651563692</v>
      </c>
      <c r="L34" s="282">
        <f t="shared" si="6"/>
        <v>-7.2244114826170436E-2</v>
      </c>
      <c r="M34" s="29">
        <f>MAX(L34*'SLA.AC-1'!G34,0)</f>
        <v>0</v>
      </c>
      <c r="N34" s="165">
        <f>M34/$M$35*DOT!$H$18</f>
        <v>0</v>
      </c>
    </row>
    <row r="35" spans="2:14" x14ac:dyDescent="0.25">
      <c r="B35" s="293" t="str">
        <f ca="1">DFIE!$B$48</f>
        <v>Schweiz</v>
      </c>
      <c r="C35" s="285"/>
      <c r="D35" s="286"/>
      <c r="E35" s="287"/>
      <c r="F35" s="288"/>
      <c r="G35" s="289"/>
      <c r="H35" s="290"/>
      <c r="I35" s="288"/>
      <c r="J35" s="289"/>
      <c r="K35" s="290"/>
      <c r="L35" s="288"/>
      <c r="M35" s="23">
        <f>SUM(M9:M34)</f>
        <v>3289920.5664207079</v>
      </c>
      <c r="N35" s="162">
        <f>SUM(N9:N34)</f>
        <v>351808571.11565065</v>
      </c>
    </row>
    <row r="36" spans="2:14" ht="7.5" customHeight="1" x14ac:dyDescent="0.25">
      <c r="C36" s="303"/>
      <c r="D36" s="303"/>
      <c r="E36" s="303"/>
      <c r="F36" s="302"/>
      <c r="G36" s="302"/>
      <c r="H36" s="302"/>
      <c r="I36" s="302"/>
      <c r="J36" s="302"/>
      <c r="K36" s="302"/>
      <c r="L36" s="302"/>
      <c r="M36" s="103"/>
      <c r="N36" s="103"/>
    </row>
    <row r="37" spans="2:14" ht="12.75" customHeight="1" x14ac:dyDescent="0.25">
      <c r="B37" s="253" t="str">
        <f ca="1">DFIE!$B$153</f>
        <v>Mittelwert (MW)</v>
      </c>
      <c r="C37" s="263">
        <f t="shared" ref="C37:L37" si="7">AVERAGE(C9:C34)</f>
        <v>5.1949950194067007E-2</v>
      </c>
      <c r="D37" s="264">
        <f t="shared" si="7"/>
        <v>5.958138257168942E-2</v>
      </c>
      <c r="E37" s="265">
        <f t="shared" si="7"/>
        <v>9.7899973098250215E-2</v>
      </c>
      <c r="F37" s="255">
        <f t="shared" si="7"/>
        <v>-3.544173501688E-16</v>
      </c>
      <c r="G37" s="256">
        <f t="shared" si="7"/>
        <v>1.1529239101876627E-16</v>
      </c>
      <c r="H37" s="257">
        <f t="shared" si="7"/>
        <v>7.2591505456260236E-17</v>
      </c>
      <c r="I37" s="255">
        <f t="shared" si="7"/>
        <v>-1.5799327658127228E-16</v>
      </c>
      <c r="J37" s="256">
        <f t="shared" si="7"/>
        <v>1.1742743529689156E-17</v>
      </c>
      <c r="K37" s="257">
        <f t="shared" si="7"/>
        <v>2.3485487059378311E-17</v>
      </c>
      <c r="L37" s="258">
        <f t="shared" si="7"/>
        <v>-1.0675221390626505E-16</v>
      </c>
      <c r="M37" s="103"/>
      <c r="N37" s="103"/>
    </row>
    <row r="38" spans="2:14" ht="12.75" customHeight="1" x14ac:dyDescent="0.25">
      <c r="B38" s="254" t="str">
        <f ca="1">DFIE!$B$154</f>
        <v>Standardabweichung</v>
      </c>
      <c r="C38" s="266">
        <f t="shared" ref="C38:L38" si="8">STDEV(C9:C34)</f>
        <v>3.1030770733814501E-2</v>
      </c>
      <c r="D38" s="267">
        <f t="shared" si="8"/>
        <v>7.5590178398967679E-3</v>
      </c>
      <c r="E38" s="268">
        <f t="shared" si="8"/>
        <v>3.1970003316178858E-2</v>
      </c>
      <c r="F38" s="259">
        <f t="shared" si="8"/>
        <v>1.0000000000000004</v>
      </c>
      <c r="G38" s="260">
        <f t="shared" si="8"/>
        <v>1</v>
      </c>
      <c r="H38" s="261">
        <f t="shared" si="8"/>
        <v>0.99999999999999878</v>
      </c>
      <c r="I38" s="259">
        <f t="shared" si="8"/>
        <v>0.4700000000000002</v>
      </c>
      <c r="J38" s="260">
        <f t="shared" si="8"/>
        <v>9.9999999999999992E-2</v>
      </c>
      <c r="K38" s="261">
        <f t="shared" si="8"/>
        <v>0.42999999999999949</v>
      </c>
      <c r="L38" s="262">
        <f t="shared" si="8"/>
        <v>0.80890968681065789</v>
      </c>
    </row>
  </sheetData>
  <mergeCells count="3">
    <mergeCell ref="C6:E6"/>
    <mergeCell ref="F6:H6"/>
    <mergeCell ref="I6:K6"/>
  </mergeCells>
  <conditionalFormatting sqref="I5:K5">
    <cfRule type="expression" dxfId="9" priority="5" stopIfTrue="1">
      <formula>ISBLANK(I5)</formula>
    </cfRule>
  </conditionalFormatting>
  <pageMargins left="0.70866141732283472" right="0.39370078740157483" top="0.98425196850393704" bottom="0.78740157480314965" header="0.51181102362204722" footer="0.51181102362204722"/>
  <pageSetup paperSize="9" scale="82" orientation="landscape"/>
  <headerFooter scaleWithDoc="0" alignWithMargins="0">
    <oddHeader>&amp;L&amp;F&amp;R&amp;A</oddHeader>
    <oddFooter>&amp;C&amp;P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N5005"/>
  <sheetViews>
    <sheetView showGridLines="0" workbookViewId="0">
      <pane ySplit="12" topLeftCell="A13" activePane="bottomLeft" state="frozen"/>
      <selection pane="bottomLeft" activeCell="A2505" sqref="A2505"/>
    </sheetView>
  </sheetViews>
  <sheetFormatPr baseColWidth="10" defaultRowHeight="13.2" x14ac:dyDescent="0.25"/>
  <cols>
    <col min="1" max="1" width="1.44140625" customWidth="1"/>
    <col min="2" max="2" width="16" customWidth="1"/>
    <col min="3" max="3" width="11" customWidth="1"/>
    <col min="4" max="4" width="26.44140625" customWidth="1"/>
    <col min="5" max="6" width="11.5546875" customWidth="1"/>
    <col min="7" max="14" width="11.6640625" customWidth="1"/>
    <col min="15" max="15" width="11.44140625" customWidth="1"/>
    <col min="16" max="16" width="10.33203125" customWidth="1"/>
  </cols>
  <sheetData>
    <row r="1" spans="2:14" ht="22.5" customHeight="1" x14ac:dyDescent="0.3">
      <c r="B1" s="304" t="str">
        <f ca="1">DFIE!$B$156</f>
        <v>Massgebende Sonderlasten Kernstädte (SLA F) 2027</v>
      </c>
      <c r="N1" s="378"/>
    </row>
    <row r="2" spans="2:14" ht="19.5" customHeight="1" x14ac:dyDescent="0.25">
      <c r="B2" s="305" t="str">
        <f ca="1">DFIE!$B$160</f>
        <v>(Teil-)Indikatoren Gemeinden</v>
      </c>
      <c r="I2" s="306"/>
      <c r="J2" s="306"/>
      <c r="K2" s="306"/>
      <c r="L2" s="306"/>
      <c r="M2" s="307"/>
    </row>
    <row r="3" spans="2:14" ht="12.75" customHeight="1" x14ac:dyDescent="0.3">
      <c r="B3" s="308"/>
      <c r="I3" s="309"/>
      <c r="J3" s="309"/>
      <c r="K3" s="309"/>
      <c r="L3" s="309"/>
      <c r="M3" s="310"/>
      <c r="N3" s="311"/>
    </row>
    <row r="4" spans="2:14" ht="12" customHeight="1" x14ac:dyDescent="0.25">
      <c r="B4" s="312" t="str">
        <f ca="1">DFIE!$B$49</f>
        <v>Spalte</v>
      </c>
      <c r="C4" s="313" t="s">
        <v>46</v>
      </c>
      <c r="D4" s="313" t="s">
        <v>47</v>
      </c>
      <c r="E4" s="366" t="s">
        <v>55</v>
      </c>
      <c r="F4" s="367" t="s">
        <v>49</v>
      </c>
      <c r="G4" s="366" t="s">
        <v>50</v>
      </c>
      <c r="H4" s="314" t="s">
        <v>51</v>
      </c>
      <c r="I4" s="370" t="s">
        <v>56</v>
      </c>
      <c r="J4" s="372" t="s">
        <v>57</v>
      </c>
      <c r="K4" s="315" t="s">
        <v>52</v>
      </c>
      <c r="L4" s="370" t="s">
        <v>53</v>
      </c>
      <c r="M4" s="313" t="s">
        <v>54</v>
      </c>
      <c r="N4" s="316" t="s">
        <v>63</v>
      </c>
    </row>
    <row r="5" spans="2:14" ht="12" customHeight="1" x14ac:dyDescent="0.25">
      <c r="B5" s="312" t="str">
        <f ca="1">DFIE!$B$50</f>
        <v>Formel</v>
      </c>
      <c r="C5" s="317"/>
      <c r="D5" s="317"/>
      <c r="E5" s="368"/>
      <c r="F5" s="369"/>
      <c r="G5" s="368"/>
      <c r="H5" s="318" t="s">
        <v>494</v>
      </c>
      <c r="I5" s="371" t="s">
        <v>493</v>
      </c>
      <c r="J5" s="373"/>
      <c r="K5" s="319"/>
      <c r="L5" s="371"/>
      <c r="M5" s="317" t="s">
        <v>500</v>
      </c>
      <c r="N5" s="320" t="s">
        <v>499</v>
      </c>
    </row>
    <row r="6" spans="2:14" ht="12.75" customHeight="1" x14ac:dyDescent="0.25">
      <c r="B6" s="312" t="str">
        <f ca="1">DFIE!$B$157</f>
        <v>Gewicht (ω)</v>
      </c>
      <c r="C6" s="321"/>
      <c r="D6" s="322"/>
      <c r="E6" s="354"/>
      <c r="F6" s="361"/>
      <c r="G6" s="354"/>
      <c r="H6" s="321"/>
      <c r="I6" s="323"/>
      <c r="J6" s="249">
        <v>0.36</v>
      </c>
      <c r="K6" s="250">
        <v>0.38</v>
      </c>
      <c r="L6" s="251">
        <v>0.26</v>
      </c>
      <c r="M6" s="321"/>
      <c r="N6" s="323"/>
    </row>
    <row r="7" spans="2:14" ht="28.5" customHeight="1" x14ac:dyDescent="0.25">
      <c r="B7" s="336"/>
      <c r="C7" s="348"/>
      <c r="D7" s="348"/>
      <c r="E7" s="349"/>
      <c r="F7" s="355"/>
      <c r="G7" s="445" t="str">
        <f ca="1">DFIE!$B$169</f>
        <v>Teilindikatoren</v>
      </c>
      <c r="H7" s="446"/>
      <c r="I7" s="447"/>
      <c r="J7" s="448" t="str">
        <f ca="1">DFIE!$B$170</f>
        <v>Gewichtete
standardisierte Teilindikatoren</v>
      </c>
      <c r="K7" s="449"/>
      <c r="L7" s="450"/>
      <c r="M7" s="451" t="str">
        <f ca="1">DFIE!$B$171</f>
        <v>Lastenindex
Gemeinde</v>
      </c>
      <c r="N7" s="453" t="str">
        <f ca="1">DFIE!$B$172</f>
        <v>Lastenindex
Gemeinde
gewichtet</v>
      </c>
    </row>
    <row r="8" spans="2:14" ht="42" customHeight="1" x14ac:dyDescent="0.25">
      <c r="B8" s="344" t="str">
        <f ca="1">DFIE!$B$161</f>
        <v>Kantons-
nummer
BFS</v>
      </c>
      <c r="C8" s="345" t="str">
        <f ca="1">DFIE!$B$162</f>
        <v>Gemeinde-
nummer
BFS</v>
      </c>
      <c r="D8" s="346" t="str">
        <f ca="1">DFIE!$B$163</f>
        <v>Gemeindebezeichnung</v>
      </c>
      <c r="E8" s="344" t="str">
        <f ca="1">DFIE!$B$165</f>
        <v>Beschäf-
tigung</v>
      </c>
      <c r="F8" s="356" t="str">
        <f ca="1">DFIE!$B$166</f>
        <v>Produktive
Fläche</v>
      </c>
      <c r="G8" s="344" t="str">
        <f ca="1">DFIE!$B$164</f>
        <v>Ständige
Wohnbe-
völkerung</v>
      </c>
      <c r="H8" s="347" t="str">
        <f ca="1">DFIE!$B$168</f>
        <v>Siedlungs-
dichte</v>
      </c>
      <c r="I8" s="362" t="str">
        <f ca="1">DFIE!$B$167</f>
        <v>Beschäfti-
gungs-
quote</v>
      </c>
      <c r="J8" s="344" t="str">
        <f ca="1">DFIE!$B$164</f>
        <v>Ständige
Wohnbe-
völkerung</v>
      </c>
      <c r="K8" s="347" t="str">
        <f ca="1">DFIE!$B$168</f>
        <v>Siedlungs-
dichte</v>
      </c>
      <c r="L8" s="362" t="str">
        <f ca="1">DFIE!$B$167</f>
        <v>Beschäfti-
gungs-
quote</v>
      </c>
      <c r="M8" s="452"/>
      <c r="N8" s="454"/>
    </row>
    <row r="9" spans="2:14" ht="12.75" customHeight="1" x14ac:dyDescent="0.25">
      <c r="B9" s="312" t="str">
        <f ca="1">DFIE!$B$51</f>
        <v>Erhebungsjahr</v>
      </c>
      <c r="C9" s="321"/>
      <c r="D9" s="322"/>
      <c r="E9" s="350">
        <v>2023</v>
      </c>
      <c r="F9" s="357">
        <v>2024</v>
      </c>
      <c r="G9" s="350">
        <v>2024</v>
      </c>
      <c r="H9" s="321"/>
      <c r="I9" s="323"/>
      <c r="J9" s="374"/>
      <c r="K9" s="321"/>
      <c r="L9" s="323"/>
      <c r="M9" s="321"/>
      <c r="N9" s="323"/>
    </row>
    <row r="10" spans="2:14" ht="12.75" customHeight="1" x14ac:dyDescent="0.25">
      <c r="B10" s="336" t="str">
        <f ca="1">DFIE!$B$158</f>
        <v>Mittelwert</v>
      </c>
      <c r="C10" s="337"/>
      <c r="D10" s="338"/>
      <c r="E10" s="352"/>
      <c r="F10" s="359"/>
      <c r="G10" s="364">
        <f>AVERAGE(G13:G2500)</f>
        <v>4267.3404054691182</v>
      </c>
      <c r="H10" s="384">
        <f>AVERAGE(H13:H2500)</f>
        <v>7.3445908470491954</v>
      </c>
      <c r="I10" s="385">
        <f>AVERAGE(I13:I2500)</f>
        <v>0.42248208502455442</v>
      </c>
      <c r="J10" s="376"/>
      <c r="K10" s="337"/>
      <c r="L10" s="339"/>
      <c r="M10" s="337"/>
      <c r="N10" s="339"/>
    </row>
    <row r="11" spans="2:14" ht="12.75" customHeight="1" x14ac:dyDescent="0.25">
      <c r="B11" s="340" t="str">
        <f ca="1">DFIE!$B$154</f>
        <v>Standardabweichung</v>
      </c>
      <c r="C11" s="341"/>
      <c r="D11" s="342"/>
      <c r="E11" s="353"/>
      <c r="F11" s="360"/>
      <c r="G11" s="365">
        <f>STDEV(G13:G2500)</f>
        <v>13516.579701656749</v>
      </c>
      <c r="H11" s="386">
        <f>STDEV(H13:H2500)</f>
        <v>14.91762496063706</v>
      </c>
      <c r="I11" s="385">
        <f>STDEV(I13:I2500)</f>
        <v>0.30526141719970679</v>
      </c>
      <c r="J11" s="377"/>
      <c r="K11" s="341"/>
      <c r="L11" s="343"/>
      <c r="M11" s="341"/>
      <c r="N11" s="343"/>
    </row>
    <row r="12" spans="2:14" ht="12.75" customHeight="1" x14ac:dyDescent="0.25">
      <c r="B12" s="312" t="str">
        <f ca="1">DFIE!$B$52</f>
        <v>Einheit</v>
      </c>
      <c r="C12" s="324"/>
      <c r="D12" s="325"/>
      <c r="E12" s="351" t="str">
        <f ca="1">DFIE!$B$56</f>
        <v>Anzahl</v>
      </c>
      <c r="F12" s="358" t="str">
        <f ca="1">DFIE!$B$59</f>
        <v>Hektaren</v>
      </c>
      <c r="G12" s="351" t="str">
        <f ca="1">DFIE!$B$56</f>
        <v>Anzahl</v>
      </c>
      <c r="H12" s="324" t="str">
        <f ca="1">DFIE!$B$58</f>
        <v>Prozent</v>
      </c>
      <c r="I12" s="363"/>
      <c r="J12" s="375"/>
      <c r="K12" s="326"/>
      <c r="L12" s="363"/>
      <c r="M12" s="324"/>
      <c r="N12" s="327"/>
    </row>
    <row r="13" spans="2:14" x14ac:dyDescent="0.25">
      <c r="B13" s="382">
        <v>1</v>
      </c>
      <c r="C13" s="382">
        <v>1</v>
      </c>
      <c r="D13" s="379" t="s">
        <v>583</v>
      </c>
      <c r="E13" s="380">
        <v>436</v>
      </c>
      <c r="F13" s="380">
        <v>744</v>
      </c>
      <c r="G13" s="380">
        <v>1995</v>
      </c>
      <c r="H13" s="137">
        <f>(G13+E13)/F13</f>
        <v>3.26747311827957</v>
      </c>
      <c r="I13" s="381">
        <f>E13/G13</f>
        <v>0.21854636591478696</v>
      </c>
      <c r="J13" s="137">
        <f>$J$6*(G13-G$10)/G$11</f>
        <v>-6.0521416218084656E-2</v>
      </c>
      <c r="K13" s="137">
        <f>$K$6*(H13-H$10)/H$11</f>
        <v>-0.10385733258615816</v>
      </c>
      <c r="L13" s="137">
        <f>$L$6*(I13-I$10)/I$11</f>
        <v>-0.17369796502599238</v>
      </c>
      <c r="M13" s="137">
        <f>SUM(J13:L13)</f>
        <v>-0.33807671383023519</v>
      </c>
      <c r="N13" s="383">
        <f t="shared" ref="N13:N76" si="0">M13*G13</f>
        <v>-674.46304409131915</v>
      </c>
    </row>
    <row r="14" spans="2:14" x14ac:dyDescent="0.25">
      <c r="B14" s="382">
        <v>1</v>
      </c>
      <c r="C14" s="382">
        <v>2</v>
      </c>
      <c r="D14" s="379" t="s">
        <v>584</v>
      </c>
      <c r="E14" s="380">
        <v>7036</v>
      </c>
      <c r="F14" s="380">
        <v>1042</v>
      </c>
      <c r="G14" s="380">
        <v>12882</v>
      </c>
      <c r="H14" s="137">
        <f t="shared" ref="H14:H77" si="1">(G14+E14)/F14</f>
        <v>19.115163147792707</v>
      </c>
      <c r="I14" s="381">
        <f t="shared" ref="I14:I77" si="2">E14/G14</f>
        <v>0.54618848004968168</v>
      </c>
      <c r="J14" s="137">
        <f t="shared" ref="J14:J77" si="3">$J$6*(G14-G$10)/G$11</f>
        <v>0.22944247157814554</v>
      </c>
      <c r="K14" s="137">
        <f t="shared" ref="K14:K77" si="4">$K$6*(H14-H$10)/H$11</f>
        <v>0.29983442311258651</v>
      </c>
      <c r="L14" s="137">
        <f t="shared" ref="L14:L77" si="5">$L$6*(I14-I$10)/I$11</f>
        <v>0.10536432347587223</v>
      </c>
      <c r="M14" s="137">
        <f t="shared" ref="M14:M77" si="6">SUM(J14:L14)</f>
        <v>0.63464121816660424</v>
      </c>
      <c r="N14" s="383">
        <f t="shared" si="0"/>
        <v>8175.448172422196</v>
      </c>
    </row>
    <row r="15" spans="2:14" x14ac:dyDescent="0.25">
      <c r="B15" s="382">
        <v>1</v>
      </c>
      <c r="C15" s="382">
        <v>3</v>
      </c>
      <c r="D15" s="379" t="s">
        <v>585</v>
      </c>
      <c r="E15" s="380">
        <v>1069</v>
      </c>
      <c r="F15" s="380">
        <v>736</v>
      </c>
      <c r="G15" s="380">
        <v>5712</v>
      </c>
      <c r="H15" s="137">
        <f t="shared" si="1"/>
        <v>9.2133152173913047</v>
      </c>
      <c r="I15" s="381">
        <f t="shared" si="2"/>
        <v>0.18714985994397759</v>
      </c>
      <c r="J15" s="137">
        <f t="shared" si="3"/>
        <v>3.8477001246651973E-2</v>
      </c>
      <c r="K15" s="137">
        <f t="shared" si="4"/>
        <v>4.7602434208111097E-2</v>
      </c>
      <c r="L15" s="137">
        <f t="shared" si="5"/>
        <v>-0.20043927949440427</v>
      </c>
      <c r="M15" s="137">
        <f t="shared" si="6"/>
        <v>-0.1143598440396412</v>
      </c>
      <c r="N15" s="383">
        <f t="shared" si="0"/>
        <v>-653.22342915443051</v>
      </c>
    </row>
    <row r="16" spans="2:14" x14ac:dyDescent="0.25">
      <c r="B16" s="382">
        <v>1</v>
      </c>
      <c r="C16" s="382">
        <v>4</v>
      </c>
      <c r="D16" s="379" t="s">
        <v>586</v>
      </c>
      <c r="E16" s="380">
        <v>1099</v>
      </c>
      <c r="F16" s="380">
        <v>1330</v>
      </c>
      <c r="G16" s="380">
        <v>3951</v>
      </c>
      <c r="H16" s="137">
        <f t="shared" si="1"/>
        <v>3.7969924812030076</v>
      </c>
      <c r="I16" s="381">
        <f t="shared" si="2"/>
        <v>0.27815742849911412</v>
      </c>
      <c r="J16" s="137">
        <f t="shared" si="3"/>
        <v>-8.4253966966897544E-3</v>
      </c>
      <c r="K16" s="137">
        <f t="shared" si="4"/>
        <v>-9.0368767319109561E-2</v>
      </c>
      <c r="L16" s="137">
        <f t="shared" si="5"/>
        <v>-0.12292549461652214</v>
      </c>
      <c r="M16" s="137">
        <f t="shared" si="6"/>
        <v>-0.22171965863232146</v>
      </c>
      <c r="N16" s="383">
        <f t="shared" si="0"/>
        <v>-876.01437125630207</v>
      </c>
    </row>
    <row r="17" spans="2:14" x14ac:dyDescent="0.25">
      <c r="B17" s="382">
        <v>1</v>
      </c>
      <c r="C17" s="382">
        <v>5</v>
      </c>
      <c r="D17" s="379" t="s">
        <v>587</v>
      </c>
      <c r="E17" s="380">
        <v>1369</v>
      </c>
      <c r="F17" s="380">
        <v>650</v>
      </c>
      <c r="G17" s="380">
        <v>4002</v>
      </c>
      <c r="H17" s="137">
        <f t="shared" si="1"/>
        <v>8.2630769230769232</v>
      </c>
      <c r="I17" s="381">
        <f t="shared" si="2"/>
        <v>0.34207896051974013</v>
      </c>
      <c r="J17" s="137">
        <f t="shared" si="3"/>
        <v>-7.0670648993527707E-3</v>
      </c>
      <c r="K17" s="137">
        <f t="shared" si="4"/>
        <v>2.3396801421908881E-2</v>
      </c>
      <c r="L17" s="137">
        <f t="shared" si="5"/>
        <v>-6.8481672407277941E-2</v>
      </c>
      <c r="M17" s="137">
        <f t="shared" si="6"/>
        <v>-5.2151935884721834E-2</v>
      </c>
      <c r="N17" s="383">
        <f t="shared" si="0"/>
        <v>-208.71204741065677</v>
      </c>
    </row>
    <row r="18" spans="2:14" x14ac:dyDescent="0.25">
      <c r="B18" s="382">
        <v>1</v>
      </c>
      <c r="C18" s="382">
        <v>6</v>
      </c>
      <c r="D18" s="379" t="s">
        <v>588</v>
      </c>
      <c r="E18" s="380">
        <v>393</v>
      </c>
      <c r="F18" s="380">
        <v>773</v>
      </c>
      <c r="G18" s="380">
        <v>1382</v>
      </c>
      <c r="H18" s="137">
        <f t="shared" si="1"/>
        <v>2.2962483829236739</v>
      </c>
      <c r="I18" s="381">
        <f t="shared" si="2"/>
        <v>0.28437047756874095</v>
      </c>
      <c r="J18" s="137">
        <f t="shared" si="3"/>
        <v>-7.6848031742938985E-2</v>
      </c>
      <c r="K18" s="137">
        <f t="shared" si="4"/>
        <v>-0.12859755768292047</v>
      </c>
      <c r="L18" s="137">
        <f t="shared" si="5"/>
        <v>-0.11763366057826845</v>
      </c>
      <c r="M18" s="137">
        <f t="shared" si="6"/>
        <v>-0.3230792500041279</v>
      </c>
      <c r="N18" s="383">
        <f t="shared" si="0"/>
        <v>-446.49552350570474</v>
      </c>
    </row>
    <row r="19" spans="2:14" x14ac:dyDescent="0.25">
      <c r="B19" s="382">
        <v>1</v>
      </c>
      <c r="C19" s="382">
        <v>7</v>
      </c>
      <c r="D19" s="379" t="s">
        <v>589</v>
      </c>
      <c r="E19" s="380">
        <v>572</v>
      </c>
      <c r="F19" s="380">
        <v>631</v>
      </c>
      <c r="G19" s="380">
        <v>2466</v>
      </c>
      <c r="H19" s="137">
        <f t="shared" si="1"/>
        <v>4.814580031695721</v>
      </c>
      <c r="I19" s="381">
        <f t="shared" si="2"/>
        <v>0.23195458231954583</v>
      </c>
      <c r="J19" s="137">
        <f t="shared" si="3"/>
        <v>-4.7976822560325448E-2</v>
      </c>
      <c r="K19" s="137">
        <f t="shared" si="4"/>
        <v>-6.4447531853841653E-2</v>
      </c>
      <c r="L19" s="137">
        <f t="shared" si="5"/>
        <v>-0.16227779834650463</v>
      </c>
      <c r="M19" s="137">
        <f t="shared" si="6"/>
        <v>-0.27470215276067173</v>
      </c>
      <c r="N19" s="383">
        <f t="shared" si="0"/>
        <v>-677.41550870781646</v>
      </c>
    </row>
    <row r="20" spans="2:14" x14ac:dyDescent="0.25">
      <c r="B20" s="382">
        <v>1</v>
      </c>
      <c r="C20" s="382">
        <v>8</v>
      </c>
      <c r="D20" s="379" t="s">
        <v>590</v>
      </c>
      <c r="E20" s="380">
        <v>188</v>
      </c>
      <c r="F20" s="380">
        <v>425</v>
      </c>
      <c r="G20" s="380">
        <v>677</v>
      </c>
      <c r="H20" s="137">
        <f t="shared" si="1"/>
        <v>2.0352941176470587</v>
      </c>
      <c r="I20" s="381">
        <f t="shared" si="2"/>
        <v>0.2776957163958641</v>
      </c>
      <c r="J20" s="137">
        <f t="shared" si="3"/>
        <v>-9.5624971294361982E-2</v>
      </c>
      <c r="K20" s="137">
        <f t="shared" si="4"/>
        <v>-0.13524490409810203</v>
      </c>
      <c r="L20" s="137">
        <f t="shared" si="5"/>
        <v>-0.1233187482020759</v>
      </c>
      <c r="M20" s="137">
        <f t="shared" si="6"/>
        <v>-0.3541886235945399</v>
      </c>
      <c r="N20" s="383">
        <f t="shared" si="0"/>
        <v>-239.7856981735035</v>
      </c>
    </row>
    <row r="21" spans="2:14" x14ac:dyDescent="0.25">
      <c r="B21" s="382">
        <v>1</v>
      </c>
      <c r="C21" s="382">
        <v>9</v>
      </c>
      <c r="D21" s="379" t="s">
        <v>591</v>
      </c>
      <c r="E21" s="380">
        <v>1755</v>
      </c>
      <c r="F21" s="380">
        <v>1295</v>
      </c>
      <c r="G21" s="380">
        <v>5763</v>
      </c>
      <c r="H21" s="137">
        <f t="shared" si="1"/>
        <v>5.8054054054054056</v>
      </c>
      <c r="I21" s="381">
        <f t="shared" si="2"/>
        <v>0.30452889120249871</v>
      </c>
      <c r="J21" s="137">
        <f t="shared" si="3"/>
        <v>3.9835333043988959E-2</v>
      </c>
      <c r="K21" s="137">
        <f t="shared" si="4"/>
        <v>-3.9208015308601935E-2</v>
      </c>
      <c r="L21" s="137">
        <f t="shared" si="5"/>
        <v>-0.10046415519872631</v>
      </c>
      <c r="M21" s="137">
        <f t="shared" si="6"/>
        <v>-9.9836837463339295E-2</v>
      </c>
      <c r="N21" s="383">
        <f t="shared" si="0"/>
        <v>-575.35969430122441</v>
      </c>
    </row>
    <row r="22" spans="2:14" x14ac:dyDescent="0.25">
      <c r="B22" s="382">
        <v>1</v>
      </c>
      <c r="C22" s="382">
        <v>10</v>
      </c>
      <c r="D22" s="379" t="s">
        <v>592</v>
      </c>
      <c r="E22" s="380">
        <v>1546</v>
      </c>
      <c r="F22" s="380">
        <v>717</v>
      </c>
      <c r="G22" s="380">
        <v>5961</v>
      </c>
      <c r="H22" s="137">
        <f t="shared" si="1"/>
        <v>10.470013947001394</v>
      </c>
      <c r="I22" s="381">
        <f t="shared" si="2"/>
        <v>0.25935245764133535</v>
      </c>
      <c r="J22" s="137">
        <f t="shared" si="3"/>
        <v>4.510885649247371E-2</v>
      </c>
      <c r="K22" s="137">
        <f t="shared" si="4"/>
        <v>7.9614602265152823E-2</v>
      </c>
      <c r="L22" s="137">
        <f t="shared" si="5"/>
        <v>-0.13894223354106114</v>
      </c>
      <c r="M22" s="137">
        <f t="shared" si="6"/>
        <v>-1.4218774783434612E-2</v>
      </c>
      <c r="N22" s="383">
        <f t="shared" si="0"/>
        <v>-84.75811648405373</v>
      </c>
    </row>
    <row r="23" spans="2:14" x14ac:dyDescent="0.25">
      <c r="B23" s="382">
        <v>1</v>
      </c>
      <c r="C23" s="382">
        <v>11</v>
      </c>
      <c r="D23" s="379" t="s">
        <v>593</v>
      </c>
      <c r="E23" s="380">
        <v>762</v>
      </c>
      <c r="F23" s="380">
        <v>479</v>
      </c>
      <c r="G23" s="380">
        <v>2973</v>
      </c>
      <c r="H23" s="137">
        <f t="shared" si="1"/>
        <v>7.7974947807933193</v>
      </c>
      <c r="I23" s="381">
        <f t="shared" si="2"/>
        <v>0.25630676084762866</v>
      </c>
      <c r="J23" s="137">
        <f t="shared" si="3"/>
        <v>-3.4473406457387203E-2</v>
      </c>
      <c r="K23" s="137">
        <f t="shared" si="4"/>
        <v>1.1536923288854244E-2</v>
      </c>
      <c r="L23" s="137">
        <f t="shared" si="5"/>
        <v>-0.14153634180940375</v>
      </c>
      <c r="M23" s="137">
        <f t="shared" si="6"/>
        <v>-0.16447282497793669</v>
      </c>
      <c r="N23" s="383">
        <f t="shared" si="0"/>
        <v>-488.97770865940578</v>
      </c>
    </row>
    <row r="24" spans="2:14" x14ac:dyDescent="0.25">
      <c r="B24" s="382">
        <v>1</v>
      </c>
      <c r="C24" s="382">
        <v>12</v>
      </c>
      <c r="D24" s="379" t="s">
        <v>594</v>
      </c>
      <c r="E24" s="380">
        <v>308</v>
      </c>
      <c r="F24" s="380">
        <v>644</v>
      </c>
      <c r="G24" s="380">
        <v>1180</v>
      </c>
      <c r="H24" s="137">
        <f t="shared" si="1"/>
        <v>2.31055900621118</v>
      </c>
      <c r="I24" s="381">
        <f t="shared" si="2"/>
        <v>0.26101694915254237</v>
      </c>
      <c r="J24" s="137">
        <f t="shared" si="3"/>
        <v>-8.2228091018665864E-2</v>
      </c>
      <c r="K24" s="137">
        <f t="shared" si="4"/>
        <v>-0.12823301997242018</v>
      </c>
      <c r="L24" s="137">
        <f t="shared" si="5"/>
        <v>-0.13752453785949162</v>
      </c>
      <c r="M24" s="137">
        <f t="shared" si="6"/>
        <v>-0.3479856488505777</v>
      </c>
      <c r="N24" s="383">
        <f t="shared" si="0"/>
        <v>-410.62306564368168</v>
      </c>
    </row>
    <row r="25" spans="2:14" x14ac:dyDescent="0.25">
      <c r="B25" s="382">
        <v>1</v>
      </c>
      <c r="C25" s="382">
        <v>13</v>
      </c>
      <c r="D25" s="379" t="s">
        <v>595</v>
      </c>
      <c r="E25" s="380">
        <v>801</v>
      </c>
      <c r="F25" s="380">
        <v>1192</v>
      </c>
      <c r="G25" s="380">
        <v>3909</v>
      </c>
      <c r="H25" s="137">
        <f t="shared" si="1"/>
        <v>3.9513422818791946</v>
      </c>
      <c r="I25" s="381">
        <f t="shared" si="2"/>
        <v>0.20491174213353799</v>
      </c>
      <c r="J25" s="137">
        <f t="shared" si="3"/>
        <v>-9.5440228827319753E-3</v>
      </c>
      <c r="K25" s="137">
        <f t="shared" si="4"/>
        <v>-8.6436980294585367E-2</v>
      </c>
      <c r="L25" s="137">
        <f t="shared" si="5"/>
        <v>-0.18531096943265651</v>
      </c>
      <c r="M25" s="137">
        <f t="shared" si="6"/>
        <v>-0.28129197260997385</v>
      </c>
      <c r="N25" s="383">
        <f t="shared" si="0"/>
        <v>-1099.5703209323879</v>
      </c>
    </row>
    <row r="26" spans="2:14" x14ac:dyDescent="0.25">
      <c r="B26" s="382">
        <v>1</v>
      </c>
      <c r="C26" s="382">
        <v>14</v>
      </c>
      <c r="D26" s="379" t="s">
        <v>596</v>
      </c>
      <c r="E26" s="380">
        <v>1427</v>
      </c>
      <c r="F26" s="380">
        <v>344</v>
      </c>
      <c r="G26" s="380">
        <v>5337</v>
      </c>
      <c r="H26" s="137">
        <f t="shared" si="1"/>
        <v>19.662790697674417</v>
      </c>
      <c r="I26" s="381">
        <f t="shared" si="2"/>
        <v>0.26737867715945285</v>
      </c>
      <c r="J26" s="137">
        <f t="shared" si="3"/>
        <v>2.8489267442703563E-2</v>
      </c>
      <c r="K26" s="137">
        <f t="shared" si="4"/>
        <v>0.31378426227962264</v>
      </c>
      <c r="L26" s="137">
        <f t="shared" si="5"/>
        <v>-0.13210606965944841</v>
      </c>
      <c r="M26" s="137">
        <f t="shared" si="6"/>
        <v>0.21016746006287781</v>
      </c>
      <c r="N26" s="383">
        <f t="shared" si="0"/>
        <v>1121.663734355579</v>
      </c>
    </row>
    <row r="27" spans="2:14" x14ac:dyDescent="0.25">
      <c r="B27" s="382">
        <v>1</v>
      </c>
      <c r="C27" s="382">
        <v>22</v>
      </c>
      <c r="D27" s="379" t="s">
        <v>597</v>
      </c>
      <c r="E27" s="380">
        <v>357</v>
      </c>
      <c r="F27" s="380">
        <v>562</v>
      </c>
      <c r="G27" s="380">
        <v>883</v>
      </c>
      <c r="H27" s="137">
        <f t="shared" si="1"/>
        <v>2.2064056939501779</v>
      </c>
      <c r="I27" s="381">
        <f t="shared" si="2"/>
        <v>0.40430351075877691</v>
      </c>
      <c r="J27" s="137">
        <f t="shared" si="3"/>
        <v>-9.0138376191393005E-2</v>
      </c>
      <c r="K27" s="137">
        <f t="shared" si="4"/>
        <v>-0.13088614061083384</v>
      </c>
      <c r="L27" s="137">
        <f t="shared" si="5"/>
        <v>-1.5483218784934256E-2</v>
      </c>
      <c r="M27" s="137">
        <f t="shared" si="6"/>
        <v>-0.23650773558716109</v>
      </c>
      <c r="N27" s="383">
        <f t="shared" si="0"/>
        <v>-208.83633052346323</v>
      </c>
    </row>
    <row r="28" spans="2:14" x14ac:dyDescent="0.25">
      <c r="B28" s="382">
        <v>1</v>
      </c>
      <c r="C28" s="382">
        <v>23</v>
      </c>
      <c r="D28" s="379" t="s">
        <v>598</v>
      </c>
      <c r="E28" s="380">
        <v>164</v>
      </c>
      <c r="F28" s="380">
        <v>691</v>
      </c>
      <c r="G28" s="380">
        <v>589</v>
      </c>
      <c r="H28" s="137">
        <f t="shared" si="1"/>
        <v>1.0897250361794502</v>
      </c>
      <c r="I28" s="381">
        <f t="shared" si="2"/>
        <v>0.27843803056027167</v>
      </c>
      <c r="J28" s="137">
        <f t="shared" si="3"/>
        <v>-9.7968759493688551E-2</v>
      </c>
      <c r="K28" s="137">
        <f t="shared" si="4"/>
        <v>-0.15933159698023402</v>
      </c>
      <c r="L28" s="137">
        <f t="shared" si="5"/>
        <v>-0.12268649770505453</v>
      </c>
      <c r="M28" s="137">
        <f t="shared" si="6"/>
        <v>-0.3799868541789771</v>
      </c>
      <c r="N28" s="383">
        <f t="shared" si="0"/>
        <v>-223.81225711141752</v>
      </c>
    </row>
    <row r="29" spans="2:14" x14ac:dyDescent="0.25">
      <c r="B29" s="382">
        <v>1</v>
      </c>
      <c r="C29" s="382">
        <v>24</v>
      </c>
      <c r="D29" s="379" t="s">
        <v>599</v>
      </c>
      <c r="E29" s="380">
        <v>202</v>
      </c>
      <c r="F29" s="380">
        <v>1016</v>
      </c>
      <c r="G29" s="380">
        <v>1066</v>
      </c>
      <c r="H29" s="137">
        <f t="shared" si="1"/>
        <v>1.2480314960629921</v>
      </c>
      <c r="I29" s="381">
        <f t="shared" si="2"/>
        <v>0.18949343339587241</v>
      </c>
      <c r="J29" s="137">
        <f t="shared" si="3"/>
        <v>-8.5264362095066173E-2</v>
      </c>
      <c r="K29" s="137">
        <f t="shared" si="4"/>
        <v>-0.15529902109000485</v>
      </c>
      <c r="L29" s="137">
        <f t="shared" si="5"/>
        <v>-0.19844319003415645</v>
      </c>
      <c r="M29" s="137">
        <f t="shared" si="6"/>
        <v>-0.43900657321922748</v>
      </c>
      <c r="N29" s="383">
        <f t="shared" si="0"/>
        <v>-467.98100705169651</v>
      </c>
    </row>
    <row r="30" spans="2:14" x14ac:dyDescent="0.25">
      <c r="B30" s="382">
        <v>1</v>
      </c>
      <c r="C30" s="382">
        <v>25</v>
      </c>
      <c r="D30" s="379" t="s">
        <v>600</v>
      </c>
      <c r="E30" s="380">
        <v>420</v>
      </c>
      <c r="F30" s="380">
        <v>246</v>
      </c>
      <c r="G30" s="380">
        <v>1926</v>
      </c>
      <c r="H30" s="137">
        <f t="shared" si="1"/>
        <v>9.536585365853659</v>
      </c>
      <c r="I30" s="381">
        <f t="shared" si="2"/>
        <v>0.21806853582554517</v>
      </c>
      <c r="J30" s="137">
        <f t="shared" si="3"/>
        <v>-6.2359159238011157E-2</v>
      </c>
      <c r="K30" s="137">
        <f t="shared" si="4"/>
        <v>5.5837167065374768E-2</v>
      </c>
      <c r="L30" s="137">
        <f t="shared" si="5"/>
        <v>-0.17410494676755192</v>
      </c>
      <c r="M30" s="137">
        <f t="shared" si="6"/>
        <v>-0.1806269389401883</v>
      </c>
      <c r="N30" s="383">
        <f t="shared" si="0"/>
        <v>-347.88748439880266</v>
      </c>
    </row>
    <row r="31" spans="2:14" x14ac:dyDescent="0.25">
      <c r="B31" s="382">
        <v>1</v>
      </c>
      <c r="C31" s="382">
        <v>26</v>
      </c>
      <c r="D31" s="379" t="s">
        <v>601</v>
      </c>
      <c r="E31" s="380">
        <v>168</v>
      </c>
      <c r="F31" s="380">
        <v>554</v>
      </c>
      <c r="G31" s="380">
        <v>728</v>
      </c>
      <c r="H31" s="137">
        <f t="shared" si="1"/>
        <v>1.6173285198555956</v>
      </c>
      <c r="I31" s="381">
        <f t="shared" si="2"/>
        <v>0.23076923076923078</v>
      </c>
      <c r="J31" s="137">
        <f t="shared" si="3"/>
        <v>-9.4266639497025004E-2</v>
      </c>
      <c r="K31" s="137">
        <f t="shared" si="4"/>
        <v>-0.14589183533412989</v>
      </c>
      <c r="L31" s="137">
        <f t="shared" si="5"/>
        <v>-0.16328739663085082</v>
      </c>
      <c r="M31" s="137">
        <f t="shared" si="6"/>
        <v>-0.40344587146200572</v>
      </c>
      <c r="N31" s="383">
        <f t="shared" si="0"/>
        <v>-293.70859442434016</v>
      </c>
    </row>
    <row r="32" spans="2:14" x14ac:dyDescent="0.25">
      <c r="B32" s="382">
        <v>1</v>
      </c>
      <c r="C32" s="382">
        <v>27</v>
      </c>
      <c r="D32" s="379" t="s">
        <v>602</v>
      </c>
      <c r="E32" s="380">
        <v>1247</v>
      </c>
      <c r="F32" s="380">
        <v>245</v>
      </c>
      <c r="G32" s="380">
        <v>3848</v>
      </c>
      <c r="H32" s="137">
        <f t="shared" si="1"/>
        <v>20.795918367346939</v>
      </c>
      <c r="I32" s="381">
        <f t="shared" si="2"/>
        <v>0.32406444906444909</v>
      </c>
      <c r="J32" s="137">
        <f t="shared" si="3"/>
        <v>-1.116869424817425E-2</v>
      </c>
      <c r="K32" s="137">
        <f t="shared" si="4"/>
        <v>0.34264867706493507</v>
      </c>
      <c r="L32" s="137">
        <f t="shared" si="5"/>
        <v>-8.3825154139564692E-2</v>
      </c>
      <c r="M32" s="137">
        <f t="shared" si="6"/>
        <v>0.24765482867719613</v>
      </c>
      <c r="N32" s="383">
        <f t="shared" si="0"/>
        <v>952.97578074985074</v>
      </c>
    </row>
    <row r="33" spans="2:14" x14ac:dyDescent="0.25">
      <c r="B33" s="382">
        <v>1</v>
      </c>
      <c r="C33" s="382">
        <v>28</v>
      </c>
      <c r="D33" s="379" t="s">
        <v>603</v>
      </c>
      <c r="E33" s="380">
        <v>801</v>
      </c>
      <c r="F33" s="380">
        <v>934</v>
      </c>
      <c r="G33" s="380">
        <v>1494</v>
      </c>
      <c r="H33" s="137">
        <f t="shared" si="1"/>
        <v>2.4571734475374734</v>
      </c>
      <c r="I33" s="381">
        <f t="shared" si="2"/>
        <v>0.53614457831325302</v>
      </c>
      <c r="J33" s="137">
        <f t="shared" si="3"/>
        <v>-7.3865028580159725E-2</v>
      </c>
      <c r="K33" s="137">
        <f t="shared" si="4"/>
        <v>-0.12449827748821093</v>
      </c>
      <c r="L33" s="137">
        <f t="shared" si="5"/>
        <v>9.6809641146781714E-2</v>
      </c>
      <c r="M33" s="137">
        <f t="shared" si="6"/>
        <v>-0.10155366492158895</v>
      </c>
      <c r="N33" s="383">
        <f t="shared" si="0"/>
        <v>-151.72117539285389</v>
      </c>
    </row>
    <row r="34" spans="2:14" x14ac:dyDescent="0.25">
      <c r="B34" s="382">
        <v>1</v>
      </c>
      <c r="C34" s="382">
        <v>29</v>
      </c>
      <c r="D34" s="379" t="s">
        <v>604</v>
      </c>
      <c r="E34" s="380">
        <v>481</v>
      </c>
      <c r="F34" s="380">
        <v>231</v>
      </c>
      <c r="G34" s="380">
        <v>1520</v>
      </c>
      <c r="H34" s="137">
        <f t="shared" si="1"/>
        <v>8.6623376623376629</v>
      </c>
      <c r="I34" s="381">
        <f t="shared" si="2"/>
        <v>0.31644736842105264</v>
      </c>
      <c r="J34" s="137">
        <f t="shared" si="3"/>
        <v>-7.317254570308597E-2</v>
      </c>
      <c r="K34" s="137">
        <f t="shared" si="4"/>
        <v>3.3567259609416623E-2</v>
      </c>
      <c r="L34" s="137">
        <f t="shared" si="5"/>
        <v>-9.0312842578708127E-2</v>
      </c>
      <c r="M34" s="137">
        <f t="shared" si="6"/>
        <v>-0.12991812867237748</v>
      </c>
      <c r="N34" s="383">
        <f t="shared" si="0"/>
        <v>-197.47555558201378</v>
      </c>
    </row>
    <row r="35" spans="2:14" x14ac:dyDescent="0.25">
      <c r="B35" s="382">
        <v>1</v>
      </c>
      <c r="C35" s="382">
        <v>31</v>
      </c>
      <c r="D35" s="379" t="s">
        <v>605</v>
      </c>
      <c r="E35" s="380">
        <v>695</v>
      </c>
      <c r="F35" s="380">
        <v>301</v>
      </c>
      <c r="G35" s="380">
        <v>2343</v>
      </c>
      <c r="H35" s="137">
        <f t="shared" si="1"/>
        <v>10.093023255813954</v>
      </c>
      <c r="I35" s="381">
        <f t="shared" si="2"/>
        <v>0.29662825437473322</v>
      </c>
      <c r="J35" s="137">
        <f t="shared" si="3"/>
        <v>-5.1252799248020522E-2</v>
      </c>
      <c r="K35" s="137">
        <f t="shared" si="4"/>
        <v>7.0011433997467024E-2</v>
      </c>
      <c r="L35" s="137">
        <f t="shared" si="5"/>
        <v>-0.10719335666173059</v>
      </c>
      <c r="M35" s="137">
        <f t="shared" si="6"/>
        <v>-8.8434721912284089E-2</v>
      </c>
      <c r="N35" s="383">
        <f t="shared" si="0"/>
        <v>-207.20255344048161</v>
      </c>
    </row>
    <row r="36" spans="2:14" x14ac:dyDescent="0.25">
      <c r="B36" s="382">
        <v>1</v>
      </c>
      <c r="C36" s="382">
        <v>33</v>
      </c>
      <c r="D36" s="379" t="s">
        <v>606</v>
      </c>
      <c r="E36" s="380">
        <v>1206</v>
      </c>
      <c r="F36" s="380">
        <v>991</v>
      </c>
      <c r="G36" s="380">
        <v>2238</v>
      </c>
      <c r="H36" s="137">
        <f t="shared" si="1"/>
        <v>3.4752774974772955</v>
      </c>
      <c r="I36" s="381">
        <f t="shared" si="2"/>
        <v>0.53887399463806973</v>
      </c>
      <c r="J36" s="137">
        <f t="shared" si="3"/>
        <v>-5.4049364713126082E-2</v>
      </c>
      <c r="K36" s="137">
        <f t="shared" si="4"/>
        <v>-9.85638851169061E-2</v>
      </c>
      <c r="L36" s="137">
        <f t="shared" si="5"/>
        <v>9.9134364169305336E-2</v>
      </c>
      <c r="M36" s="137">
        <f t="shared" si="6"/>
        <v>-5.3478885660726852E-2</v>
      </c>
      <c r="N36" s="383">
        <f t="shared" si="0"/>
        <v>-119.6857461087067</v>
      </c>
    </row>
    <row r="37" spans="2:14" x14ac:dyDescent="0.25">
      <c r="B37" s="382">
        <v>1</v>
      </c>
      <c r="C37" s="382">
        <v>34</v>
      </c>
      <c r="D37" s="379" t="s">
        <v>607</v>
      </c>
      <c r="E37" s="380">
        <v>506</v>
      </c>
      <c r="F37" s="380">
        <v>606</v>
      </c>
      <c r="G37" s="380">
        <v>1828</v>
      </c>
      <c r="H37" s="137">
        <f t="shared" si="1"/>
        <v>3.8514851485148514</v>
      </c>
      <c r="I37" s="381">
        <f t="shared" si="2"/>
        <v>0.27680525164113784</v>
      </c>
      <c r="J37" s="137">
        <f t="shared" si="3"/>
        <v>-6.4969287005443008E-2</v>
      </c>
      <c r="K37" s="137">
        <f t="shared" si="4"/>
        <v>-8.8980663406245386E-2</v>
      </c>
      <c r="L37" s="137">
        <f t="shared" si="5"/>
        <v>-0.12407718285245743</v>
      </c>
      <c r="M37" s="137">
        <f t="shared" si="6"/>
        <v>-0.27802713326414585</v>
      </c>
      <c r="N37" s="383">
        <f t="shared" si="0"/>
        <v>-508.2335996068586</v>
      </c>
    </row>
    <row r="38" spans="2:14" x14ac:dyDescent="0.25">
      <c r="B38" s="382">
        <v>1</v>
      </c>
      <c r="C38" s="382">
        <v>35</v>
      </c>
      <c r="D38" s="379" t="s">
        <v>608</v>
      </c>
      <c r="E38" s="380">
        <v>1272</v>
      </c>
      <c r="F38" s="380">
        <v>1374</v>
      </c>
      <c r="G38" s="380">
        <v>1990</v>
      </c>
      <c r="H38" s="137">
        <f t="shared" si="1"/>
        <v>2.3740902474526928</v>
      </c>
      <c r="I38" s="381">
        <f t="shared" si="2"/>
        <v>0.6391959798994975</v>
      </c>
      <c r="J38" s="137">
        <f t="shared" si="3"/>
        <v>-6.0654586002137294E-2</v>
      </c>
      <c r="K38" s="137">
        <f t="shared" si="4"/>
        <v>-0.12661467444251998</v>
      </c>
      <c r="L38" s="137">
        <f t="shared" si="5"/>
        <v>0.18458150782489169</v>
      </c>
      <c r="M38" s="137">
        <f t="shared" si="6"/>
        <v>-2.6877526197655877E-3</v>
      </c>
      <c r="N38" s="383">
        <f t="shared" si="0"/>
        <v>-5.3486277133335198</v>
      </c>
    </row>
    <row r="39" spans="2:14" x14ac:dyDescent="0.25">
      <c r="B39" s="382">
        <v>1</v>
      </c>
      <c r="C39" s="382">
        <v>37</v>
      </c>
      <c r="D39" s="379" t="s">
        <v>609</v>
      </c>
      <c r="E39" s="380">
        <v>449</v>
      </c>
      <c r="F39" s="380">
        <v>1240</v>
      </c>
      <c r="G39" s="380">
        <v>1835</v>
      </c>
      <c r="H39" s="137">
        <f t="shared" si="1"/>
        <v>1.8419354838709678</v>
      </c>
      <c r="I39" s="381">
        <f t="shared" si="2"/>
        <v>0.2446866485013624</v>
      </c>
      <c r="J39" s="137">
        <f t="shared" si="3"/>
        <v>-6.47828493077693E-2</v>
      </c>
      <c r="K39" s="137">
        <f t="shared" si="4"/>
        <v>-0.14017037186048345</v>
      </c>
      <c r="L39" s="137">
        <f t="shared" si="5"/>
        <v>-0.15143352841668695</v>
      </c>
      <c r="M39" s="137">
        <f t="shared" si="6"/>
        <v>-0.35638674958493971</v>
      </c>
      <c r="N39" s="383">
        <f t="shared" si="0"/>
        <v>-653.96968548836435</v>
      </c>
    </row>
    <row r="40" spans="2:14" x14ac:dyDescent="0.25">
      <c r="B40" s="382">
        <v>1</v>
      </c>
      <c r="C40" s="382">
        <v>38</v>
      </c>
      <c r="D40" s="379" t="s">
        <v>610</v>
      </c>
      <c r="E40" s="380">
        <v>771</v>
      </c>
      <c r="F40" s="380">
        <v>827</v>
      </c>
      <c r="G40" s="380">
        <v>1321</v>
      </c>
      <c r="H40" s="137">
        <f t="shared" si="1"/>
        <v>2.5296251511487302</v>
      </c>
      <c r="I40" s="381">
        <f t="shared" si="2"/>
        <v>0.58364875094625279</v>
      </c>
      <c r="J40" s="137">
        <f t="shared" si="3"/>
        <v>-7.8472703108381253E-2</v>
      </c>
      <c r="K40" s="137">
        <f t="shared" si="4"/>
        <v>-0.12265269902348046</v>
      </c>
      <c r="L40" s="137">
        <f t="shared" si="5"/>
        <v>0.13727032234875514</v>
      </c>
      <c r="M40" s="137">
        <f t="shared" si="6"/>
        <v>-6.3855079783106561E-2</v>
      </c>
      <c r="N40" s="383">
        <f t="shared" si="0"/>
        <v>-84.35256039348377</v>
      </c>
    </row>
    <row r="41" spans="2:14" x14ac:dyDescent="0.25">
      <c r="B41" s="382">
        <v>1</v>
      </c>
      <c r="C41" s="382">
        <v>39</v>
      </c>
      <c r="D41" s="379" t="s">
        <v>611</v>
      </c>
      <c r="E41" s="380">
        <v>344</v>
      </c>
      <c r="F41" s="380">
        <v>618</v>
      </c>
      <c r="G41" s="380">
        <v>1004</v>
      </c>
      <c r="H41" s="137">
        <f t="shared" si="1"/>
        <v>2.1812297734627832</v>
      </c>
      <c r="I41" s="381">
        <f t="shared" si="2"/>
        <v>0.34262948207171312</v>
      </c>
      <c r="J41" s="137">
        <f t="shared" si="3"/>
        <v>-8.6915667417318973E-2</v>
      </c>
      <c r="K41" s="137">
        <f t="shared" si="4"/>
        <v>-0.13152745246915268</v>
      </c>
      <c r="L41" s="137">
        <f t="shared" si="5"/>
        <v>-6.8012777239241234E-2</v>
      </c>
      <c r="M41" s="137">
        <f t="shared" si="6"/>
        <v>-0.28645589712571284</v>
      </c>
      <c r="N41" s="383">
        <f t="shared" si="0"/>
        <v>-287.60172071421567</v>
      </c>
    </row>
    <row r="42" spans="2:14" x14ac:dyDescent="0.25">
      <c r="B42" s="382">
        <v>1</v>
      </c>
      <c r="C42" s="382">
        <v>40</v>
      </c>
      <c r="D42" s="379" t="s">
        <v>612</v>
      </c>
      <c r="E42" s="380">
        <v>317</v>
      </c>
      <c r="F42" s="380">
        <v>952</v>
      </c>
      <c r="G42" s="380">
        <v>1104</v>
      </c>
      <c r="H42" s="137">
        <f t="shared" si="1"/>
        <v>1.4926470588235294</v>
      </c>
      <c r="I42" s="381">
        <f t="shared" si="2"/>
        <v>0.28713768115942029</v>
      </c>
      <c r="J42" s="137">
        <f t="shared" si="3"/>
        <v>-8.4252271736266066E-2</v>
      </c>
      <c r="K42" s="137">
        <f t="shared" si="4"/>
        <v>-0.14906787410150765</v>
      </c>
      <c r="L42" s="137">
        <f t="shared" si="5"/>
        <v>-0.11527675304577822</v>
      </c>
      <c r="M42" s="137">
        <f t="shared" si="6"/>
        <v>-0.34859689888355194</v>
      </c>
      <c r="N42" s="383">
        <f t="shared" si="0"/>
        <v>-384.85097636744132</v>
      </c>
    </row>
    <row r="43" spans="2:14" x14ac:dyDescent="0.25">
      <c r="B43" s="382">
        <v>1</v>
      </c>
      <c r="C43" s="382">
        <v>41</v>
      </c>
      <c r="D43" s="379" t="s">
        <v>613</v>
      </c>
      <c r="E43" s="380">
        <v>133</v>
      </c>
      <c r="F43" s="380">
        <v>438</v>
      </c>
      <c r="G43" s="380">
        <v>458</v>
      </c>
      <c r="H43" s="137">
        <f t="shared" si="1"/>
        <v>1.3493150684931507</v>
      </c>
      <c r="I43" s="381">
        <f t="shared" si="2"/>
        <v>0.29039301310043669</v>
      </c>
      <c r="J43" s="137">
        <f t="shared" si="3"/>
        <v>-0.10145780783586784</v>
      </c>
      <c r="K43" s="137">
        <f t="shared" si="4"/>
        <v>-0.15271900197670649</v>
      </c>
      <c r="L43" s="137">
        <f t="shared" si="5"/>
        <v>-0.11250409244415838</v>
      </c>
      <c r="M43" s="137">
        <f t="shared" si="6"/>
        <v>-0.36668090225673272</v>
      </c>
      <c r="N43" s="383">
        <f t="shared" si="0"/>
        <v>-167.93985323358359</v>
      </c>
    </row>
    <row r="44" spans="2:14" x14ac:dyDescent="0.25">
      <c r="B44" s="382">
        <v>1</v>
      </c>
      <c r="C44" s="382">
        <v>43</v>
      </c>
      <c r="D44" s="379" t="s">
        <v>614</v>
      </c>
      <c r="E44" s="380">
        <v>84</v>
      </c>
      <c r="F44" s="380">
        <v>327</v>
      </c>
      <c r="G44" s="380">
        <v>382</v>
      </c>
      <c r="H44" s="137">
        <f t="shared" si="1"/>
        <v>1.4250764525993884</v>
      </c>
      <c r="I44" s="381">
        <f t="shared" si="2"/>
        <v>0.21989528795811519</v>
      </c>
      <c r="J44" s="137">
        <f t="shared" si="3"/>
        <v>-0.10348198855346807</v>
      </c>
      <c r="K44" s="137">
        <f t="shared" si="4"/>
        <v>-0.15078911527984046</v>
      </c>
      <c r="L44" s="137">
        <f t="shared" si="5"/>
        <v>-0.17254904901006532</v>
      </c>
      <c r="M44" s="137">
        <f t="shared" si="6"/>
        <v>-0.42682015284337382</v>
      </c>
      <c r="N44" s="383">
        <f t="shared" si="0"/>
        <v>-163.04529838616881</v>
      </c>
    </row>
    <row r="45" spans="2:14" x14ac:dyDescent="0.25">
      <c r="B45" s="382">
        <v>1</v>
      </c>
      <c r="C45" s="382">
        <v>51</v>
      </c>
      <c r="D45" s="379" t="s">
        <v>615</v>
      </c>
      <c r="E45" s="380">
        <v>1616</v>
      </c>
      <c r="F45" s="380">
        <v>420</v>
      </c>
      <c r="G45" s="380">
        <v>4286</v>
      </c>
      <c r="H45" s="137">
        <f t="shared" si="1"/>
        <v>14.052380952380952</v>
      </c>
      <c r="I45" s="381">
        <f t="shared" si="2"/>
        <v>0.37704153056462902</v>
      </c>
      <c r="J45" s="137">
        <f t="shared" si="3"/>
        <v>4.9697883483749072E-4</v>
      </c>
      <c r="K45" s="137">
        <f t="shared" si="4"/>
        <v>0.17086903892221283</v>
      </c>
      <c r="L45" s="137">
        <f t="shared" si="5"/>
        <v>-3.8703037769923426E-2</v>
      </c>
      <c r="M45" s="137">
        <f t="shared" si="6"/>
        <v>0.13266297998712689</v>
      </c>
      <c r="N45" s="383">
        <f t="shared" si="0"/>
        <v>568.59353222482582</v>
      </c>
    </row>
    <row r="46" spans="2:14" x14ac:dyDescent="0.25">
      <c r="B46" s="382">
        <v>1</v>
      </c>
      <c r="C46" s="382">
        <v>52</v>
      </c>
      <c r="D46" s="379" t="s">
        <v>616</v>
      </c>
      <c r="E46" s="380">
        <v>4716</v>
      </c>
      <c r="F46" s="380">
        <v>896</v>
      </c>
      <c r="G46" s="380">
        <v>12301</v>
      </c>
      <c r="H46" s="137">
        <f t="shared" si="1"/>
        <v>18.9921875</v>
      </c>
      <c r="I46" s="381">
        <f t="shared" si="2"/>
        <v>0.38338346475896268</v>
      </c>
      <c r="J46" s="137">
        <f t="shared" si="3"/>
        <v>0.21396814267122813</v>
      </c>
      <c r="K46" s="137">
        <f t="shared" si="4"/>
        <v>0.29670183690770902</v>
      </c>
      <c r="L46" s="137">
        <f t="shared" si="5"/>
        <v>-3.3301428533968093E-2</v>
      </c>
      <c r="M46" s="137">
        <f t="shared" si="6"/>
        <v>0.477368551044969</v>
      </c>
      <c r="N46" s="383">
        <f t="shared" si="0"/>
        <v>5872.1105464041639</v>
      </c>
    </row>
    <row r="47" spans="2:14" x14ac:dyDescent="0.25">
      <c r="B47" s="382">
        <v>1</v>
      </c>
      <c r="C47" s="382">
        <v>53</v>
      </c>
      <c r="D47" s="379" t="s">
        <v>617</v>
      </c>
      <c r="E47" s="380">
        <v>11445</v>
      </c>
      <c r="F47" s="380">
        <v>1603</v>
      </c>
      <c r="G47" s="380">
        <v>24508</v>
      </c>
      <c r="H47" s="137">
        <f t="shared" si="1"/>
        <v>22.428571428571427</v>
      </c>
      <c r="I47" s="381">
        <f t="shared" si="2"/>
        <v>0.46699037049126818</v>
      </c>
      <c r="J47" s="137">
        <f t="shared" si="3"/>
        <v>0.53908885345735669</v>
      </c>
      <c r="K47" s="137">
        <f t="shared" si="4"/>
        <v>0.38423761397026468</v>
      </c>
      <c r="L47" s="137">
        <f t="shared" si="5"/>
        <v>3.7908997237521488E-2</v>
      </c>
      <c r="M47" s="137">
        <f t="shared" si="6"/>
        <v>0.96123546466514287</v>
      </c>
      <c r="N47" s="383">
        <f t="shared" si="0"/>
        <v>23557.958768013323</v>
      </c>
    </row>
    <row r="48" spans="2:14" x14ac:dyDescent="0.25">
      <c r="B48" s="382">
        <v>1</v>
      </c>
      <c r="C48" s="382">
        <v>54</v>
      </c>
      <c r="D48" s="379" t="s">
        <v>618</v>
      </c>
      <c r="E48" s="380">
        <v>5697</v>
      </c>
      <c r="F48" s="380">
        <v>421</v>
      </c>
      <c r="G48" s="380">
        <v>8027</v>
      </c>
      <c r="H48" s="137">
        <f t="shared" si="1"/>
        <v>32.598574821852729</v>
      </c>
      <c r="I48" s="381">
        <f t="shared" si="2"/>
        <v>0.70972966238943569</v>
      </c>
      <c r="J48" s="137">
        <f t="shared" si="3"/>
        <v>0.10013461126302681</v>
      </c>
      <c r="K48" s="137">
        <f t="shared" si="4"/>
        <v>0.64330038700849079</v>
      </c>
      <c r="L48" s="137">
        <f t="shared" si="5"/>
        <v>0.24465709030633717</v>
      </c>
      <c r="M48" s="137">
        <f t="shared" si="6"/>
        <v>0.9880920885778548</v>
      </c>
      <c r="N48" s="383">
        <f t="shared" si="0"/>
        <v>7931.4151950144405</v>
      </c>
    </row>
    <row r="49" spans="2:14" x14ac:dyDescent="0.25">
      <c r="B49" s="382">
        <v>1</v>
      </c>
      <c r="C49" s="382">
        <v>55</v>
      </c>
      <c r="D49" s="379" t="s">
        <v>619</v>
      </c>
      <c r="E49" s="380">
        <v>1408</v>
      </c>
      <c r="F49" s="380">
        <v>842</v>
      </c>
      <c r="G49" s="380">
        <v>5750</v>
      </c>
      <c r="H49" s="137">
        <f t="shared" si="1"/>
        <v>8.5011876484560567</v>
      </c>
      <c r="I49" s="381">
        <f t="shared" si="2"/>
        <v>0.24486956521739131</v>
      </c>
      <c r="J49" s="137">
        <f t="shared" si="3"/>
        <v>3.9489091605452074E-2</v>
      </c>
      <c r="K49" s="137">
        <f t="shared" si="4"/>
        <v>2.946224923165236E-2</v>
      </c>
      <c r="L49" s="137">
        <f t="shared" si="5"/>
        <v>-0.15127773294602515</v>
      </c>
      <c r="M49" s="137">
        <f t="shared" si="6"/>
        <v>-8.2326392108920704E-2</v>
      </c>
      <c r="N49" s="383">
        <f t="shared" si="0"/>
        <v>-473.37675462629403</v>
      </c>
    </row>
    <row r="50" spans="2:14" x14ac:dyDescent="0.25">
      <c r="B50" s="382">
        <v>1</v>
      </c>
      <c r="C50" s="382">
        <v>56</v>
      </c>
      <c r="D50" s="379" t="s">
        <v>620</v>
      </c>
      <c r="E50" s="380">
        <v>4085</v>
      </c>
      <c r="F50" s="380">
        <v>1252</v>
      </c>
      <c r="G50" s="380">
        <v>10356</v>
      </c>
      <c r="H50" s="137">
        <f t="shared" si="1"/>
        <v>11.534345047923322</v>
      </c>
      <c r="I50" s="381">
        <f t="shared" si="2"/>
        <v>0.39445731942835072</v>
      </c>
      <c r="J50" s="137">
        <f t="shared" si="3"/>
        <v>0.16216509667474904</v>
      </c>
      <c r="K50" s="137">
        <f t="shared" si="4"/>
        <v>0.1067265466542589</v>
      </c>
      <c r="L50" s="137">
        <f t="shared" si="5"/>
        <v>-2.3869505428673488E-2</v>
      </c>
      <c r="M50" s="137">
        <f t="shared" si="6"/>
        <v>0.24502213790033445</v>
      </c>
      <c r="N50" s="383">
        <f t="shared" si="0"/>
        <v>2537.4492600958633</v>
      </c>
    </row>
    <row r="51" spans="2:14" x14ac:dyDescent="0.25">
      <c r="B51" s="382">
        <v>1</v>
      </c>
      <c r="C51" s="382">
        <v>57</v>
      </c>
      <c r="D51" s="379" t="s">
        <v>621</v>
      </c>
      <c r="E51" s="380">
        <v>695</v>
      </c>
      <c r="F51" s="380">
        <v>816</v>
      </c>
      <c r="G51" s="380">
        <v>2372</v>
      </c>
      <c r="H51" s="137">
        <f t="shared" si="1"/>
        <v>3.7585784313725492</v>
      </c>
      <c r="I51" s="381">
        <f t="shared" si="2"/>
        <v>0.29300168634064083</v>
      </c>
      <c r="J51" s="137">
        <f t="shared" si="3"/>
        <v>-5.0480414500515186E-2</v>
      </c>
      <c r="K51" s="137">
        <f t="shared" si="4"/>
        <v>-9.1347297009599301E-2</v>
      </c>
      <c r="L51" s="137">
        <f t="shared" si="5"/>
        <v>-0.11028220980771189</v>
      </c>
      <c r="M51" s="137">
        <f t="shared" si="6"/>
        <v>-0.25210992131782639</v>
      </c>
      <c r="N51" s="383">
        <f t="shared" si="0"/>
        <v>-598.00473336588425</v>
      </c>
    </row>
    <row r="52" spans="2:14" x14ac:dyDescent="0.25">
      <c r="B52" s="382">
        <v>1</v>
      </c>
      <c r="C52" s="382">
        <v>58</v>
      </c>
      <c r="D52" s="379" t="s">
        <v>622</v>
      </c>
      <c r="E52" s="380">
        <v>1062</v>
      </c>
      <c r="F52" s="380">
        <v>1188</v>
      </c>
      <c r="G52" s="380">
        <v>5438</v>
      </c>
      <c r="H52" s="137">
        <f t="shared" si="1"/>
        <v>5.4713804713804715</v>
      </c>
      <c r="I52" s="381">
        <f t="shared" si="2"/>
        <v>0.19529238690695108</v>
      </c>
      <c r="J52" s="137">
        <f t="shared" si="3"/>
        <v>3.1179297080567003E-2</v>
      </c>
      <c r="K52" s="137">
        <f t="shared" si="4"/>
        <v>-4.7716707226008494E-2</v>
      </c>
      <c r="L52" s="137">
        <f t="shared" si="5"/>
        <v>-0.19350405318970526</v>
      </c>
      <c r="M52" s="137">
        <f t="shared" si="6"/>
        <v>-0.21004146333514676</v>
      </c>
      <c r="N52" s="383">
        <f t="shared" si="0"/>
        <v>-1142.205477616528</v>
      </c>
    </row>
    <row r="53" spans="2:14" x14ac:dyDescent="0.25">
      <c r="B53" s="382">
        <v>1</v>
      </c>
      <c r="C53" s="382">
        <v>59</v>
      </c>
      <c r="D53" s="379" t="s">
        <v>623</v>
      </c>
      <c r="E53" s="380">
        <v>441</v>
      </c>
      <c r="F53" s="380">
        <v>599</v>
      </c>
      <c r="G53" s="380">
        <v>2015</v>
      </c>
      <c r="H53" s="137">
        <f t="shared" si="1"/>
        <v>4.1001669449081799</v>
      </c>
      <c r="I53" s="381">
        <f t="shared" si="2"/>
        <v>0.21885856079404467</v>
      </c>
      <c r="J53" s="137">
        <f t="shared" si="3"/>
        <v>-5.998873708187407E-2</v>
      </c>
      <c r="K53" s="137">
        <f t="shared" si="4"/>
        <v>-8.2645936338175338E-2</v>
      </c>
      <c r="L53" s="137">
        <f t="shared" si="5"/>
        <v>-0.17343205959532376</v>
      </c>
      <c r="M53" s="137">
        <f t="shared" si="6"/>
        <v>-0.31606673301537314</v>
      </c>
      <c r="N53" s="383">
        <f t="shared" si="0"/>
        <v>-636.87446702597686</v>
      </c>
    </row>
    <row r="54" spans="2:14" x14ac:dyDescent="0.25">
      <c r="B54" s="382">
        <v>1</v>
      </c>
      <c r="C54" s="382">
        <v>60</v>
      </c>
      <c r="D54" s="379" t="s">
        <v>624</v>
      </c>
      <c r="E54" s="380">
        <v>1358</v>
      </c>
      <c r="F54" s="380">
        <v>434</v>
      </c>
      <c r="G54" s="380">
        <v>3564</v>
      </c>
      <c r="H54" s="137">
        <f t="shared" si="1"/>
        <v>11.341013824884792</v>
      </c>
      <c r="I54" s="381">
        <f t="shared" si="2"/>
        <v>0.38103254769921435</v>
      </c>
      <c r="J54" s="137">
        <f t="shared" si="3"/>
        <v>-1.8732737982364508E-2</v>
      </c>
      <c r="K54" s="137">
        <f t="shared" si="4"/>
        <v>0.10180177713173134</v>
      </c>
      <c r="L54" s="137">
        <f t="shared" si="5"/>
        <v>-3.5303772757950658E-2</v>
      </c>
      <c r="M54" s="137">
        <f t="shared" si="6"/>
        <v>4.7765266391416178E-2</v>
      </c>
      <c r="N54" s="383">
        <f t="shared" si="0"/>
        <v>170.23540941900725</v>
      </c>
    </row>
    <row r="55" spans="2:14" x14ac:dyDescent="0.25">
      <c r="B55" s="382">
        <v>1</v>
      </c>
      <c r="C55" s="382">
        <v>61</v>
      </c>
      <c r="D55" s="379" t="s">
        <v>625</v>
      </c>
      <c r="E55" s="380">
        <v>363</v>
      </c>
      <c r="F55" s="380">
        <v>480</v>
      </c>
      <c r="G55" s="380">
        <v>1094</v>
      </c>
      <c r="H55" s="137">
        <f t="shared" si="1"/>
        <v>3.0354166666666669</v>
      </c>
      <c r="I55" s="381">
        <f t="shared" si="2"/>
        <v>0.33180987202925044</v>
      </c>
      <c r="J55" s="137">
        <f t="shared" si="3"/>
        <v>-8.4518611304371369E-2</v>
      </c>
      <c r="K55" s="137">
        <f t="shared" si="4"/>
        <v>-0.10976855852497795</v>
      </c>
      <c r="L55" s="137">
        <f t="shared" si="5"/>
        <v>-7.7228152824030324E-2</v>
      </c>
      <c r="M55" s="137">
        <f t="shared" si="6"/>
        <v>-0.27151532265337963</v>
      </c>
      <c r="N55" s="383">
        <f t="shared" si="0"/>
        <v>-297.03776298279729</v>
      </c>
    </row>
    <row r="56" spans="2:14" x14ac:dyDescent="0.25">
      <c r="B56" s="382">
        <v>1</v>
      </c>
      <c r="C56" s="382">
        <v>62</v>
      </c>
      <c r="D56" s="379" t="s">
        <v>626</v>
      </c>
      <c r="E56" s="380">
        <v>41693</v>
      </c>
      <c r="F56" s="380">
        <v>1899</v>
      </c>
      <c r="G56" s="380">
        <v>21737</v>
      </c>
      <c r="H56" s="137">
        <f t="shared" si="1"/>
        <v>33.401790416008424</v>
      </c>
      <c r="I56" s="381">
        <f t="shared" si="2"/>
        <v>1.9180659704651055</v>
      </c>
      <c r="J56" s="137">
        <f t="shared" si="3"/>
        <v>0.46528615913538057</v>
      </c>
      <c r="K56" s="137">
        <f t="shared" si="4"/>
        <v>0.66376087764185565</v>
      </c>
      <c r="L56" s="137">
        <f t="shared" si="5"/>
        <v>1.2738321592739981</v>
      </c>
      <c r="M56" s="137">
        <f t="shared" si="6"/>
        <v>2.4028791960512343</v>
      </c>
      <c r="N56" s="383">
        <f t="shared" si="0"/>
        <v>52231.385084565678</v>
      </c>
    </row>
    <row r="57" spans="2:14" x14ac:dyDescent="0.25">
      <c r="B57" s="382">
        <v>1</v>
      </c>
      <c r="C57" s="382">
        <v>63</v>
      </c>
      <c r="D57" s="379" t="s">
        <v>627</v>
      </c>
      <c r="E57" s="380">
        <v>445</v>
      </c>
      <c r="F57" s="380">
        <v>517</v>
      </c>
      <c r="G57" s="380">
        <v>2840</v>
      </c>
      <c r="H57" s="137">
        <f t="shared" si="1"/>
        <v>6.3539651837524174</v>
      </c>
      <c r="I57" s="381">
        <f t="shared" si="2"/>
        <v>0.15669014084507044</v>
      </c>
      <c r="J57" s="137">
        <f t="shared" si="3"/>
        <v>-3.8015722713187566E-2</v>
      </c>
      <c r="K57" s="137">
        <f t="shared" si="4"/>
        <v>-2.5234429277185676E-2</v>
      </c>
      <c r="L57" s="137">
        <f t="shared" si="5"/>
        <v>-0.22638270542213881</v>
      </c>
      <c r="M57" s="137">
        <f t="shared" si="6"/>
        <v>-0.28963285741251205</v>
      </c>
      <c r="N57" s="383">
        <f t="shared" si="0"/>
        <v>-822.55731505153426</v>
      </c>
    </row>
    <row r="58" spans="2:14" x14ac:dyDescent="0.25">
      <c r="B58" s="382">
        <v>1</v>
      </c>
      <c r="C58" s="382">
        <v>64</v>
      </c>
      <c r="D58" s="379" t="s">
        <v>628</v>
      </c>
      <c r="E58" s="380">
        <v>1175</v>
      </c>
      <c r="F58" s="380">
        <v>1019</v>
      </c>
      <c r="G58" s="380">
        <v>5862</v>
      </c>
      <c r="H58" s="137">
        <f t="shared" si="1"/>
        <v>6.9057899901864577</v>
      </c>
      <c r="I58" s="381">
        <f t="shared" si="2"/>
        <v>0.20044353462981918</v>
      </c>
      <c r="J58" s="137">
        <f t="shared" si="3"/>
        <v>4.2472094768231335E-2</v>
      </c>
      <c r="K58" s="137">
        <f t="shared" si="4"/>
        <v>-1.1177672454417267E-2</v>
      </c>
      <c r="L58" s="137">
        <f t="shared" si="5"/>
        <v>-0.18911667131802407</v>
      </c>
      <c r="M58" s="137">
        <f t="shared" si="6"/>
        <v>-0.15782224900420999</v>
      </c>
      <c r="N58" s="383">
        <f t="shared" si="0"/>
        <v>-925.15402366267892</v>
      </c>
    </row>
    <row r="59" spans="2:14" x14ac:dyDescent="0.25">
      <c r="B59" s="382">
        <v>1</v>
      </c>
      <c r="C59" s="382">
        <v>65</v>
      </c>
      <c r="D59" s="379" t="s">
        <v>629</v>
      </c>
      <c r="E59" s="380">
        <v>251</v>
      </c>
      <c r="F59" s="380">
        <v>1016</v>
      </c>
      <c r="G59" s="380">
        <v>1130</v>
      </c>
      <c r="H59" s="137">
        <f t="shared" si="1"/>
        <v>1.359251968503937</v>
      </c>
      <c r="I59" s="381">
        <f t="shared" si="2"/>
        <v>0.22212389380530972</v>
      </c>
      <c r="J59" s="137">
        <f t="shared" si="3"/>
        <v>-8.355978885919231E-2</v>
      </c>
      <c r="K59" s="137">
        <f t="shared" si="4"/>
        <v>-0.1524658770983118</v>
      </c>
      <c r="L59" s="137">
        <f t="shared" si="5"/>
        <v>-0.17065088079219487</v>
      </c>
      <c r="M59" s="137">
        <f t="shared" si="6"/>
        <v>-0.406676546749699</v>
      </c>
      <c r="N59" s="383">
        <f t="shared" si="0"/>
        <v>-459.54449782715989</v>
      </c>
    </row>
    <row r="60" spans="2:14" x14ac:dyDescent="0.25">
      <c r="B60" s="382">
        <v>1</v>
      </c>
      <c r="C60" s="382">
        <v>66</v>
      </c>
      <c r="D60" s="379" t="s">
        <v>630</v>
      </c>
      <c r="E60" s="380">
        <v>25315</v>
      </c>
      <c r="F60" s="380">
        <v>548</v>
      </c>
      <c r="G60" s="380">
        <v>21554</v>
      </c>
      <c r="H60" s="137">
        <f t="shared" si="1"/>
        <v>85.527372262773724</v>
      </c>
      <c r="I60" s="381">
        <f t="shared" si="2"/>
        <v>1.1744919736475827</v>
      </c>
      <c r="J60" s="137">
        <f t="shared" si="3"/>
        <v>0.46041214503905376</v>
      </c>
      <c r="K60" s="137">
        <f t="shared" si="4"/>
        <v>1.9915674925713225</v>
      </c>
      <c r="L60" s="137">
        <f t="shared" si="5"/>
        <v>0.6405086264605574</v>
      </c>
      <c r="M60" s="137">
        <f t="shared" si="6"/>
        <v>3.0924882640709335</v>
      </c>
      <c r="N60" s="383">
        <f t="shared" si="0"/>
        <v>66655.492043784907</v>
      </c>
    </row>
    <row r="61" spans="2:14" x14ac:dyDescent="0.25">
      <c r="B61" s="382">
        <v>1</v>
      </c>
      <c r="C61" s="382">
        <v>67</v>
      </c>
      <c r="D61" s="379" t="s">
        <v>631</v>
      </c>
      <c r="E61" s="380">
        <v>1680</v>
      </c>
      <c r="F61" s="380">
        <v>1071</v>
      </c>
      <c r="G61" s="380">
        <v>4769</v>
      </c>
      <c r="H61" s="137">
        <f t="shared" si="1"/>
        <v>6.0214752567693743</v>
      </c>
      <c r="I61" s="381">
        <f t="shared" si="2"/>
        <v>0.3522751100859719</v>
      </c>
      <c r="J61" s="137">
        <f t="shared" si="3"/>
        <v>1.3361179974323041E-2</v>
      </c>
      <c r="K61" s="137">
        <f t="shared" si="4"/>
        <v>-3.3704019616595894E-2</v>
      </c>
      <c r="L61" s="137">
        <f t="shared" si="5"/>
        <v>-5.9797316187160096E-2</v>
      </c>
      <c r="M61" s="137">
        <f t="shared" si="6"/>
        <v>-8.0140155829432957E-2</v>
      </c>
      <c r="N61" s="383">
        <f t="shared" si="0"/>
        <v>-382.18840315056576</v>
      </c>
    </row>
    <row r="62" spans="2:14" x14ac:dyDescent="0.25">
      <c r="B62" s="382">
        <v>1</v>
      </c>
      <c r="C62" s="382">
        <v>68</v>
      </c>
      <c r="D62" s="379" t="s">
        <v>632</v>
      </c>
      <c r="E62" s="380">
        <v>540</v>
      </c>
      <c r="F62" s="380">
        <v>434</v>
      </c>
      <c r="G62" s="380">
        <v>3008</v>
      </c>
      <c r="H62" s="137">
        <f t="shared" si="1"/>
        <v>8.1751152073732722</v>
      </c>
      <c r="I62" s="381">
        <f t="shared" si="2"/>
        <v>0.17952127659574468</v>
      </c>
      <c r="J62" s="137">
        <f t="shared" si="3"/>
        <v>-3.3541217969018683E-2</v>
      </c>
      <c r="K62" s="137">
        <f t="shared" si="4"/>
        <v>2.1156132947162624E-2</v>
      </c>
      <c r="L62" s="137">
        <f t="shared" si="5"/>
        <v>-0.20693676512077469</v>
      </c>
      <c r="M62" s="137">
        <f t="shared" si="6"/>
        <v>-0.21932185014263075</v>
      </c>
      <c r="N62" s="383">
        <f t="shared" si="0"/>
        <v>-659.72012522903333</v>
      </c>
    </row>
    <row r="63" spans="2:14" x14ac:dyDescent="0.25">
      <c r="B63" s="382">
        <v>1</v>
      </c>
      <c r="C63" s="382">
        <v>69</v>
      </c>
      <c r="D63" s="379" t="s">
        <v>633</v>
      </c>
      <c r="E63" s="380">
        <v>20951</v>
      </c>
      <c r="F63" s="380">
        <v>638</v>
      </c>
      <c r="G63" s="380">
        <v>17765</v>
      </c>
      <c r="H63" s="137">
        <f t="shared" si="1"/>
        <v>60.683385579937301</v>
      </c>
      <c r="I63" s="381">
        <f t="shared" si="2"/>
        <v>1.1793414016324233</v>
      </c>
      <c r="J63" s="137">
        <f t="shared" si="3"/>
        <v>0.35949608268395911</v>
      </c>
      <c r="K63" s="137">
        <f t="shared" si="4"/>
        <v>1.3587110583608544</v>
      </c>
      <c r="L63" s="137">
        <f t="shared" si="5"/>
        <v>0.64463902488307956</v>
      </c>
      <c r="M63" s="137">
        <f t="shared" si="6"/>
        <v>2.362846165927893</v>
      </c>
      <c r="N63" s="383">
        <f t="shared" si="0"/>
        <v>41975.962137709015</v>
      </c>
    </row>
    <row r="64" spans="2:14" x14ac:dyDescent="0.25">
      <c r="B64" s="382">
        <v>1</v>
      </c>
      <c r="C64" s="382">
        <v>70</v>
      </c>
      <c r="D64" s="379" t="s">
        <v>634</v>
      </c>
      <c r="E64" s="380">
        <v>78</v>
      </c>
      <c r="F64" s="380">
        <v>392</v>
      </c>
      <c r="G64" s="380">
        <v>594</v>
      </c>
      <c r="H64" s="137">
        <f t="shared" si="1"/>
        <v>1.7142857142857142</v>
      </c>
      <c r="I64" s="381">
        <f t="shared" si="2"/>
        <v>0.13131313131313133</v>
      </c>
      <c r="J64" s="137">
        <f t="shared" si="3"/>
        <v>-9.7835589709635906E-2</v>
      </c>
      <c r="K64" s="137">
        <f t="shared" si="4"/>
        <v>-0.14342202301610582</v>
      </c>
      <c r="L64" s="137">
        <f t="shared" si="5"/>
        <v>-0.24799704023991778</v>
      </c>
      <c r="M64" s="137">
        <f t="shared" si="6"/>
        <v>-0.48925465296565951</v>
      </c>
      <c r="N64" s="383">
        <f t="shared" si="0"/>
        <v>-290.61726386160177</v>
      </c>
    </row>
    <row r="65" spans="2:14" x14ac:dyDescent="0.25">
      <c r="B65" s="382">
        <v>1</v>
      </c>
      <c r="C65" s="382">
        <v>71</v>
      </c>
      <c r="D65" s="379" t="s">
        <v>635</v>
      </c>
      <c r="E65" s="380">
        <v>472</v>
      </c>
      <c r="F65" s="380">
        <v>880</v>
      </c>
      <c r="G65" s="380">
        <v>1572</v>
      </c>
      <c r="H65" s="137">
        <f t="shared" si="1"/>
        <v>2.3227272727272728</v>
      </c>
      <c r="I65" s="381">
        <f t="shared" si="2"/>
        <v>0.30025445292620867</v>
      </c>
      <c r="J65" s="137">
        <f t="shared" si="3"/>
        <v>-7.178757994893846E-2</v>
      </c>
      <c r="K65" s="137">
        <f t="shared" si="4"/>
        <v>-0.12792305499553439</v>
      </c>
      <c r="L65" s="137">
        <f t="shared" si="5"/>
        <v>-0.1041048182148072</v>
      </c>
      <c r="M65" s="137">
        <f t="shared" si="6"/>
        <v>-0.30381545315928005</v>
      </c>
      <c r="N65" s="383">
        <f t="shared" si="0"/>
        <v>-477.59789236638824</v>
      </c>
    </row>
    <row r="66" spans="2:14" x14ac:dyDescent="0.25">
      <c r="B66" s="382">
        <v>1</v>
      </c>
      <c r="C66" s="382">
        <v>72</v>
      </c>
      <c r="D66" s="379" t="s">
        <v>636</v>
      </c>
      <c r="E66" s="380">
        <v>1026</v>
      </c>
      <c r="F66" s="380">
        <v>750</v>
      </c>
      <c r="G66" s="380">
        <v>5086</v>
      </c>
      <c r="H66" s="137">
        <f t="shared" si="1"/>
        <v>8.1493333333333329</v>
      </c>
      <c r="I66" s="381">
        <f t="shared" si="2"/>
        <v>0.20173023987416439</v>
      </c>
      <c r="J66" s="137">
        <f t="shared" si="3"/>
        <v>2.180414428326076E-2</v>
      </c>
      <c r="K66" s="137">
        <f t="shared" si="4"/>
        <v>2.0499385498354353E-2</v>
      </c>
      <c r="L66" s="137">
        <f t="shared" si="5"/>
        <v>-0.18802074715374983</v>
      </c>
      <c r="M66" s="137">
        <f t="shared" si="6"/>
        <v>-0.14571721737213472</v>
      </c>
      <c r="N66" s="383">
        <f t="shared" si="0"/>
        <v>-741.11776755467724</v>
      </c>
    </row>
    <row r="67" spans="2:14" x14ac:dyDescent="0.25">
      <c r="B67" s="382">
        <v>1</v>
      </c>
      <c r="C67" s="382">
        <v>81</v>
      </c>
      <c r="D67" s="379" t="s">
        <v>637</v>
      </c>
      <c r="E67" s="380">
        <v>241</v>
      </c>
      <c r="F67" s="380">
        <v>917</v>
      </c>
      <c r="G67" s="380">
        <v>678</v>
      </c>
      <c r="H67" s="137">
        <f t="shared" si="1"/>
        <v>1.0021810250817884</v>
      </c>
      <c r="I67" s="381">
        <f t="shared" si="2"/>
        <v>0.35545722713864308</v>
      </c>
      <c r="J67" s="137">
        <f t="shared" si="3"/>
        <v>-9.5598337337551464E-2</v>
      </c>
      <c r="K67" s="137">
        <f t="shared" si="4"/>
        <v>-0.16156162517204686</v>
      </c>
      <c r="L67" s="137">
        <f t="shared" si="5"/>
        <v>-5.7087014828789466E-2</v>
      </c>
      <c r="M67" s="137">
        <f t="shared" si="6"/>
        <v>-0.3142469773383878</v>
      </c>
      <c r="N67" s="383">
        <f t="shared" si="0"/>
        <v>-213.05945063542694</v>
      </c>
    </row>
    <row r="68" spans="2:14" x14ac:dyDescent="0.25">
      <c r="B68" s="382">
        <v>1</v>
      </c>
      <c r="C68" s="382">
        <v>82</v>
      </c>
      <c r="D68" s="379" t="s">
        <v>638</v>
      </c>
      <c r="E68" s="380">
        <v>334</v>
      </c>
      <c r="F68" s="380">
        <v>390</v>
      </c>
      <c r="G68" s="380">
        <v>1425</v>
      </c>
      <c r="H68" s="137">
        <f t="shared" si="1"/>
        <v>4.5102564102564102</v>
      </c>
      <c r="I68" s="381">
        <f t="shared" si="2"/>
        <v>0.2343859649122807</v>
      </c>
      <c r="J68" s="137">
        <f t="shared" si="3"/>
        <v>-7.5702771600086233E-2</v>
      </c>
      <c r="K68" s="137">
        <f t="shared" si="4"/>
        <v>-7.2199635586981739E-2</v>
      </c>
      <c r="L68" s="137">
        <f t="shared" si="5"/>
        <v>-0.16020691929500136</v>
      </c>
      <c r="M68" s="137">
        <f t="shared" si="6"/>
        <v>-0.30810932648206935</v>
      </c>
      <c r="N68" s="383">
        <f t="shared" si="0"/>
        <v>-439.05579023694884</v>
      </c>
    </row>
    <row r="69" spans="2:14" x14ac:dyDescent="0.25">
      <c r="B69" s="382">
        <v>1</v>
      </c>
      <c r="C69" s="382">
        <v>83</v>
      </c>
      <c r="D69" s="379" t="s">
        <v>639</v>
      </c>
      <c r="E69" s="380">
        <v>2785</v>
      </c>
      <c r="F69" s="380">
        <v>578</v>
      </c>
      <c r="G69" s="380">
        <v>6808</v>
      </c>
      <c r="H69" s="137">
        <f t="shared" si="1"/>
        <v>16.596885813148788</v>
      </c>
      <c r="I69" s="381">
        <f t="shared" si="2"/>
        <v>0.40907755581668626</v>
      </c>
      <c r="J69" s="137">
        <f t="shared" si="3"/>
        <v>6.7667817910991843E-2</v>
      </c>
      <c r="K69" s="137">
        <f t="shared" si="4"/>
        <v>0.23568578083945202</v>
      </c>
      <c r="L69" s="137">
        <f t="shared" si="5"/>
        <v>-1.1417026186986695E-2</v>
      </c>
      <c r="M69" s="137">
        <f t="shared" si="6"/>
        <v>0.29193657256345718</v>
      </c>
      <c r="N69" s="383">
        <f t="shared" si="0"/>
        <v>1987.5041860120164</v>
      </c>
    </row>
    <row r="70" spans="2:14" x14ac:dyDescent="0.25">
      <c r="B70" s="382">
        <v>1</v>
      </c>
      <c r="C70" s="382">
        <v>84</v>
      </c>
      <c r="D70" s="379" t="s">
        <v>640</v>
      </c>
      <c r="E70" s="380">
        <v>2760</v>
      </c>
      <c r="F70" s="380">
        <v>446</v>
      </c>
      <c r="G70" s="380">
        <v>4466</v>
      </c>
      <c r="H70" s="137">
        <f t="shared" si="1"/>
        <v>16.201793721973093</v>
      </c>
      <c r="I70" s="381">
        <f t="shared" si="2"/>
        <v>0.61800268696820426</v>
      </c>
      <c r="J70" s="137">
        <f t="shared" si="3"/>
        <v>5.2910910607327274E-3</v>
      </c>
      <c r="K70" s="137">
        <f t="shared" si="4"/>
        <v>0.22562151155778531</v>
      </c>
      <c r="L70" s="137">
        <f t="shared" si="5"/>
        <v>0.16653056574159741</v>
      </c>
      <c r="M70" s="137">
        <f t="shared" si="6"/>
        <v>0.39744316836011545</v>
      </c>
      <c r="N70" s="383">
        <f t="shared" si="0"/>
        <v>1774.9811898962755</v>
      </c>
    </row>
    <row r="71" spans="2:14" x14ac:dyDescent="0.25">
      <c r="B71" s="382">
        <v>1</v>
      </c>
      <c r="C71" s="382">
        <v>85</v>
      </c>
      <c r="D71" s="379" t="s">
        <v>641</v>
      </c>
      <c r="E71" s="380">
        <v>466</v>
      </c>
      <c r="F71" s="380">
        <v>278</v>
      </c>
      <c r="G71" s="380">
        <v>1866</v>
      </c>
      <c r="H71" s="137">
        <f t="shared" si="1"/>
        <v>8.3884892086330929</v>
      </c>
      <c r="I71" s="381">
        <f t="shared" si="2"/>
        <v>0.2497320471596999</v>
      </c>
      <c r="J71" s="137">
        <f t="shared" si="3"/>
        <v>-6.39571966466429E-2</v>
      </c>
      <c r="K71" s="137">
        <f t="shared" si="4"/>
        <v>2.6591456645987478E-2</v>
      </c>
      <c r="L71" s="137">
        <f t="shared" si="5"/>
        <v>-0.14713621608943156</v>
      </c>
      <c r="M71" s="137">
        <f t="shared" si="6"/>
        <v>-0.18450195609008699</v>
      </c>
      <c r="N71" s="383">
        <f t="shared" si="0"/>
        <v>-344.2806500641023</v>
      </c>
    </row>
    <row r="72" spans="2:14" x14ac:dyDescent="0.25">
      <c r="B72" s="382">
        <v>1</v>
      </c>
      <c r="C72" s="382">
        <v>86</v>
      </c>
      <c r="D72" s="379" t="s">
        <v>642</v>
      </c>
      <c r="E72" s="380">
        <v>4827</v>
      </c>
      <c r="F72" s="380">
        <v>578</v>
      </c>
      <c r="G72" s="380">
        <v>6725</v>
      </c>
      <c r="H72" s="137">
        <f t="shared" si="1"/>
        <v>19.986159169550174</v>
      </c>
      <c r="I72" s="381">
        <f t="shared" si="2"/>
        <v>0.71776951672862455</v>
      </c>
      <c r="J72" s="137">
        <f t="shared" si="3"/>
        <v>6.5457199495717933E-2</v>
      </c>
      <c r="K72" s="137">
        <f t="shared" si="4"/>
        <v>0.32202149975120603</v>
      </c>
      <c r="L72" s="137">
        <f t="shared" si="5"/>
        <v>0.25150486736039429</v>
      </c>
      <c r="M72" s="137">
        <f t="shared" si="6"/>
        <v>0.63898356660731825</v>
      </c>
      <c r="N72" s="383">
        <f t="shared" si="0"/>
        <v>4297.1644854342148</v>
      </c>
    </row>
    <row r="73" spans="2:14" x14ac:dyDescent="0.25">
      <c r="B73" s="382">
        <v>1</v>
      </c>
      <c r="C73" s="382">
        <v>87</v>
      </c>
      <c r="D73" s="379" t="s">
        <v>643</v>
      </c>
      <c r="E73" s="380">
        <v>110</v>
      </c>
      <c r="F73" s="380">
        <v>159</v>
      </c>
      <c r="G73" s="380">
        <v>957</v>
      </c>
      <c r="H73" s="137">
        <f t="shared" si="1"/>
        <v>6.7106918238993707</v>
      </c>
      <c r="I73" s="381">
        <f t="shared" si="2"/>
        <v>0.11494252873563218</v>
      </c>
      <c r="J73" s="137">
        <f t="shared" si="3"/>
        <v>-8.8167463387413839E-2</v>
      </c>
      <c r="K73" s="137">
        <f t="shared" si="4"/>
        <v>-1.6147451717853516E-2</v>
      </c>
      <c r="L73" s="137">
        <f t="shared" si="5"/>
        <v>-0.26194035711630248</v>
      </c>
      <c r="M73" s="137">
        <f t="shared" si="6"/>
        <v>-0.36625527222156984</v>
      </c>
      <c r="N73" s="383">
        <f t="shared" si="0"/>
        <v>-350.50629551604231</v>
      </c>
    </row>
    <row r="74" spans="2:14" x14ac:dyDescent="0.25">
      <c r="B74" s="382">
        <v>1</v>
      </c>
      <c r="C74" s="382">
        <v>88</v>
      </c>
      <c r="D74" s="379" t="s">
        <v>644</v>
      </c>
      <c r="E74" s="380">
        <v>678</v>
      </c>
      <c r="F74" s="380">
        <v>523</v>
      </c>
      <c r="G74" s="380">
        <v>3328</v>
      </c>
      <c r="H74" s="137">
        <f t="shared" si="1"/>
        <v>7.6596558317399621</v>
      </c>
      <c r="I74" s="381">
        <f t="shared" si="2"/>
        <v>0.20372596153846154</v>
      </c>
      <c r="J74" s="137">
        <f t="shared" si="3"/>
        <v>-2.5018351789649375E-2</v>
      </c>
      <c r="K74" s="137">
        <f t="shared" si="4"/>
        <v>8.0257208837470652E-3</v>
      </c>
      <c r="L74" s="137">
        <f t="shared" si="5"/>
        <v>-0.18632093314686604</v>
      </c>
      <c r="M74" s="137">
        <f t="shared" si="6"/>
        <v>-0.20331356405276835</v>
      </c>
      <c r="N74" s="383">
        <f t="shared" si="0"/>
        <v>-676.62754116761312</v>
      </c>
    </row>
    <row r="75" spans="2:14" x14ac:dyDescent="0.25">
      <c r="B75" s="382">
        <v>1</v>
      </c>
      <c r="C75" s="382">
        <v>89</v>
      </c>
      <c r="D75" s="379" t="s">
        <v>645</v>
      </c>
      <c r="E75" s="380">
        <v>1667</v>
      </c>
      <c r="F75" s="380">
        <v>346</v>
      </c>
      <c r="G75" s="380">
        <v>5507</v>
      </c>
      <c r="H75" s="137">
        <f t="shared" si="1"/>
        <v>20.734104046242773</v>
      </c>
      <c r="I75" s="381">
        <f t="shared" si="2"/>
        <v>0.30270564735790811</v>
      </c>
      <c r="J75" s="137">
        <f t="shared" si="3"/>
        <v>3.3017040100493507E-2</v>
      </c>
      <c r="K75" s="137">
        <f t="shared" si="4"/>
        <v>0.34107406702603382</v>
      </c>
      <c r="L75" s="137">
        <f t="shared" si="5"/>
        <v>-0.102017064845619</v>
      </c>
      <c r="M75" s="137">
        <f t="shared" si="6"/>
        <v>0.27207404228090831</v>
      </c>
      <c r="N75" s="383">
        <f t="shared" si="0"/>
        <v>1498.3117508409621</v>
      </c>
    </row>
    <row r="76" spans="2:14" x14ac:dyDescent="0.25">
      <c r="B76" s="382">
        <v>1</v>
      </c>
      <c r="C76" s="382">
        <v>90</v>
      </c>
      <c r="D76" s="379" t="s">
        <v>646</v>
      </c>
      <c r="E76" s="380">
        <v>2545</v>
      </c>
      <c r="F76" s="380">
        <v>1108</v>
      </c>
      <c r="G76" s="380">
        <v>9648</v>
      </c>
      <c r="H76" s="137">
        <f t="shared" si="1"/>
        <v>11.004512635379061</v>
      </c>
      <c r="I76" s="381">
        <f t="shared" si="2"/>
        <v>0.26378524046434493</v>
      </c>
      <c r="J76" s="137">
        <f t="shared" si="3"/>
        <v>0.14330825525289448</v>
      </c>
      <c r="K76" s="137">
        <f t="shared" si="4"/>
        <v>9.3230007004141496E-2</v>
      </c>
      <c r="L76" s="137">
        <f t="shared" si="5"/>
        <v>-0.13516670388338256</v>
      </c>
      <c r="M76" s="137">
        <f t="shared" si="6"/>
        <v>0.10137155837365341</v>
      </c>
      <c r="N76" s="383">
        <f t="shared" si="0"/>
        <v>978.03279518900808</v>
      </c>
    </row>
    <row r="77" spans="2:14" x14ac:dyDescent="0.25">
      <c r="B77" s="382">
        <v>1</v>
      </c>
      <c r="C77" s="382">
        <v>91</v>
      </c>
      <c r="D77" s="379" t="s">
        <v>647</v>
      </c>
      <c r="E77" s="380">
        <v>877</v>
      </c>
      <c r="F77" s="380">
        <v>681</v>
      </c>
      <c r="G77" s="380">
        <v>3349</v>
      </c>
      <c r="H77" s="137">
        <f t="shared" si="1"/>
        <v>6.2055800293685754</v>
      </c>
      <c r="I77" s="381">
        <f t="shared" si="2"/>
        <v>0.26186921469095253</v>
      </c>
      <c r="J77" s="137">
        <f t="shared" si="3"/>
        <v>-2.4459038696628268E-2</v>
      </c>
      <c r="K77" s="137">
        <f t="shared" si="4"/>
        <v>-2.9014277531491967E-2</v>
      </c>
      <c r="L77" s="137">
        <f t="shared" si="5"/>
        <v>-0.13679863858922228</v>
      </c>
      <c r="M77" s="137">
        <f t="shared" si="6"/>
        <v>-0.19027195481734252</v>
      </c>
      <c r="N77" s="383">
        <f t="shared" ref="N77:N140" si="7">M77*G77</f>
        <v>-637.22077668328006</v>
      </c>
    </row>
    <row r="78" spans="2:14" x14ac:dyDescent="0.25">
      <c r="B78" s="382">
        <v>1</v>
      </c>
      <c r="C78" s="382">
        <v>92</v>
      </c>
      <c r="D78" s="379" t="s">
        <v>648</v>
      </c>
      <c r="E78" s="380">
        <v>2149</v>
      </c>
      <c r="F78" s="380">
        <v>761</v>
      </c>
      <c r="G78" s="380">
        <v>7772</v>
      </c>
      <c r="H78" s="137">
        <f t="shared" ref="H78:H141" si="8">(G78+E78)/F78</f>
        <v>13.036793692509855</v>
      </c>
      <c r="I78" s="381">
        <f t="shared" ref="I78:I141" si="9">E78/G78</f>
        <v>0.27650540401441071</v>
      </c>
      <c r="J78" s="137">
        <f t="shared" ref="J78:J141" si="10">$J$6*(G78-G$10)/G$11</f>
        <v>9.3342952276341887E-2</v>
      </c>
      <c r="K78" s="137">
        <f t="shared" ref="K78:K141" si="11">$K$6*(H78-H$10)/H$11</f>
        <v>0.14499875730772346</v>
      </c>
      <c r="L78" s="137">
        <f t="shared" ref="L78:L141" si="12">$L$6*(I78-I$10)/I$11</f>
        <v>-0.12433257177014057</v>
      </c>
      <c r="M78" s="137">
        <f t="shared" ref="M78:M141" si="13">SUM(J78:L78)</f>
        <v>0.1140091378139248</v>
      </c>
      <c r="N78" s="383">
        <f t="shared" si="7"/>
        <v>886.07901908982353</v>
      </c>
    </row>
    <row r="79" spans="2:14" x14ac:dyDescent="0.25">
      <c r="B79" s="382">
        <v>1</v>
      </c>
      <c r="C79" s="382">
        <v>93</v>
      </c>
      <c r="D79" s="379" t="s">
        <v>649</v>
      </c>
      <c r="E79" s="380">
        <v>243</v>
      </c>
      <c r="F79" s="380">
        <v>489</v>
      </c>
      <c r="G79" s="380">
        <v>1905</v>
      </c>
      <c r="H79" s="137">
        <f t="shared" si="8"/>
        <v>4.3926380368098163</v>
      </c>
      <c r="I79" s="381">
        <f t="shared" si="9"/>
        <v>0.12755905511811025</v>
      </c>
      <c r="J79" s="137">
        <f t="shared" si="10"/>
        <v>-6.2918472331032274E-2</v>
      </c>
      <c r="K79" s="137">
        <f t="shared" si="11"/>
        <v>-7.5195754743190693E-2</v>
      </c>
      <c r="L79" s="137">
        <f t="shared" si="12"/>
        <v>-0.25119449578362613</v>
      </c>
      <c r="M79" s="137">
        <f t="shared" si="13"/>
        <v>-0.38930872285784912</v>
      </c>
      <c r="N79" s="383">
        <f t="shared" si="7"/>
        <v>-741.63311704420255</v>
      </c>
    </row>
    <row r="80" spans="2:14" x14ac:dyDescent="0.25">
      <c r="B80" s="382">
        <v>1</v>
      </c>
      <c r="C80" s="382">
        <v>94</v>
      </c>
      <c r="D80" s="379" t="s">
        <v>650</v>
      </c>
      <c r="E80" s="380">
        <v>2331</v>
      </c>
      <c r="F80" s="380">
        <v>711</v>
      </c>
      <c r="G80" s="380">
        <v>2924</v>
      </c>
      <c r="H80" s="137">
        <f t="shared" si="8"/>
        <v>7.3909985935302389</v>
      </c>
      <c r="I80" s="381">
        <f t="shared" si="9"/>
        <v>0.79719562243502051</v>
      </c>
      <c r="J80" s="137">
        <f t="shared" si="10"/>
        <v>-3.5778470341103125E-2</v>
      </c>
      <c r="K80" s="137">
        <f t="shared" si="11"/>
        <v>1.1821549146951761E-3</v>
      </c>
      <c r="L80" s="137">
        <f t="shared" si="12"/>
        <v>0.3191543845286674</v>
      </c>
      <c r="M80" s="137">
        <f t="shared" si="13"/>
        <v>0.28455806910225945</v>
      </c>
      <c r="N80" s="383">
        <f t="shared" si="7"/>
        <v>832.04779405500665</v>
      </c>
    </row>
    <row r="81" spans="2:14" x14ac:dyDescent="0.25">
      <c r="B81" s="382">
        <v>1</v>
      </c>
      <c r="C81" s="382">
        <v>95</v>
      </c>
      <c r="D81" s="379" t="s">
        <v>651</v>
      </c>
      <c r="E81" s="380">
        <v>335</v>
      </c>
      <c r="F81" s="380">
        <v>237</v>
      </c>
      <c r="G81" s="380">
        <v>478</v>
      </c>
      <c r="H81" s="137">
        <f t="shared" si="8"/>
        <v>3.4303797468354431</v>
      </c>
      <c r="I81" s="381">
        <f t="shared" si="9"/>
        <v>0.70083682008368198</v>
      </c>
      <c r="J81" s="137">
        <f t="shared" si="10"/>
        <v>-0.10092512869965728</v>
      </c>
      <c r="K81" s="137">
        <f t="shared" si="11"/>
        <v>-9.9707575569570162E-2</v>
      </c>
      <c r="L81" s="137">
        <f t="shared" si="12"/>
        <v>0.23708279866900481</v>
      </c>
      <c r="M81" s="137">
        <f t="shared" si="13"/>
        <v>3.6450094399777366E-2</v>
      </c>
      <c r="N81" s="383">
        <f t="shared" si="7"/>
        <v>17.42314512309358</v>
      </c>
    </row>
    <row r="82" spans="2:14" x14ac:dyDescent="0.25">
      <c r="B82" s="382">
        <v>1</v>
      </c>
      <c r="C82" s="382">
        <v>96</v>
      </c>
      <c r="D82" s="379" t="s">
        <v>652</v>
      </c>
      <c r="E82" s="380">
        <v>10396</v>
      </c>
      <c r="F82" s="380">
        <v>1423</v>
      </c>
      <c r="G82" s="380">
        <v>20282</v>
      </c>
      <c r="H82" s="137">
        <f t="shared" si="8"/>
        <v>21.55867884750527</v>
      </c>
      <c r="I82" s="381">
        <f t="shared" si="9"/>
        <v>0.51257272458337444</v>
      </c>
      <c r="J82" s="137">
        <f t="shared" si="10"/>
        <v>0.4265337519760608</v>
      </c>
      <c r="K82" s="137">
        <f t="shared" si="11"/>
        <v>0.3620786455233852</v>
      </c>
      <c r="L82" s="137">
        <f t="shared" si="12"/>
        <v>7.6732809865614759E-2</v>
      </c>
      <c r="M82" s="137">
        <f t="shared" si="13"/>
        <v>0.86534520736506071</v>
      </c>
      <c r="N82" s="383">
        <f t="shared" si="7"/>
        <v>17550.931495778161</v>
      </c>
    </row>
    <row r="83" spans="2:14" x14ac:dyDescent="0.25">
      <c r="B83" s="382">
        <v>1</v>
      </c>
      <c r="C83" s="382">
        <v>97</v>
      </c>
      <c r="D83" s="379" t="s">
        <v>653</v>
      </c>
      <c r="E83" s="380">
        <v>7033</v>
      </c>
      <c r="F83" s="380">
        <v>1208</v>
      </c>
      <c r="G83" s="380">
        <v>8243</v>
      </c>
      <c r="H83" s="137">
        <f t="shared" si="8"/>
        <v>12.64569536423841</v>
      </c>
      <c r="I83" s="381">
        <f t="shared" si="9"/>
        <v>0.85320878320999638</v>
      </c>
      <c r="J83" s="137">
        <f t="shared" si="10"/>
        <v>0.10588754593410109</v>
      </c>
      <c r="K83" s="137">
        <f t="shared" si="11"/>
        <v>0.13503622204253857</v>
      </c>
      <c r="L83" s="137">
        <f t="shared" si="12"/>
        <v>0.36686241764693767</v>
      </c>
      <c r="M83" s="137">
        <f t="shared" si="13"/>
        <v>0.60778618562357734</v>
      </c>
      <c r="N83" s="383">
        <f t="shared" si="7"/>
        <v>5009.981528095148</v>
      </c>
    </row>
    <row r="84" spans="2:14" x14ac:dyDescent="0.25">
      <c r="B84" s="382">
        <v>1</v>
      </c>
      <c r="C84" s="382">
        <v>98</v>
      </c>
      <c r="D84" s="379" t="s">
        <v>654</v>
      </c>
      <c r="E84" s="380">
        <v>126</v>
      </c>
      <c r="F84" s="380">
        <v>564</v>
      </c>
      <c r="G84" s="380">
        <v>868</v>
      </c>
      <c r="H84" s="137">
        <f t="shared" si="8"/>
        <v>1.7624113475177305</v>
      </c>
      <c r="I84" s="381">
        <f t="shared" si="9"/>
        <v>0.14516129032258066</v>
      </c>
      <c r="J84" s="137">
        <f t="shared" si="10"/>
        <v>-9.0537885543550925E-2</v>
      </c>
      <c r="K84" s="137">
        <f t="shared" si="11"/>
        <v>-0.1421961079876464</v>
      </c>
      <c r="L84" s="137">
        <f t="shared" si="12"/>
        <v>-0.23620216168800007</v>
      </c>
      <c r="M84" s="137">
        <f t="shared" si="13"/>
        <v>-0.4689361552191974</v>
      </c>
      <c r="N84" s="383">
        <f t="shared" si="7"/>
        <v>-407.03658273026332</v>
      </c>
    </row>
    <row r="85" spans="2:14" x14ac:dyDescent="0.25">
      <c r="B85" s="382">
        <v>1</v>
      </c>
      <c r="C85" s="382">
        <v>99</v>
      </c>
      <c r="D85" s="379" t="s">
        <v>655</v>
      </c>
      <c r="E85" s="380">
        <v>359</v>
      </c>
      <c r="F85" s="380">
        <v>395</v>
      </c>
      <c r="G85" s="380">
        <v>1412</v>
      </c>
      <c r="H85" s="137">
        <f t="shared" si="8"/>
        <v>4.4835443037974683</v>
      </c>
      <c r="I85" s="381">
        <f t="shared" si="9"/>
        <v>0.25424929178470257</v>
      </c>
      <c r="J85" s="137">
        <f t="shared" si="10"/>
        <v>-7.6049013038623117E-2</v>
      </c>
      <c r="K85" s="137">
        <f t="shared" si="11"/>
        <v>-7.288007905443597E-2</v>
      </c>
      <c r="L85" s="137">
        <f t="shared" si="12"/>
        <v>-0.14328874786604867</v>
      </c>
      <c r="M85" s="137">
        <f t="shared" si="13"/>
        <v>-0.29221783995910777</v>
      </c>
      <c r="N85" s="383">
        <f t="shared" si="7"/>
        <v>-412.6115900222602</v>
      </c>
    </row>
    <row r="86" spans="2:14" x14ac:dyDescent="0.25">
      <c r="B86" s="382">
        <v>1</v>
      </c>
      <c r="C86" s="382">
        <v>100</v>
      </c>
      <c r="D86" s="379" t="s">
        <v>656</v>
      </c>
      <c r="E86" s="380">
        <v>558</v>
      </c>
      <c r="F86" s="380">
        <v>1277</v>
      </c>
      <c r="G86" s="380">
        <v>2455</v>
      </c>
      <c r="H86" s="137">
        <f t="shared" si="8"/>
        <v>2.3594361785434614</v>
      </c>
      <c r="I86" s="381">
        <f t="shared" si="9"/>
        <v>0.22729124236252546</v>
      </c>
      <c r="J86" s="137">
        <f t="shared" si="10"/>
        <v>-4.8269796085241269E-2</v>
      </c>
      <c r="K86" s="137">
        <f t="shared" si="11"/>
        <v>-0.12698796082022429</v>
      </c>
      <c r="L86" s="137">
        <f t="shared" si="12"/>
        <v>-0.16624970020016103</v>
      </c>
      <c r="M86" s="137">
        <f t="shared" si="13"/>
        <v>-0.34150745710562658</v>
      </c>
      <c r="N86" s="383">
        <f t="shared" si="7"/>
        <v>-838.4008071943133</v>
      </c>
    </row>
    <row r="87" spans="2:14" x14ac:dyDescent="0.25">
      <c r="B87" s="382">
        <v>1</v>
      </c>
      <c r="C87" s="382">
        <v>101</v>
      </c>
      <c r="D87" s="379" t="s">
        <v>657</v>
      </c>
      <c r="E87" s="380">
        <v>871</v>
      </c>
      <c r="F87" s="380">
        <v>940</v>
      </c>
      <c r="G87" s="380">
        <v>3716</v>
      </c>
      <c r="H87" s="137">
        <f t="shared" si="8"/>
        <v>4.8797872340425528</v>
      </c>
      <c r="I87" s="381">
        <f t="shared" si="9"/>
        <v>0.23439181916038751</v>
      </c>
      <c r="J87" s="137">
        <f t="shared" si="10"/>
        <v>-1.4684376547164089E-2</v>
      </c>
      <c r="K87" s="137">
        <f t="shared" si="11"/>
        <v>-6.278649419153419E-2</v>
      </c>
      <c r="L87" s="137">
        <f t="shared" si="12"/>
        <v>-0.1602019330621465</v>
      </c>
      <c r="M87" s="137">
        <f t="shared" si="13"/>
        <v>-0.23767280380084477</v>
      </c>
      <c r="N87" s="383">
        <f t="shared" si="7"/>
        <v>-883.19213892393918</v>
      </c>
    </row>
    <row r="88" spans="2:14" x14ac:dyDescent="0.25">
      <c r="B88" s="382">
        <v>1</v>
      </c>
      <c r="C88" s="382">
        <v>102</v>
      </c>
      <c r="D88" s="379" t="s">
        <v>658</v>
      </c>
      <c r="E88" s="380">
        <v>355</v>
      </c>
      <c r="F88" s="380">
        <v>921</v>
      </c>
      <c r="G88" s="380">
        <v>2123</v>
      </c>
      <c r="H88" s="137">
        <f t="shared" si="8"/>
        <v>2.6905537459283386</v>
      </c>
      <c r="I88" s="381">
        <f t="shared" si="9"/>
        <v>0.16721620348563354</v>
      </c>
      <c r="J88" s="137">
        <f t="shared" si="10"/>
        <v>-5.711226974633693E-2</v>
      </c>
      <c r="K88" s="137">
        <f t="shared" si="11"/>
        <v>-0.11855332890406704</v>
      </c>
      <c r="L88" s="137">
        <f t="shared" si="12"/>
        <v>-0.21741735267087395</v>
      </c>
      <c r="M88" s="137">
        <f t="shared" si="13"/>
        <v>-0.39308295132127791</v>
      </c>
      <c r="N88" s="383">
        <f t="shared" si="7"/>
        <v>-834.51510565507294</v>
      </c>
    </row>
    <row r="89" spans="2:14" x14ac:dyDescent="0.25">
      <c r="B89" s="382">
        <v>1</v>
      </c>
      <c r="C89" s="382">
        <v>111</v>
      </c>
      <c r="D89" s="379" t="s">
        <v>659</v>
      </c>
      <c r="E89" s="380">
        <v>1723</v>
      </c>
      <c r="F89" s="380">
        <v>2164</v>
      </c>
      <c r="G89" s="380">
        <v>5148</v>
      </c>
      <c r="H89" s="137">
        <f t="shared" si="8"/>
        <v>3.1751386321626618</v>
      </c>
      <c r="I89" s="381">
        <f t="shared" si="9"/>
        <v>0.33469308469308467</v>
      </c>
      <c r="J89" s="137">
        <f t="shared" si="10"/>
        <v>2.3455449605513563E-2</v>
      </c>
      <c r="K89" s="137">
        <f t="shared" si="11"/>
        <v>-0.1062093896205057</v>
      </c>
      <c r="L89" s="137">
        <f t="shared" si="12"/>
        <v>-7.4772437000282854E-2</v>
      </c>
      <c r="M89" s="137">
        <f t="shared" si="13"/>
        <v>-0.157526377015275</v>
      </c>
      <c r="N89" s="383">
        <f t="shared" si="7"/>
        <v>-810.9457888746357</v>
      </c>
    </row>
    <row r="90" spans="2:14" x14ac:dyDescent="0.25">
      <c r="B90" s="382">
        <v>1</v>
      </c>
      <c r="C90" s="382">
        <v>112</v>
      </c>
      <c r="D90" s="379" t="s">
        <v>660</v>
      </c>
      <c r="E90" s="380">
        <v>3921</v>
      </c>
      <c r="F90" s="380">
        <v>1093</v>
      </c>
      <c r="G90" s="380">
        <v>7661</v>
      </c>
      <c r="H90" s="137">
        <f t="shared" si="8"/>
        <v>10.596523330283624</v>
      </c>
      <c r="I90" s="381">
        <f t="shared" si="9"/>
        <v>0.51181307923247621</v>
      </c>
      <c r="J90" s="137">
        <f t="shared" si="10"/>
        <v>9.0386583070373158E-2</v>
      </c>
      <c r="K90" s="137">
        <f t="shared" si="11"/>
        <v>8.2837204105197626E-2</v>
      </c>
      <c r="L90" s="137">
        <f t="shared" si="12"/>
        <v>7.6085797894546281E-2</v>
      </c>
      <c r="M90" s="137">
        <f t="shared" si="13"/>
        <v>0.24930958507011708</v>
      </c>
      <c r="N90" s="383">
        <f t="shared" si="7"/>
        <v>1909.9607312221669</v>
      </c>
    </row>
    <row r="91" spans="2:14" x14ac:dyDescent="0.25">
      <c r="B91" s="382">
        <v>1</v>
      </c>
      <c r="C91" s="382">
        <v>113</v>
      </c>
      <c r="D91" s="379" t="s">
        <v>661</v>
      </c>
      <c r="E91" s="380">
        <v>1946</v>
      </c>
      <c r="F91" s="380">
        <v>1007</v>
      </c>
      <c r="G91" s="380">
        <v>8048</v>
      </c>
      <c r="H91" s="137">
        <f t="shared" si="8"/>
        <v>9.9245283018867916</v>
      </c>
      <c r="I91" s="381">
        <f t="shared" si="9"/>
        <v>0.24179920477137176</v>
      </c>
      <c r="J91" s="137">
        <f t="shared" si="10"/>
        <v>0.10069392435604793</v>
      </c>
      <c r="K91" s="137">
        <f t="shared" si="11"/>
        <v>6.5719324317724329E-2</v>
      </c>
      <c r="L91" s="137">
        <f t="shared" si="12"/>
        <v>-0.15389284796215844</v>
      </c>
      <c r="M91" s="137">
        <f t="shared" si="13"/>
        <v>1.2520400711613838E-2</v>
      </c>
      <c r="N91" s="383">
        <f t="shared" si="7"/>
        <v>100.76418492706817</v>
      </c>
    </row>
    <row r="92" spans="2:14" x14ac:dyDescent="0.25">
      <c r="B92" s="382">
        <v>1</v>
      </c>
      <c r="C92" s="382">
        <v>114</v>
      </c>
      <c r="D92" s="379" t="s">
        <v>662</v>
      </c>
      <c r="E92" s="380">
        <v>711</v>
      </c>
      <c r="F92" s="380">
        <v>2971</v>
      </c>
      <c r="G92" s="380">
        <v>2666</v>
      </c>
      <c r="H92" s="137">
        <f t="shared" si="8"/>
        <v>1.1366543251430494</v>
      </c>
      <c r="I92" s="381">
        <f t="shared" si="9"/>
        <v>0.26669167291822954</v>
      </c>
      <c r="J92" s="137">
        <f t="shared" si="10"/>
        <v>-4.2650031198219633E-2</v>
      </c>
      <c r="K92" s="137">
        <f t="shared" si="11"/>
        <v>-0.15813615669713105</v>
      </c>
      <c r="L92" s="137">
        <f t="shared" si="12"/>
        <v>-0.13269121109119772</v>
      </c>
      <c r="M92" s="137">
        <f t="shared" si="13"/>
        <v>-0.33347739898654838</v>
      </c>
      <c r="N92" s="383">
        <f t="shared" si="7"/>
        <v>-889.05074569813803</v>
      </c>
    </row>
    <row r="93" spans="2:14" x14ac:dyDescent="0.25">
      <c r="B93" s="382">
        <v>1</v>
      </c>
      <c r="C93" s="382">
        <v>115</v>
      </c>
      <c r="D93" s="379" t="s">
        <v>663</v>
      </c>
      <c r="E93" s="380">
        <v>2559</v>
      </c>
      <c r="F93" s="380">
        <v>1817</v>
      </c>
      <c r="G93" s="380">
        <v>10605</v>
      </c>
      <c r="H93" s="137">
        <f t="shared" si="8"/>
        <v>7.2449091909741332</v>
      </c>
      <c r="I93" s="381">
        <f t="shared" si="9"/>
        <v>0.24130127298444129</v>
      </c>
      <c r="J93" s="137">
        <f t="shared" si="10"/>
        <v>0.16879695192057079</v>
      </c>
      <c r="K93" s="137">
        <f t="shared" si="11"/>
        <v>-2.5392131393887785E-3</v>
      </c>
      <c r="L93" s="137">
        <f t="shared" si="12"/>
        <v>-0.15431695090248262</v>
      </c>
      <c r="M93" s="137">
        <f t="shared" si="13"/>
        <v>1.1940787878699372E-2</v>
      </c>
      <c r="N93" s="383">
        <f t="shared" si="7"/>
        <v>126.63205545360684</v>
      </c>
    </row>
    <row r="94" spans="2:14" x14ac:dyDescent="0.25">
      <c r="B94" s="382">
        <v>1</v>
      </c>
      <c r="C94" s="382">
        <v>116</v>
      </c>
      <c r="D94" s="379" t="s">
        <v>664</v>
      </c>
      <c r="E94" s="380">
        <v>1803</v>
      </c>
      <c r="F94" s="380">
        <v>852</v>
      </c>
      <c r="G94" s="380">
        <v>3886</v>
      </c>
      <c r="H94" s="137">
        <f t="shared" si="8"/>
        <v>6.677230046948357</v>
      </c>
      <c r="I94" s="381">
        <f t="shared" si="9"/>
        <v>0.46397323726196604</v>
      </c>
      <c r="J94" s="137">
        <f t="shared" si="10"/>
        <v>-1.0156603889374144E-2</v>
      </c>
      <c r="K94" s="137">
        <f t="shared" si="11"/>
        <v>-1.6999831052696521E-2</v>
      </c>
      <c r="L94" s="137">
        <f t="shared" si="12"/>
        <v>3.5339217385174954E-2</v>
      </c>
      <c r="M94" s="137">
        <f t="shared" si="13"/>
        <v>8.1827824431042889E-3</v>
      </c>
      <c r="N94" s="383">
        <f t="shared" si="7"/>
        <v>31.798292573903268</v>
      </c>
    </row>
    <row r="95" spans="2:14" x14ac:dyDescent="0.25">
      <c r="B95" s="382">
        <v>1</v>
      </c>
      <c r="C95" s="382">
        <v>117</v>
      </c>
      <c r="D95" s="379" t="s">
        <v>665</v>
      </c>
      <c r="E95" s="380">
        <v>7571</v>
      </c>
      <c r="F95" s="380">
        <v>2185</v>
      </c>
      <c r="G95" s="380">
        <v>11961</v>
      </c>
      <c r="H95" s="137">
        <f t="shared" si="8"/>
        <v>8.9391304347826086</v>
      </c>
      <c r="I95" s="381">
        <f t="shared" si="9"/>
        <v>0.63297383161942977</v>
      </c>
      <c r="J95" s="137">
        <f t="shared" si="10"/>
        <v>0.20491259735564826</v>
      </c>
      <c r="K95" s="137">
        <f t="shared" si="11"/>
        <v>4.0618063863218402E-2</v>
      </c>
      <c r="L95" s="137">
        <f t="shared" si="12"/>
        <v>0.17928192372527635</v>
      </c>
      <c r="M95" s="137">
        <f t="shared" si="13"/>
        <v>0.42481258494414298</v>
      </c>
      <c r="N95" s="383">
        <f t="shared" si="7"/>
        <v>5081.1833285168941</v>
      </c>
    </row>
    <row r="96" spans="2:14" x14ac:dyDescent="0.25">
      <c r="B96" s="382">
        <v>1</v>
      </c>
      <c r="C96" s="382">
        <v>118</v>
      </c>
      <c r="D96" s="379" t="s">
        <v>666</v>
      </c>
      <c r="E96" s="380">
        <v>5314</v>
      </c>
      <c r="F96" s="380">
        <v>989</v>
      </c>
      <c r="G96" s="380">
        <v>12971</v>
      </c>
      <c r="H96" s="137">
        <f t="shared" si="8"/>
        <v>18.488372093023255</v>
      </c>
      <c r="I96" s="381">
        <f t="shared" si="9"/>
        <v>0.40968313931077016</v>
      </c>
      <c r="J96" s="137">
        <f t="shared" si="10"/>
        <v>0.23181289373428263</v>
      </c>
      <c r="K96" s="137">
        <f t="shared" si="11"/>
        <v>0.28386803426443707</v>
      </c>
      <c r="L96" s="137">
        <f t="shared" si="12"/>
        <v>-1.090123316634823E-2</v>
      </c>
      <c r="M96" s="137">
        <f t="shared" si="13"/>
        <v>0.5047796948323714</v>
      </c>
      <c r="N96" s="383">
        <f t="shared" si="7"/>
        <v>6547.4974216706896</v>
      </c>
    </row>
    <row r="97" spans="2:14" x14ac:dyDescent="0.25">
      <c r="B97" s="382">
        <v>1</v>
      </c>
      <c r="C97" s="382">
        <v>119</v>
      </c>
      <c r="D97" s="379" t="s">
        <v>667</v>
      </c>
      <c r="E97" s="380">
        <v>609</v>
      </c>
      <c r="F97" s="380">
        <v>305</v>
      </c>
      <c r="G97" s="380">
        <v>1460</v>
      </c>
      <c r="H97" s="137">
        <f t="shared" si="8"/>
        <v>6.7836065573770492</v>
      </c>
      <c r="I97" s="381">
        <f t="shared" si="9"/>
        <v>0.41712328767123286</v>
      </c>
      <c r="J97" s="137">
        <f t="shared" si="10"/>
        <v>-7.4770583111717706E-2</v>
      </c>
      <c r="K97" s="137">
        <f t="shared" si="11"/>
        <v>-1.4290078389684354E-2</v>
      </c>
      <c r="L97" s="137">
        <f t="shared" si="12"/>
        <v>-4.5642430826824624E-3</v>
      </c>
      <c r="M97" s="137">
        <f t="shared" si="13"/>
        <v>-9.3624904584084526E-2</v>
      </c>
      <c r="N97" s="383">
        <f t="shared" si="7"/>
        <v>-136.6923606927634</v>
      </c>
    </row>
    <row r="98" spans="2:14" x14ac:dyDescent="0.25">
      <c r="B98" s="382">
        <v>1</v>
      </c>
      <c r="C98" s="382">
        <v>120</v>
      </c>
      <c r="D98" s="379" t="s">
        <v>668</v>
      </c>
      <c r="E98" s="380">
        <v>3460</v>
      </c>
      <c r="F98" s="380">
        <v>2502</v>
      </c>
      <c r="G98" s="380">
        <v>10620</v>
      </c>
      <c r="H98" s="137">
        <f t="shared" si="8"/>
        <v>5.6274980015987213</v>
      </c>
      <c r="I98" s="381">
        <f t="shared" si="9"/>
        <v>0.32580037664783429</v>
      </c>
      <c r="J98" s="137">
        <f t="shared" si="10"/>
        <v>0.16919646127272872</v>
      </c>
      <c r="K98" s="137">
        <f t="shared" si="11"/>
        <v>-4.3739890431145095E-2</v>
      </c>
      <c r="L98" s="137">
        <f t="shared" si="12"/>
        <v>-8.2346614284051683E-2</v>
      </c>
      <c r="M98" s="137">
        <f t="shared" si="13"/>
        <v>4.3109956557531942E-2</v>
      </c>
      <c r="N98" s="383">
        <f t="shared" si="7"/>
        <v>457.82773864098925</v>
      </c>
    </row>
    <row r="99" spans="2:14" x14ac:dyDescent="0.25">
      <c r="B99" s="382">
        <v>1</v>
      </c>
      <c r="C99" s="382">
        <v>121</v>
      </c>
      <c r="D99" s="379" t="s">
        <v>669</v>
      </c>
      <c r="E99" s="380">
        <v>14990</v>
      </c>
      <c r="F99" s="380">
        <v>1457</v>
      </c>
      <c r="G99" s="380">
        <v>26977</v>
      </c>
      <c r="H99" s="137">
        <f t="shared" si="8"/>
        <v>28.803706245710362</v>
      </c>
      <c r="I99" s="381">
        <f t="shared" si="9"/>
        <v>0.55565852392779036</v>
      </c>
      <c r="J99" s="137">
        <f t="shared" si="10"/>
        <v>0.60484809282255292</v>
      </c>
      <c r="K99" s="137">
        <f t="shared" si="11"/>
        <v>0.54663285026995379</v>
      </c>
      <c r="L99" s="137">
        <f t="shared" si="12"/>
        <v>0.11343023442818048</v>
      </c>
      <c r="M99" s="137">
        <f t="shared" si="13"/>
        <v>1.2649111775206872</v>
      </c>
      <c r="N99" s="383">
        <f t="shared" si="7"/>
        <v>34123.508835975575</v>
      </c>
    </row>
    <row r="100" spans="2:14" x14ac:dyDescent="0.25">
      <c r="B100" s="382">
        <v>1</v>
      </c>
      <c r="C100" s="382">
        <v>131</v>
      </c>
      <c r="D100" s="379" t="s">
        <v>670</v>
      </c>
      <c r="E100" s="380">
        <v>8023</v>
      </c>
      <c r="F100" s="380">
        <v>764</v>
      </c>
      <c r="G100" s="380">
        <v>19893</v>
      </c>
      <c r="H100" s="137">
        <f t="shared" si="8"/>
        <v>36.539267015706805</v>
      </c>
      <c r="I100" s="381">
        <f t="shared" si="9"/>
        <v>0.40330769617453377</v>
      </c>
      <c r="J100" s="137">
        <f t="shared" si="10"/>
        <v>0.41617314277676498</v>
      </c>
      <c r="K100" s="137">
        <f t="shared" si="11"/>
        <v>0.74368252140427327</v>
      </c>
      <c r="L100" s="137">
        <f t="shared" si="12"/>
        <v>-1.6331382939704698E-2</v>
      </c>
      <c r="M100" s="137">
        <f t="shared" si="13"/>
        <v>1.1435242812413335</v>
      </c>
      <c r="N100" s="383">
        <f t="shared" si="7"/>
        <v>22748.12852673385</v>
      </c>
    </row>
    <row r="101" spans="2:14" x14ac:dyDescent="0.25">
      <c r="B101" s="382">
        <v>1</v>
      </c>
      <c r="C101" s="382">
        <v>135</v>
      </c>
      <c r="D101" s="379" t="s">
        <v>671</v>
      </c>
      <c r="E101" s="380">
        <v>4147</v>
      </c>
      <c r="F101" s="380">
        <v>260</v>
      </c>
      <c r="G101" s="380">
        <v>9483</v>
      </c>
      <c r="H101" s="137">
        <f t="shared" si="8"/>
        <v>52.42307692307692</v>
      </c>
      <c r="I101" s="381">
        <f t="shared" si="9"/>
        <v>0.43730886850152906</v>
      </c>
      <c r="J101" s="137">
        <f t="shared" si="10"/>
        <v>0.13891365237915715</v>
      </c>
      <c r="K101" s="137">
        <f t="shared" si="11"/>
        <v>1.1482943668372665</v>
      </c>
      <c r="L101" s="137">
        <f t="shared" si="12"/>
        <v>1.2628401385856858E-2</v>
      </c>
      <c r="M101" s="137">
        <f t="shared" si="13"/>
        <v>1.2998364206022806</v>
      </c>
      <c r="N101" s="383">
        <f t="shared" si="7"/>
        <v>12326.348776571427</v>
      </c>
    </row>
    <row r="102" spans="2:14" x14ac:dyDescent="0.25">
      <c r="B102" s="382">
        <v>1</v>
      </c>
      <c r="C102" s="382">
        <v>136</v>
      </c>
      <c r="D102" s="379" t="s">
        <v>672</v>
      </c>
      <c r="E102" s="380">
        <v>1566</v>
      </c>
      <c r="F102" s="380">
        <v>850</v>
      </c>
      <c r="G102" s="380">
        <v>8224</v>
      </c>
      <c r="H102" s="137">
        <f t="shared" si="8"/>
        <v>11.517647058823529</v>
      </c>
      <c r="I102" s="381">
        <f t="shared" si="9"/>
        <v>0.19041828793774318</v>
      </c>
      <c r="J102" s="137">
        <f t="shared" si="10"/>
        <v>0.10538150075470104</v>
      </c>
      <c r="K102" s="137">
        <f t="shared" si="11"/>
        <v>0.10630119503999963</v>
      </c>
      <c r="L102" s="137">
        <f t="shared" si="12"/>
        <v>-0.19765546460494149</v>
      </c>
      <c r="M102" s="137">
        <f t="shared" si="13"/>
        <v>1.4027231189759182E-2</v>
      </c>
      <c r="N102" s="383">
        <f t="shared" si="7"/>
        <v>115.35994930457952</v>
      </c>
    </row>
    <row r="103" spans="2:14" x14ac:dyDescent="0.25">
      <c r="B103" s="382">
        <v>1</v>
      </c>
      <c r="C103" s="382">
        <v>137</v>
      </c>
      <c r="D103" s="379" t="s">
        <v>673</v>
      </c>
      <c r="E103" s="380">
        <v>1094</v>
      </c>
      <c r="F103" s="380">
        <v>268</v>
      </c>
      <c r="G103" s="380">
        <v>5392</v>
      </c>
      <c r="H103" s="137">
        <f t="shared" si="8"/>
        <v>24.201492537313431</v>
      </c>
      <c r="I103" s="381">
        <f t="shared" si="9"/>
        <v>0.20289317507418397</v>
      </c>
      <c r="J103" s="137">
        <f t="shared" si="10"/>
        <v>2.9954135067282662E-2</v>
      </c>
      <c r="K103" s="137">
        <f t="shared" si="11"/>
        <v>0.42939963024964378</v>
      </c>
      <c r="L103" s="137">
        <f t="shared" si="12"/>
        <v>-0.18703024152490619</v>
      </c>
      <c r="M103" s="137">
        <f t="shared" si="13"/>
        <v>0.27232352379202029</v>
      </c>
      <c r="N103" s="383">
        <f t="shared" si="7"/>
        <v>1468.3684402865733</v>
      </c>
    </row>
    <row r="104" spans="2:14" x14ac:dyDescent="0.25">
      <c r="B104" s="382">
        <v>1</v>
      </c>
      <c r="C104" s="382">
        <v>138</v>
      </c>
      <c r="D104" s="379" t="s">
        <v>674</v>
      </c>
      <c r="E104" s="380">
        <v>4511</v>
      </c>
      <c r="F104" s="380">
        <v>748</v>
      </c>
      <c r="G104" s="380">
        <v>14378</v>
      </c>
      <c r="H104" s="137">
        <f t="shared" si="8"/>
        <v>25.252673796791445</v>
      </c>
      <c r="I104" s="381">
        <f t="shared" si="9"/>
        <v>0.31374321880650996</v>
      </c>
      <c r="J104" s="137">
        <f t="shared" si="10"/>
        <v>0.26928687096669707</v>
      </c>
      <c r="K104" s="137">
        <f t="shared" si="11"/>
        <v>0.45617660578399766</v>
      </c>
      <c r="L104" s="137">
        <f t="shared" si="12"/>
        <v>-9.2616045211490014E-2</v>
      </c>
      <c r="M104" s="137">
        <f t="shared" si="13"/>
        <v>0.63284743153920464</v>
      </c>
      <c r="N104" s="383">
        <f t="shared" si="7"/>
        <v>9099.0803706706847</v>
      </c>
    </row>
    <row r="105" spans="2:14" x14ac:dyDescent="0.25">
      <c r="B105" s="382">
        <v>1</v>
      </c>
      <c r="C105" s="382">
        <v>139</v>
      </c>
      <c r="D105" s="379" t="s">
        <v>675</v>
      </c>
      <c r="E105" s="380">
        <v>2692</v>
      </c>
      <c r="F105" s="380">
        <v>290</v>
      </c>
      <c r="G105" s="380">
        <v>6406</v>
      </c>
      <c r="H105" s="137">
        <f t="shared" si="8"/>
        <v>31.372413793103448</v>
      </c>
      <c r="I105" s="381">
        <f t="shared" si="9"/>
        <v>0.42023103340618173</v>
      </c>
      <c r="J105" s="137">
        <f t="shared" si="10"/>
        <v>5.6960967273159163E-2</v>
      </c>
      <c r="K105" s="137">
        <f t="shared" si="11"/>
        <v>0.61206611264147859</v>
      </c>
      <c r="L105" s="137">
        <f t="shared" si="12"/>
        <v>-1.917285931991872E-3</v>
      </c>
      <c r="M105" s="137">
        <f t="shared" si="13"/>
        <v>0.6671097939826458</v>
      </c>
      <c r="N105" s="383">
        <f t="shared" si="7"/>
        <v>4273.5053402528292</v>
      </c>
    </row>
    <row r="106" spans="2:14" x14ac:dyDescent="0.25">
      <c r="B106" s="382">
        <v>1</v>
      </c>
      <c r="C106" s="382">
        <v>141</v>
      </c>
      <c r="D106" s="379" t="s">
        <v>676</v>
      </c>
      <c r="E106" s="380">
        <v>7113</v>
      </c>
      <c r="F106" s="380">
        <v>537</v>
      </c>
      <c r="G106" s="380">
        <v>18513</v>
      </c>
      <c r="H106" s="137">
        <f t="shared" si="8"/>
        <v>47.720670391061454</v>
      </c>
      <c r="I106" s="381">
        <f t="shared" si="9"/>
        <v>0.38421649651596174</v>
      </c>
      <c r="J106" s="137">
        <f t="shared" si="10"/>
        <v>0.37941828237823483</v>
      </c>
      <c r="K106" s="137">
        <f t="shared" si="11"/>
        <v>1.0285089125923057</v>
      </c>
      <c r="L106" s="137">
        <f t="shared" si="12"/>
        <v>-3.2591911233004832E-2</v>
      </c>
      <c r="M106" s="137">
        <f t="shared" si="13"/>
        <v>1.3753352837375357</v>
      </c>
      <c r="N106" s="383">
        <f t="shared" si="7"/>
        <v>25461.582107832997</v>
      </c>
    </row>
    <row r="107" spans="2:14" x14ac:dyDescent="0.25">
      <c r="B107" s="382">
        <v>1</v>
      </c>
      <c r="C107" s="382">
        <v>151</v>
      </c>
      <c r="D107" s="379" t="s">
        <v>677</v>
      </c>
      <c r="E107" s="380">
        <v>2000</v>
      </c>
      <c r="F107" s="380">
        <v>296</v>
      </c>
      <c r="G107" s="380">
        <v>5505</v>
      </c>
      <c r="H107" s="137">
        <f t="shared" si="8"/>
        <v>25.35472972972973</v>
      </c>
      <c r="I107" s="381">
        <f t="shared" si="9"/>
        <v>0.36330608537693004</v>
      </c>
      <c r="J107" s="137">
        <f t="shared" si="10"/>
        <v>3.296377218687245E-2</v>
      </c>
      <c r="K107" s="137">
        <f t="shared" si="11"/>
        <v>0.45877629940941594</v>
      </c>
      <c r="L107" s="137">
        <f t="shared" si="12"/>
        <v>-5.0401914691750038E-2</v>
      </c>
      <c r="M107" s="137">
        <f t="shared" si="13"/>
        <v>0.44133815690453837</v>
      </c>
      <c r="N107" s="383">
        <f t="shared" si="7"/>
        <v>2429.5665537594837</v>
      </c>
    </row>
    <row r="108" spans="2:14" x14ac:dyDescent="0.25">
      <c r="B108" s="382">
        <v>1</v>
      </c>
      <c r="C108" s="382">
        <v>152</v>
      </c>
      <c r="D108" s="379" t="s">
        <v>678</v>
      </c>
      <c r="E108" s="380">
        <v>1558</v>
      </c>
      <c r="F108" s="380">
        <v>893</v>
      </c>
      <c r="G108" s="380">
        <v>6780</v>
      </c>
      <c r="H108" s="137">
        <f t="shared" si="8"/>
        <v>9.3370660694288912</v>
      </c>
      <c r="I108" s="381">
        <f t="shared" si="9"/>
        <v>0.22979351032448378</v>
      </c>
      <c r="J108" s="137">
        <f t="shared" si="10"/>
        <v>6.6922067120297038E-2</v>
      </c>
      <c r="K108" s="137">
        <f t="shared" si="11"/>
        <v>5.0754767364251434E-2</v>
      </c>
      <c r="L108" s="137">
        <f t="shared" si="12"/>
        <v>-0.16411844602438833</v>
      </c>
      <c r="M108" s="137">
        <f t="shared" si="13"/>
        <v>-4.6441611539839861E-2</v>
      </c>
      <c r="N108" s="383">
        <f t="shared" si="7"/>
        <v>-314.87412624011426</v>
      </c>
    </row>
    <row r="109" spans="2:14" x14ac:dyDescent="0.25">
      <c r="B109" s="382">
        <v>1</v>
      </c>
      <c r="C109" s="382">
        <v>153</v>
      </c>
      <c r="D109" s="379" t="s">
        <v>679</v>
      </c>
      <c r="E109" s="380">
        <v>2912</v>
      </c>
      <c r="F109" s="380">
        <v>1139</v>
      </c>
      <c r="G109" s="380">
        <v>9176</v>
      </c>
      <c r="H109" s="137">
        <f t="shared" si="8"/>
        <v>10.612818261633011</v>
      </c>
      <c r="I109" s="381">
        <f t="shared" si="9"/>
        <v>0.31734960767218834</v>
      </c>
      <c r="J109" s="137">
        <f t="shared" si="10"/>
        <v>0.13073702763832473</v>
      </c>
      <c r="K109" s="137">
        <f t="shared" si="11"/>
        <v>8.325228853915452E-2</v>
      </c>
      <c r="L109" s="137">
        <f t="shared" si="12"/>
        <v>-8.9544379248336387E-2</v>
      </c>
      <c r="M109" s="137">
        <f t="shared" si="13"/>
        <v>0.12444493692914285</v>
      </c>
      <c r="N109" s="383">
        <f t="shared" si="7"/>
        <v>1141.9067412618149</v>
      </c>
    </row>
    <row r="110" spans="2:14" x14ac:dyDescent="0.25">
      <c r="B110" s="382">
        <v>1</v>
      </c>
      <c r="C110" s="382">
        <v>154</v>
      </c>
      <c r="D110" s="379" t="s">
        <v>680</v>
      </c>
      <c r="E110" s="380">
        <v>6511</v>
      </c>
      <c r="F110" s="380">
        <v>1222</v>
      </c>
      <c r="G110" s="380">
        <v>15168</v>
      </c>
      <c r="H110" s="137">
        <f t="shared" si="8"/>
        <v>17.740589198036005</v>
      </c>
      <c r="I110" s="381">
        <f t="shared" si="9"/>
        <v>0.42925896624472576</v>
      </c>
      <c r="J110" s="137">
        <f t="shared" si="10"/>
        <v>0.29032769684701504</v>
      </c>
      <c r="K110" s="137">
        <f t="shared" si="11"/>
        <v>0.26481959318585002</v>
      </c>
      <c r="L110" s="137">
        <f t="shared" si="12"/>
        <v>5.7720662290309263E-3</v>
      </c>
      <c r="M110" s="137">
        <f t="shared" si="13"/>
        <v>0.56091935626189604</v>
      </c>
      <c r="N110" s="383">
        <f t="shared" si="7"/>
        <v>8508.0247957804386</v>
      </c>
    </row>
    <row r="111" spans="2:14" x14ac:dyDescent="0.25">
      <c r="B111" s="382">
        <v>1</v>
      </c>
      <c r="C111" s="382">
        <v>155</v>
      </c>
      <c r="D111" s="379" t="s">
        <v>681</v>
      </c>
      <c r="E111" s="380">
        <v>5297</v>
      </c>
      <c r="F111" s="380">
        <v>475</v>
      </c>
      <c r="G111" s="380">
        <v>11767</v>
      </c>
      <c r="H111" s="137">
        <f t="shared" si="8"/>
        <v>35.92421052631579</v>
      </c>
      <c r="I111" s="381">
        <f t="shared" si="9"/>
        <v>0.45015721934222824</v>
      </c>
      <c r="J111" s="137">
        <f t="shared" si="10"/>
        <v>0.19974560973440561</v>
      </c>
      <c r="K111" s="137">
        <f t="shared" si="11"/>
        <v>0.72801504976684406</v>
      </c>
      <c r="L111" s="137">
        <f t="shared" si="12"/>
        <v>2.3571714331286624E-2</v>
      </c>
      <c r="M111" s="137">
        <f t="shared" si="13"/>
        <v>0.95133237383253622</v>
      </c>
      <c r="N111" s="383">
        <f t="shared" si="7"/>
        <v>11194.328042887453</v>
      </c>
    </row>
    <row r="112" spans="2:14" x14ac:dyDescent="0.25">
      <c r="B112" s="382">
        <v>1</v>
      </c>
      <c r="C112" s="382">
        <v>156</v>
      </c>
      <c r="D112" s="379" t="s">
        <v>682</v>
      </c>
      <c r="E112" s="380">
        <v>6249</v>
      </c>
      <c r="F112" s="380">
        <v>1171</v>
      </c>
      <c r="G112" s="380">
        <v>14848</v>
      </c>
      <c r="H112" s="137">
        <f t="shared" si="8"/>
        <v>18.016225448334758</v>
      </c>
      <c r="I112" s="381">
        <f t="shared" si="9"/>
        <v>0.42086476293103448</v>
      </c>
      <c r="J112" s="137">
        <f t="shared" si="10"/>
        <v>0.28180483066764572</v>
      </c>
      <c r="K112" s="137">
        <f t="shared" si="11"/>
        <v>0.27184093709212909</v>
      </c>
      <c r="L112" s="137">
        <f t="shared" si="12"/>
        <v>-1.37752012086115E-3</v>
      </c>
      <c r="M112" s="137">
        <f t="shared" si="13"/>
        <v>0.55226824763891369</v>
      </c>
      <c r="N112" s="383">
        <f t="shared" si="7"/>
        <v>8200.0789409425906</v>
      </c>
    </row>
    <row r="113" spans="2:14" x14ac:dyDescent="0.25">
      <c r="B113" s="382">
        <v>1</v>
      </c>
      <c r="C113" s="382">
        <v>157</v>
      </c>
      <c r="D113" s="379" t="s">
        <v>683</v>
      </c>
      <c r="E113" s="380">
        <v>2165</v>
      </c>
      <c r="F113" s="380">
        <v>607</v>
      </c>
      <c r="G113" s="380">
        <v>5150</v>
      </c>
      <c r="H113" s="137">
        <f t="shared" si="8"/>
        <v>12.051070840197694</v>
      </c>
      <c r="I113" s="381">
        <f t="shared" si="9"/>
        <v>0.42038834951456311</v>
      </c>
      <c r="J113" s="137">
        <f t="shared" si="10"/>
        <v>2.3508717519134623E-2</v>
      </c>
      <c r="K113" s="137">
        <f t="shared" si="11"/>
        <v>0.11988921843226528</v>
      </c>
      <c r="L113" s="137">
        <f t="shared" si="12"/>
        <v>-1.7832952411460669E-3</v>
      </c>
      <c r="M113" s="137">
        <f t="shared" si="13"/>
        <v>0.14161464071025384</v>
      </c>
      <c r="N113" s="383">
        <f t="shared" si="7"/>
        <v>729.31539965780723</v>
      </c>
    </row>
    <row r="114" spans="2:14" x14ac:dyDescent="0.25">
      <c r="B114" s="382">
        <v>1</v>
      </c>
      <c r="C114" s="382">
        <v>158</v>
      </c>
      <c r="D114" s="379" t="s">
        <v>684</v>
      </c>
      <c r="E114" s="380">
        <v>6743</v>
      </c>
      <c r="F114" s="380">
        <v>851</v>
      </c>
      <c r="G114" s="380">
        <v>15152</v>
      </c>
      <c r="H114" s="137">
        <f t="shared" si="8"/>
        <v>25.728554641598119</v>
      </c>
      <c r="I114" s="381">
        <f t="shared" si="9"/>
        <v>0.44502375923970433</v>
      </c>
      <c r="J114" s="137">
        <f t="shared" si="10"/>
        <v>0.28990155353804659</v>
      </c>
      <c r="K114" s="137">
        <f t="shared" si="11"/>
        <v>0.46829882507183351</v>
      </c>
      <c r="L114" s="137">
        <f t="shared" si="12"/>
        <v>1.9199397518700263E-2</v>
      </c>
      <c r="M114" s="137">
        <f t="shared" si="13"/>
        <v>0.77739977612858036</v>
      </c>
      <c r="N114" s="383">
        <f t="shared" si="7"/>
        <v>11779.16140790025</v>
      </c>
    </row>
    <row r="115" spans="2:14" x14ac:dyDescent="0.25">
      <c r="B115" s="382">
        <v>1</v>
      </c>
      <c r="C115" s="382">
        <v>159</v>
      </c>
      <c r="D115" s="379" t="s">
        <v>685</v>
      </c>
      <c r="E115" s="380">
        <v>1702</v>
      </c>
      <c r="F115" s="380">
        <v>348</v>
      </c>
      <c r="G115" s="380">
        <v>6663</v>
      </c>
      <c r="H115" s="137">
        <f t="shared" si="8"/>
        <v>24.037356321839081</v>
      </c>
      <c r="I115" s="381">
        <f t="shared" si="9"/>
        <v>0.25544049227074889</v>
      </c>
      <c r="J115" s="137">
        <f t="shared" si="10"/>
        <v>6.3805894173465133E-2</v>
      </c>
      <c r="K115" s="137">
        <f t="shared" si="11"/>
        <v>0.42521855169023287</v>
      </c>
      <c r="L115" s="137">
        <f t="shared" si="12"/>
        <v>-0.14227416787355188</v>
      </c>
      <c r="M115" s="137">
        <f t="shared" si="13"/>
        <v>0.34675027799014613</v>
      </c>
      <c r="N115" s="383">
        <f t="shared" si="7"/>
        <v>2310.3971022483438</v>
      </c>
    </row>
    <row r="116" spans="2:14" x14ac:dyDescent="0.25">
      <c r="B116" s="382">
        <v>1</v>
      </c>
      <c r="C116" s="382">
        <v>160</v>
      </c>
      <c r="D116" s="379" t="s">
        <v>686</v>
      </c>
      <c r="E116" s="380">
        <v>1852</v>
      </c>
      <c r="F116" s="380">
        <v>546</v>
      </c>
      <c r="G116" s="380">
        <v>5754</v>
      </c>
      <c r="H116" s="137">
        <f t="shared" si="8"/>
        <v>13.930402930402931</v>
      </c>
      <c r="I116" s="381">
        <f t="shared" si="9"/>
        <v>0.32186305179005908</v>
      </c>
      <c r="J116" s="137">
        <f t="shared" si="10"/>
        <v>3.9595627432694194E-2</v>
      </c>
      <c r="K116" s="137">
        <f t="shared" si="11"/>
        <v>0.16776186546303584</v>
      </c>
      <c r="L116" s="137">
        <f t="shared" si="12"/>
        <v>-8.5700148027072445E-2</v>
      </c>
      <c r="M116" s="137">
        <f t="shared" si="13"/>
        <v>0.12165734486865758</v>
      </c>
      <c r="N116" s="383">
        <f t="shared" si="7"/>
        <v>700.01636237425566</v>
      </c>
    </row>
    <row r="117" spans="2:14" x14ac:dyDescent="0.25">
      <c r="B117" s="382">
        <v>1</v>
      </c>
      <c r="C117" s="382">
        <v>161</v>
      </c>
      <c r="D117" s="379" t="s">
        <v>687</v>
      </c>
      <c r="E117" s="380">
        <v>6727</v>
      </c>
      <c r="F117" s="380">
        <v>785</v>
      </c>
      <c r="G117" s="380">
        <v>13584</v>
      </c>
      <c r="H117" s="137">
        <f t="shared" si="8"/>
        <v>25.873885350318471</v>
      </c>
      <c r="I117" s="381">
        <f t="shared" si="9"/>
        <v>0.49521495877502947</v>
      </c>
      <c r="J117" s="137">
        <f t="shared" si="10"/>
        <v>0.24813950925913694</v>
      </c>
      <c r="K117" s="137">
        <f t="shared" si="11"/>
        <v>0.47200086674800223</v>
      </c>
      <c r="L117" s="137">
        <f t="shared" si="12"/>
        <v>6.1948697442991744E-2</v>
      </c>
      <c r="M117" s="137">
        <f t="shared" si="13"/>
        <v>0.7820890734501309</v>
      </c>
      <c r="N117" s="383">
        <f t="shared" si="7"/>
        <v>10623.897973746578</v>
      </c>
    </row>
    <row r="118" spans="2:14" x14ac:dyDescent="0.25">
      <c r="B118" s="382">
        <v>1</v>
      </c>
      <c r="C118" s="382">
        <v>172</v>
      </c>
      <c r="D118" s="379" t="s">
        <v>688</v>
      </c>
      <c r="E118" s="380">
        <v>4968</v>
      </c>
      <c r="F118" s="380">
        <v>941</v>
      </c>
      <c r="G118" s="380">
        <v>6883</v>
      </c>
      <c r="H118" s="137">
        <f t="shared" si="8"/>
        <v>12.594048884165781</v>
      </c>
      <c r="I118" s="381">
        <f t="shared" si="9"/>
        <v>0.72177829434839458</v>
      </c>
      <c r="J118" s="137">
        <f t="shared" si="10"/>
        <v>6.9665364671781527E-2</v>
      </c>
      <c r="K118" s="137">
        <f t="shared" si="11"/>
        <v>0.13372061969435078</v>
      </c>
      <c r="L118" s="137">
        <f t="shared" si="12"/>
        <v>0.25491925949255922</v>
      </c>
      <c r="M118" s="137">
        <f t="shared" si="13"/>
        <v>0.45830524385869154</v>
      </c>
      <c r="N118" s="383">
        <f t="shared" si="7"/>
        <v>3154.514993479374</v>
      </c>
    </row>
    <row r="119" spans="2:14" x14ac:dyDescent="0.25">
      <c r="B119" s="382">
        <v>1</v>
      </c>
      <c r="C119" s="382">
        <v>173</v>
      </c>
      <c r="D119" s="379" t="s">
        <v>689</v>
      </c>
      <c r="E119" s="380">
        <v>887</v>
      </c>
      <c r="F119" s="380">
        <v>1279</v>
      </c>
      <c r="G119" s="380">
        <v>3970</v>
      </c>
      <c r="H119" s="137">
        <f t="shared" si="8"/>
        <v>3.7974980453479281</v>
      </c>
      <c r="I119" s="381">
        <f t="shared" si="9"/>
        <v>0.22342569269521412</v>
      </c>
      <c r="J119" s="137">
        <f t="shared" si="10"/>
        <v>-7.9193515172897005E-3</v>
      </c>
      <c r="K119" s="137">
        <f t="shared" si="11"/>
        <v>-9.0355888970473197E-2</v>
      </c>
      <c r="L119" s="137">
        <f t="shared" si="12"/>
        <v>-0.16954210093236177</v>
      </c>
      <c r="M119" s="137">
        <f t="shared" si="13"/>
        <v>-0.2678173414201247</v>
      </c>
      <c r="N119" s="383">
        <f t="shared" si="7"/>
        <v>-1063.234845437895</v>
      </c>
    </row>
    <row r="120" spans="2:14" x14ac:dyDescent="0.25">
      <c r="B120" s="382">
        <v>1</v>
      </c>
      <c r="C120" s="382">
        <v>176</v>
      </c>
      <c r="D120" s="379" t="s">
        <v>690</v>
      </c>
      <c r="E120" s="380">
        <v>3513</v>
      </c>
      <c r="F120" s="380">
        <v>1187</v>
      </c>
      <c r="G120" s="380">
        <v>5871</v>
      </c>
      <c r="H120" s="137">
        <f t="shared" si="8"/>
        <v>7.9056444818871103</v>
      </c>
      <c r="I120" s="381">
        <f t="shared" si="9"/>
        <v>0.59836484414920799</v>
      </c>
      <c r="J120" s="137">
        <f t="shared" si="10"/>
        <v>4.2711800379526099E-2</v>
      </c>
      <c r="K120" s="137">
        <f t="shared" si="11"/>
        <v>1.429184483461521E-2</v>
      </c>
      <c r="L120" s="137">
        <f t="shared" si="12"/>
        <v>0.14980444561879552</v>
      </c>
      <c r="M120" s="137">
        <f t="shared" si="13"/>
        <v>0.20680809083293683</v>
      </c>
      <c r="N120" s="383">
        <f t="shared" si="7"/>
        <v>1214.1703012801722</v>
      </c>
    </row>
    <row r="121" spans="2:14" x14ac:dyDescent="0.25">
      <c r="B121" s="382">
        <v>1</v>
      </c>
      <c r="C121" s="382">
        <v>177</v>
      </c>
      <c r="D121" s="379" t="s">
        <v>691</v>
      </c>
      <c r="E121" s="380">
        <v>5755</v>
      </c>
      <c r="F121" s="380">
        <v>1608</v>
      </c>
      <c r="G121" s="380">
        <v>12750</v>
      </c>
      <c r="H121" s="137">
        <f t="shared" si="8"/>
        <v>11.508084577114428</v>
      </c>
      <c r="I121" s="381">
        <f t="shared" si="9"/>
        <v>0.45137254901960783</v>
      </c>
      <c r="J121" s="137">
        <f t="shared" si="10"/>
        <v>0.22592678927915572</v>
      </c>
      <c r="K121" s="137">
        <f t="shared" si="11"/>
        <v>0.10605760780281899</v>
      </c>
      <c r="L121" s="137">
        <f t="shared" si="12"/>
        <v>2.4606845855661252E-2</v>
      </c>
      <c r="M121" s="137">
        <f t="shared" si="13"/>
        <v>0.35659124293763594</v>
      </c>
      <c r="N121" s="383">
        <f t="shared" si="7"/>
        <v>4546.538347454858</v>
      </c>
    </row>
    <row r="122" spans="2:14" x14ac:dyDescent="0.25">
      <c r="B122" s="382">
        <v>1</v>
      </c>
      <c r="C122" s="382">
        <v>178</v>
      </c>
      <c r="D122" s="379" t="s">
        <v>692</v>
      </c>
      <c r="E122" s="380">
        <v>1219</v>
      </c>
      <c r="F122" s="380">
        <v>1407</v>
      </c>
      <c r="G122" s="380">
        <v>4634</v>
      </c>
      <c r="H122" s="137">
        <f t="shared" si="8"/>
        <v>4.159914712153518</v>
      </c>
      <c r="I122" s="381">
        <f t="shared" si="9"/>
        <v>0.2630556754423824</v>
      </c>
      <c r="J122" s="137">
        <f t="shared" si="10"/>
        <v>9.7655958049016143E-3</v>
      </c>
      <c r="K122" s="137">
        <f t="shared" si="11"/>
        <v>-8.1123968088327419E-2</v>
      </c>
      <c r="L122" s="137">
        <f t="shared" si="12"/>
        <v>-0.13578809556612562</v>
      </c>
      <c r="M122" s="137">
        <f t="shared" si="13"/>
        <v>-0.20714646784955143</v>
      </c>
      <c r="N122" s="383">
        <f t="shared" si="7"/>
        <v>-959.91673201482138</v>
      </c>
    </row>
    <row r="123" spans="2:14" x14ac:dyDescent="0.25">
      <c r="B123" s="382">
        <v>1</v>
      </c>
      <c r="C123" s="382">
        <v>180</v>
      </c>
      <c r="D123" s="379" t="s">
        <v>693</v>
      </c>
      <c r="E123" s="380">
        <v>830</v>
      </c>
      <c r="F123" s="380">
        <v>1265</v>
      </c>
      <c r="G123" s="380">
        <v>3496</v>
      </c>
      <c r="H123" s="137">
        <f t="shared" si="8"/>
        <v>3.4197628458498022</v>
      </c>
      <c r="I123" s="381">
        <f t="shared" si="9"/>
        <v>0.23741418764302061</v>
      </c>
      <c r="J123" s="137">
        <f t="shared" si="10"/>
        <v>-2.0543847045480488E-2</v>
      </c>
      <c r="K123" s="137">
        <f t="shared" si="11"/>
        <v>-9.9978022265018618E-2</v>
      </c>
      <c r="L123" s="137">
        <f t="shared" si="12"/>
        <v>-0.15762769419274325</v>
      </c>
      <c r="M123" s="137">
        <f t="shared" si="13"/>
        <v>-0.27814956350324238</v>
      </c>
      <c r="N123" s="383">
        <f t="shared" si="7"/>
        <v>-972.41087400733534</v>
      </c>
    </row>
    <row r="124" spans="2:14" x14ac:dyDescent="0.25">
      <c r="B124" s="382">
        <v>1</v>
      </c>
      <c r="C124" s="382">
        <v>181</v>
      </c>
      <c r="D124" s="379" t="s">
        <v>694</v>
      </c>
      <c r="E124" s="380">
        <v>633</v>
      </c>
      <c r="F124" s="380">
        <v>895</v>
      </c>
      <c r="G124" s="380">
        <v>2113</v>
      </c>
      <c r="H124" s="137">
        <f t="shared" si="8"/>
        <v>3.0681564245810056</v>
      </c>
      <c r="I124" s="381">
        <f t="shared" si="9"/>
        <v>0.29957406530998582</v>
      </c>
      <c r="J124" s="137">
        <f t="shared" si="10"/>
        <v>-5.7378609314442219E-2</v>
      </c>
      <c r="K124" s="137">
        <f t="shared" si="11"/>
        <v>-0.1089345713426834</v>
      </c>
      <c r="L124" s="137">
        <f t="shared" si="12"/>
        <v>-0.10468432407519641</v>
      </c>
      <c r="M124" s="137">
        <f t="shared" si="13"/>
        <v>-0.27099750473232204</v>
      </c>
      <c r="N124" s="383">
        <f t="shared" si="7"/>
        <v>-572.61772749939644</v>
      </c>
    </row>
    <row r="125" spans="2:14" x14ac:dyDescent="0.25">
      <c r="B125" s="382">
        <v>1</v>
      </c>
      <c r="C125" s="382">
        <v>182</v>
      </c>
      <c r="D125" s="379" t="s">
        <v>695</v>
      </c>
      <c r="E125" s="380">
        <v>247</v>
      </c>
      <c r="F125" s="380">
        <v>1021</v>
      </c>
      <c r="G125" s="380">
        <v>1013</v>
      </c>
      <c r="H125" s="137">
        <f t="shared" si="8"/>
        <v>1.2340842311459355</v>
      </c>
      <c r="I125" s="381">
        <f t="shared" si="9"/>
        <v>0.24383020730503455</v>
      </c>
      <c r="J125" s="137">
        <f t="shared" si="10"/>
        <v>-8.6675961806024215E-2</v>
      </c>
      <c r="K125" s="137">
        <f t="shared" si="11"/>
        <v>-0.15565430289139523</v>
      </c>
      <c r="L125" s="137">
        <f t="shared" si="12"/>
        <v>-0.15216298421587679</v>
      </c>
      <c r="M125" s="137">
        <f t="shared" si="13"/>
        <v>-0.39449324891329623</v>
      </c>
      <c r="N125" s="383">
        <f t="shared" si="7"/>
        <v>-399.62166114916909</v>
      </c>
    </row>
    <row r="126" spans="2:14" x14ac:dyDescent="0.25">
      <c r="B126" s="382">
        <v>1</v>
      </c>
      <c r="C126" s="382">
        <v>191</v>
      </c>
      <c r="D126" s="379" t="s">
        <v>696</v>
      </c>
      <c r="E126" s="380">
        <v>20911</v>
      </c>
      <c r="F126" s="380">
        <v>1342</v>
      </c>
      <c r="G126" s="380">
        <v>32571</v>
      </c>
      <c r="H126" s="137">
        <f t="shared" si="8"/>
        <v>39.852459016393439</v>
      </c>
      <c r="I126" s="381">
        <f t="shared" si="9"/>
        <v>0.64201283350219518</v>
      </c>
      <c r="J126" s="137">
        <f t="shared" si="10"/>
        <v>0.75383844722065263</v>
      </c>
      <c r="K126" s="137">
        <f t="shared" si="11"/>
        <v>0.82808020291075046</v>
      </c>
      <c r="L126" s="137">
        <f t="shared" si="12"/>
        <v>0.18698070371220638</v>
      </c>
      <c r="M126" s="137">
        <f t="shared" si="13"/>
        <v>1.7688993538436095</v>
      </c>
      <c r="N126" s="383">
        <f t="shared" si="7"/>
        <v>57614.820854040205</v>
      </c>
    </row>
    <row r="127" spans="2:14" x14ac:dyDescent="0.25">
      <c r="B127" s="382">
        <v>1</v>
      </c>
      <c r="C127" s="382">
        <v>192</v>
      </c>
      <c r="D127" s="379" t="s">
        <v>697</v>
      </c>
      <c r="E127" s="380">
        <v>2789</v>
      </c>
      <c r="F127" s="380">
        <v>1440</v>
      </c>
      <c r="G127" s="380">
        <v>8815</v>
      </c>
      <c r="H127" s="137">
        <f t="shared" si="8"/>
        <v>8.0583333333333336</v>
      </c>
      <c r="I127" s="381">
        <f t="shared" si="9"/>
        <v>0.31639251276233693</v>
      </c>
      <c r="J127" s="137">
        <f t="shared" si="10"/>
        <v>0.12112216922972373</v>
      </c>
      <c r="K127" s="137">
        <f t="shared" si="11"/>
        <v>1.8181322127593557E-2</v>
      </c>
      <c r="L127" s="137">
        <f t="shared" si="12"/>
        <v>-9.0359564733761069E-2</v>
      </c>
      <c r="M127" s="137">
        <f t="shared" si="13"/>
        <v>4.8943926623556219E-2</v>
      </c>
      <c r="N127" s="383">
        <f t="shared" si="7"/>
        <v>431.44071318664805</v>
      </c>
    </row>
    <row r="128" spans="2:14" x14ac:dyDescent="0.25">
      <c r="B128" s="382">
        <v>1</v>
      </c>
      <c r="C128" s="382">
        <v>193</v>
      </c>
      <c r="D128" s="379" t="s">
        <v>698</v>
      </c>
      <c r="E128" s="380">
        <v>3106</v>
      </c>
      <c r="F128" s="380">
        <v>613</v>
      </c>
      <c r="G128" s="380">
        <v>9637</v>
      </c>
      <c r="H128" s="137">
        <f t="shared" si="8"/>
        <v>20.787928221859705</v>
      </c>
      <c r="I128" s="381">
        <f t="shared" si="9"/>
        <v>0.32229947078966481</v>
      </c>
      <c r="J128" s="137">
        <f t="shared" si="10"/>
        <v>0.14301528172797864</v>
      </c>
      <c r="K128" s="137">
        <f t="shared" si="11"/>
        <v>0.34244514230030865</v>
      </c>
      <c r="L128" s="137">
        <f t="shared" si="12"/>
        <v>-8.5328437311259137E-2</v>
      </c>
      <c r="M128" s="137">
        <f t="shared" si="13"/>
        <v>0.4001319867170281</v>
      </c>
      <c r="N128" s="383">
        <f t="shared" si="7"/>
        <v>3856.0719559919999</v>
      </c>
    </row>
    <row r="129" spans="2:14" x14ac:dyDescent="0.25">
      <c r="B129" s="382">
        <v>1</v>
      </c>
      <c r="C129" s="382">
        <v>194</v>
      </c>
      <c r="D129" s="379" t="s">
        <v>699</v>
      </c>
      <c r="E129" s="380">
        <v>1565</v>
      </c>
      <c r="F129" s="380">
        <v>209</v>
      </c>
      <c r="G129" s="380">
        <v>5421</v>
      </c>
      <c r="H129" s="137">
        <f t="shared" si="8"/>
        <v>33.425837320574161</v>
      </c>
      <c r="I129" s="381">
        <f t="shared" si="9"/>
        <v>0.28869212322449733</v>
      </c>
      <c r="J129" s="137">
        <f t="shared" si="10"/>
        <v>3.0726519814788005E-2</v>
      </c>
      <c r="K129" s="137">
        <f t="shared" si="11"/>
        <v>0.6643734298248668</v>
      </c>
      <c r="L129" s="137">
        <f t="shared" si="12"/>
        <v>-0.11395278966833106</v>
      </c>
      <c r="M129" s="137">
        <f t="shared" si="13"/>
        <v>0.58114715997132382</v>
      </c>
      <c r="N129" s="383">
        <f t="shared" si="7"/>
        <v>3150.3987542045465</v>
      </c>
    </row>
    <row r="130" spans="2:14" x14ac:dyDescent="0.25">
      <c r="B130" s="382">
        <v>1</v>
      </c>
      <c r="C130" s="382">
        <v>195</v>
      </c>
      <c r="D130" s="379" t="s">
        <v>700</v>
      </c>
      <c r="E130" s="380">
        <v>2356</v>
      </c>
      <c r="F130" s="380">
        <v>1471</v>
      </c>
      <c r="G130" s="380">
        <v>10884</v>
      </c>
      <c r="H130" s="137">
        <f t="shared" si="8"/>
        <v>9.0006798096532972</v>
      </c>
      <c r="I130" s="381">
        <f t="shared" si="9"/>
        <v>0.21646453509739066</v>
      </c>
      <c r="J130" s="137">
        <f t="shared" si="10"/>
        <v>0.1762278258707084</v>
      </c>
      <c r="K130" s="137">
        <f t="shared" si="11"/>
        <v>4.2185924867404877E-2</v>
      </c>
      <c r="L130" s="137">
        <f t="shared" si="12"/>
        <v>-0.17547112069528201</v>
      </c>
      <c r="M130" s="137">
        <f t="shared" si="13"/>
        <v>4.2942630042831276E-2</v>
      </c>
      <c r="N130" s="383">
        <f t="shared" si="7"/>
        <v>467.3875853861756</v>
      </c>
    </row>
    <row r="131" spans="2:14" x14ac:dyDescent="0.25">
      <c r="B131" s="382">
        <v>1</v>
      </c>
      <c r="C131" s="382">
        <v>196</v>
      </c>
      <c r="D131" s="379" t="s">
        <v>701</v>
      </c>
      <c r="E131" s="380">
        <v>1271</v>
      </c>
      <c r="F131" s="380">
        <v>726</v>
      </c>
      <c r="G131" s="380">
        <v>4310</v>
      </c>
      <c r="H131" s="137">
        <f t="shared" si="8"/>
        <v>7.6873278236914597</v>
      </c>
      <c r="I131" s="381">
        <f t="shared" si="9"/>
        <v>0.29489559164733181</v>
      </c>
      <c r="J131" s="137">
        <f t="shared" si="10"/>
        <v>1.1361937982901889E-3</v>
      </c>
      <c r="K131" s="137">
        <f t="shared" si="11"/>
        <v>8.730615729227887E-3</v>
      </c>
      <c r="L131" s="137">
        <f t="shared" si="12"/>
        <v>-0.10866911574473861</v>
      </c>
      <c r="M131" s="137">
        <f t="shared" si="13"/>
        <v>-9.880230621722054E-2</v>
      </c>
      <c r="N131" s="383">
        <f t="shared" si="7"/>
        <v>-425.83793979622055</v>
      </c>
    </row>
    <row r="132" spans="2:14" x14ac:dyDescent="0.25">
      <c r="B132" s="382">
        <v>1</v>
      </c>
      <c r="C132" s="382">
        <v>197</v>
      </c>
      <c r="D132" s="379" t="s">
        <v>702</v>
      </c>
      <c r="E132" s="380">
        <v>2694</v>
      </c>
      <c r="F132" s="380">
        <v>227</v>
      </c>
      <c r="G132" s="380">
        <v>5250</v>
      </c>
      <c r="H132" s="137">
        <f t="shared" si="8"/>
        <v>34.995594713656388</v>
      </c>
      <c r="I132" s="381">
        <f t="shared" si="9"/>
        <v>0.51314285714285712</v>
      </c>
      <c r="J132" s="137">
        <f t="shared" si="10"/>
        <v>2.6172113200187534E-2</v>
      </c>
      <c r="K132" s="137">
        <f t="shared" si="11"/>
        <v>0.70436021129612936</v>
      </c>
      <c r="L132" s="137">
        <f t="shared" si="12"/>
        <v>7.7218408297363247E-2</v>
      </c>
      <c r="M132" s="137">
        <f t="shared" si="13"/>
        <v>0.80775073279368015</v>
      </c>
      <c r="N132" s="383">
        <f t="shared" si="7"/>
        <v>4240.6913471668204</v>
      </c>
    </row>
    <row r="133" spans="2:14" x14ac:dyDescent="0.25">
      <c r="B133" s="382">
        <v>1</v>
      </c>
      <c r="C133" s="382">
        <v>198</v>
      </c>
      <c r="D133" s="379" t="s">
        <v>703</v>
      </c>
      <c r="E133" s="380">
        <v>18297</v>
      </c>
      <c r="F133" s="380">
        <v>2738</v>
      </c>
      <c r="G133" s="380">
        <v>36563</v>
      </c>
      <c r="H133" s="137">
        <f t="shared" si="8"/>
        <v>20.036523009495983</v>
      </c>
      <c r="I133" s="381">
        <f t="shared" si="9"/>
        <v>0.5004239258266554</v>
      </c>
      <c r="J133" s="137">
        <f t="shared" si="10"/>
        <v>0.86016120280828479</v>
      </c>
      <c r="K133" s="137">
        <f t="shared" si="11"/>
        <v>0.32330442912031859</v>
      </c>
      <c r="L133" s="137">
        <f t="shared" si="12"/>
        <v>6.6385325713431559E-2</v>
      </c>
      <c r="M133" s="137">
        <f t="shared" si="13"/>
        <v>1.2498509576420349</v>
      </c>
      <c r="N133" s="383">
        <f t="shared" si="7"/>
        <v>45698.300564265723</v>
      </c>
    </row>
    <row r="134" spans="2:14" x14ac:dyDescent="0.25">
      <c r="B134" s="382">
        <v>1</v>
      </c>
      <c r="C134" s="382">
        <v>199</v>
      </c>
      <c r="D134" s="379" t="s">
        <v>704</v>
      </c>
      <c r="E134" s="380">
        <v>12140</v>
      </c>
      <c r="F134" s="380">
        <v>1380</v>
      </c>
      <c r="G134" s="380">
        <v>19854</v>
      </c>
      <c r="H134" s="137">
        <f t="shared" si="8"/>
        <v>23.184057971014493</v>
      </c>
      <c r="I134" s="381">
        <f t="shared" si="9"/>
        <v>0.61146368489976832</v>
      </c>
      <c r="J134" s="137">
        <f t="shared" si="10"/>
        <v>0.41513441846115434</v>
      </c>
      <c r="K134" s="137">
        <f t="shared" si="11"/>
        <v>0.40348229178499007</v>
      </c>
      <c r="L134" s="137">
        <f t="shared" si="12"/>
        <v>0.16096110808334022</v>
      </c>
      <c r="M134" s="137">
        <f t="shared" si="13"/>
        <v>0.97957781832948454</v>
      </c>
      <c r="N134" s="383">
        <f t="shared" si="7"/>
        <v>19448.538005113587</v>
      </c>
    </row>
    <row r="135" spans="2:14" x14ac:dyDescent="0.25">
      <c r="B135" s="382">
        <v>1</v>
      </c>
      <c r="C135" s="382">
        <v>200</v>
      </c>
      <c r="D135" s="379" t="s">
        <v>705</v>
      </c>
      <c r="E135" s="380">
        <v>5196</v>
      </c>
      <c r="F135" s="380">
        <v>784</v>
      </c>
      <c r="G135" s="380">
        <v>8292</v>
      </c>
      <c r="H135" s="137">
        <f t="shared" si="8"/>
        <v>17.204081632653061</v>
      </c>
      <c r="I135" s="381">
        <f t="shared" si="9"/>
        <v>0.62662807525325614</v>
      </c>
      <c r="J135" s="137">
        <f t="shared" si="10"/>
        <v>0.10719260981781702</v>
      </c>
      <c r="K135" s="137">
        <f t="shared" si="11"/>
        <v>0.25115301587320971</v>
      </c>
      <c r="L135" s="137">
        <f t="shared" si="12"/>
        <v>0.17387705903474207</v>
      </c>
      <c r="M135" s="137">
        <f t="shared" si="13"/>
        <v>0.53222268472576884</v>
      </c>
      <c r="N135" s="383">
        <f t="shared" si="7"/>
        <v>4413.1905017460749</v>
      </c>
    </row>
    <row r="136" spans="2:14" x14ac:dyDescent="0.25">
      <c r="B136" s="382">
        <v>1</v>
      </c>
      <c r="C136" s="382">
        <v>211</v>
      </c>
      <c r="D136" s="379" t="s">
        <v>706</v>
      </c>
      <c r="E136" s="380">
        <v>170</v>
      </c>
      <c r="F136" s="380">
        <v>738</v>
      </c>
      <c r="G136" s="380">
        <v>774</v>
      </c>
      <c r="H136" s="137">
        <f t="shared" si="8"/>
        <v>1.2791327913279134</v>
      </c>
      <c r="I136" s="381">
        <f t="shared" si="9"/>
        <v>0.21963824289405684</v>
      </c>
      <c r="J136" s="137">
        <f t="shared" si="10"/>
        <v>-9.3041477483740656E-2</v>
      </c>
      <c r="K136" s="137">
        <f t="shared" si="11"/>
        <v>-0.15450677083355616</v>
      </c>
      <c r="L136" s="137">
        <f t="shared" si="12"/>
        <v>-0.1727679817440749</v>
      </c>
      <c r="M136" s="137">
        <f t="shared" si="13"/>
        <v>-0.42031623006137175</v>
      </c>
      <c r="N136" s="383">
        <f t="shared" si="7"/>
        <v>-325.32476206750175</v>
      </c>
    </row>
    <row r="137" spans="2:14" x14ac:dyDescent="0.25">
      <c r="B137" s="382">
        <v>1</v>
      </c>
      <c r="C137" s="382">
        <v>213</v>
      </c>
      <c r="D137" s="379" t="s">
        <v>707</v>
      </c>
      <c r="E137" s="380">
        <v>410</v>
      </c>
      <c r="F137" s="380">
        <v>664</v>
      </c>
      <c r="G137" s="380">
        <v>2247</v>
      </c>
      <c r="H137" s="137">
        <f t="shared" si="8"/>
        <v>4.0015060240963853</v>
      </c>
      <c r="I137" s="381">
        <f t="shared" si="9"/>
        <v>0.18246550956831331</v>
      </c>
      <c r="J137" s="137">
        <f t="shared" si="10"/>
        <v>-5.3809659101831324E-2</v>
      </c>
      <c r="K137" s="137">
        <f t="shared" si="11"/>
        <v>-8.5159148059706716E-2</v>
      </c>
      <c r="L137" s="137">
        <f t="shared" si="12"/>
        <v>-0.20442907653081102</v>
      </c>
      <c r="M137" s="137">
        <f t="shared" si="13"/>
        <v>-0.34339788369234903</v>
      </c>
      <c r="N137" s="383">
        <f t="shared" si="7"/>
        <v>-771.61504465670828</v>
      </c>
    </row>
    <row r="138" spans="2:14" x14ac:dyDescent="0.25">
      <c r="B138" s="382">
        <v>1</v>
      </c>
      <c r="C138" s="382">
        <v>214</v>
      </c>
      <c r="D138" s="379" t="s">
        <v>708</v>
      </c>
      <c r="E138" s="380">
        <v>290</v>
      </c>
      <c r="F138" s="380">
        <v>791</v>
      </c>
      <c r="G138" s="380">
        <v>1159</v>
      </c>
      <c r="H138" s="137">
        <f t="shared" si="8"/>
        <v>1.831858407079646</v>
      </c>
      <c r="I138" s="381">
        <f t="shared" si="9"/>
        <v>0.25021570319240727</v>
      </c>
      <c r="J138" s="137">
        <f t="shared" si="10"/>
        <v>-8.278740411168696E-2</v>
      </c>
      <c r="K138" s="137">
        <f t="shared" si="11"/>
        <v>-0.14042706749338793</v>
      </c>
      <c r="L138" s="137">
        <f t="shared" si="12"/>
        <v>-0.14672427222290077</v>
      </c>
      <c r="M138" s="137">
        <f t="shared" si="13"/>
        <v>-0.36993874382797565</v>
      </c>
      <c r="N138" s="383">
        <f t="shared" si="7"/>
        <v>-428.75900409662376</v>
      </c>
    </row>
    <row r="139" spans="2:14" x14ac:dyDescent="0.25">
      <c r="B139" s="382">
        <v>1</v>
      </c>
      <c r="C139" s="382">
        <v>215</v>
      </c>
      <c r="D139" s="379" t="s">
        <v>709</v>
      </c>
      <c r="E139" s="380">
        <v>164</v>
      </c>
      <c r="F139" s="380">
        <v>283</v>
      </c>
      <c r="G139" s="380">
        <v>839</v>
      </c>
      <c r="H139" s="137">
        <f t="shared" si="8"/>
        <v>3.5441696113074204</v>
      </c>
      <c r="I139" s="381">
        <f t="shared" si="9"/>
        <v>0.19547079856972585</v>
      </c>
      <c r="J139" s="137">
        <f t="shared" si="10"/>
        <v>-9.1310270291056275E-2</v>
      </c>
      <c r="K139" s="137">
        <f t="shared" si="11"/>
        <v>-9.6808980879500642E-2</v>
      </c>
      <c r="L139" s="137">
        <f t="shared" si="12"/>
        <v>-0.19335209480352278</v>
      </c>
      <c r="M139" s="137">
        <f t="shared" si="13"/>
        <v>-0.38147134597407972</v>
      </c>
      <c r="N139" s="383">
        <f t="shared" si="7"/>
        <v>-320.05445927225287</v>
      </c>
    </row>
    <row r="140" spans="2:14" x14ac:dyDescent="0.25">
      <c r="B140" s="382">
        <v>1</v>
      </c>
      <c r="C140" s="382">
        <v>216</v>
      </c>
      <c r="D140" s="379" t="s">
        <v>710</v>
      </c>
      <c r="E140" s="380">
        <v>422</v>
      </c>
      <c r="F140" s="380">
        <v>704</v>
      </c>
      <c r="G140" s="380">
        <v>1731</v>
      </c>
      <c r="H140" s="137">
        <f t="shared" si="8"/>
        <v>3.0582386363636362</v>
      </c>
      <c r="I140" s="381">
        <f t="shared" si="9"/>
        <v>0.24378971692663201</v>
      </c>
      <c r="J140" s="137">
        <f t="shared" si="10"/>
        <v>-6.7552780816064334E-2</v>
      </c>
      <c r="K140" s="137">
        <f t="shared" si="11"/>
        <v>-0.10918720938208608</v>
      </c>
      <c r="L140" s="137">
        <f t="shared" si="12"/>
        <v>-0.15219747104516967</v>
      </c>
      <c r="M140" s="137">
        <f t="shared" si="13"/>
        <v>-0.32893746124332007</v>
      </c>
      <c r="N140" s="383">
        <f t="shared" si="7"/>
        <v>-569.39074541218702</v>
      </c>
    </row>
    <row r="141" spans="2:14" x14ac:dyDescent="0.25">
      <c r="B141" s="382">
        <v>1</v>
      </c>
      <c r="C141" s="382">
        <v>218</v>
      </c>
      <c r="D141" s="379" t="s">
        <v>711</v>
      </c>
      <c r="E141" s="380">
        <v>656</v>
      </c>
      <c r="F141" s="380">
        <v>494</v>
      </c>
      <c r="G141" s="380">
        <v>1024</v>
      </c>
      <c r="H141" s="137">
        <f t="shared" si="8"/>
        <v>3.4008097165991904</v>
      </c>
      <c r="I141" s="381">
        <f t="shared" si="9"/>
        <v>0.640625</v>
      </c>
      <c r="J141" s="137">
        <f t="shared" si="10"/>
        <v>-8.638298828110838E-2</v>
      </c>
      <c r="K141" s="137">
        <f t="shared" si="11"/>
        <v>-0.100460819569163</v>
      </c>
      <c r="L141" s="137">
        <f t="shared" si="12"/>
        <v>0.18579864567853527</v>
      </c>
      <c r="M141" s="137">
        <f t="shared" si="13"/>
        <v>-1.0451621717361137E-3</v>
      </c>
      <c r="N141" s="383">
        <f t="shared" ref="N141:N204" si="14">M141*G141</f>
        <v>-1.0702460638577804</v>
      </c>
    </row>
    <row r="142" spans="2:14" x14ac:dyDescent="0.25">
      <c r="B142" s="382">
        <v>1</v>
      </c>
      <c r="C142" s="382">
        <v>219</v>
      </c>
      <c r="D142" s="379" t="s">
        <v>712</v>
      </c>
      <c r="E142" s="380">
        <v>1237</v>
      </c>
      <c r="F142" s="380">
        <v>801</v>
      </c>
      <c r="G142" s="380">
        <v>3898</v>
      </c>
      <c r="H142" s="137">
        <f t="shared" ref="H142:H205" si="15">(G142+E142)/F142</f>
        <v>6.4107365792759055</v>
      </c>
      <c r="I142" s="381">
        <f t="shared" ref="I142:I205" si="16">E142/G142</f>
        <v>0.31734222678296564</v>
      </c>
      <c r="J142" s="137">
        <f t="shared" ref="J142:J205" si="17">$J$6*(G142-G$10)/G$11</f>
        <v>-9.8369964076477964E-3</v>
      </c>
      <c r="K142" s="137">
        <f t="shared" ref="K142:K205" si="18">$K$6*(H142-H$10)/H$11</f>
        <v>-2.3788278810482687E-2</v>
      </c>
      <c r="L142" s="137">
        <f t="shared" ref="L142:L205" si="19">$L$6*(I142-I$10)/I$11</f>
        <v>-8.9550665765694218E-2</v>
      </c>
      <c r="M142" s="137">
        <f t="shared" ref="M142:M205" si="20">SUM(J142:L142)</f>
        <v>-0.1231759409838247</v>
      </c>
      <c r="N142" s="383">
        <f t="shared" si="14"/>
        <v>-480.13981795494868</v>
      </c>
    </row>
    <row r="143" spans="2:14" x14ac:dyDescent="0.25">
      <c r="B143" s="382">
        <v>1</v>
      </c>
      <c r="C143" s="382">
        <v>220</v>
      </c>
      <c r="D143" s="379" t="s">
        <v>713</v>
      </c>
      <c r="E143" s="380">
        <v>201</v>
      </c>
      <c r="F143" s="380">
        <v>808</v>
      </c>
      <c r="G143" s="380">
        <v>1168</v>
      </c>
      <c r="H143" s="137">
        <f t="shared" si="15"/>
        <v>1.6943069306930694</v>
      </c>
      <c r="I143" s="381">
        <f t="shared" si="16"/>
        <v>0.1720890410958904</v>
      </c>
      <c r="J143" s="137">
        <f t="shared" si="17"/>
        <v>-8.2547698500392203E-2</v>
      </c>
      <c r="K143" s="137">
        <f t="shared" si="18"/>
        <v>-0.14393094704290216</v>
      </c>
      <c r="L143" s="137">
        <f t="shared" si="19"/>
        <v>-0.21326701559162903</v>
      </c>
      <c r="M143" s="137">
        <f t="shared" si="20"/>
        <v>-0.43974566113492342</v>
      </c>
      <c r="N143" s="383">
        <f t="shared" si="14"/>
        <v>-513.62293220559059</v>
      </c>
    </row>
    <row r="144" spans="2:14" x14ac:dyDescent="0.25">
      <c r="B144" s="382">
        <v>1</v>
      </c>
      <c r="C144" s="382">
        <v>221</v>
      </c>
      <c r="D144" s="379" t="s">
        <v>714</v>
      </c>
      <c r="E144" s="380">
        <v>797</v>
      </c>
      <c r="F144" s="380">
        <v>575</v>
      </c>
      <c r="G144" s="380">
        <v>3227</v>
      </c>
      <c r="H144" s="137">
        <f t="shared" si="15"/>
        <v>6.9982608695652173</v>
      </c>
      <c r="I144" s="381">
        <f t="shared" si="16"/>
        <v>0.24697861791137279</v>
      </c>
      <c r="J144" s="137">
        <f t="shared" si="17"/>
        <v>-2.7708381427512814E-2</v>
      </c>
      <c r="K144" s="137">
        <f t="shared" si="18"/>
        <v>-8.8221410439783196E-3</v>
      </c>
      <c r="L144" s="137">
        <f t="shared" si="19"/>
        <v>-0.14948139161515711</v>
      </c>
      <c r="M144" s="137">
        <f t="shared" si="20"/>
        <v>-0.18601191408664824</v>
      </c>
      <c r="N144" s="383">
        <f t="shared" si="14"/>
        <v>-600.26044675761386</v>
      </c>
    </row>
    <row r="145" spans="2:14" x14ac:dyDescent="0.25">
      <c r="B145" s="382">
        <v>1</v>
      </c>
      <c r="C145" s="382">
        <v>223</v>
      </c>
      <c r="D145" s="379" t="s">
        <v>715</v>
      </c>
      <c r="E145" s="380">
        <v>1764</v>
      </c>
      <c r="F145" s="380">
        <v>1496</v>
      </c>
      <c r="G145" s="380">
        <v>5765</v>
      </c>
      <c r="H145" s="137">
        <f t="shared" si="15"/>
        <v>5.0327540106951876</v>
      </c>
      <c r="I145" s="381">
        <f t="shared" si="16"/>
        <v>0.30598438855160454</v>
      </c>
      <c r="J145" s="137">
        <f t="shared" si="17"/>
        <v>3.9888600957610015E-2</v>
      </c>
      <c r="K145" s="137">
        <f t="shared" si="18"/>
        <v>-5.8889937247558109E-2</v>
      </c>
      <c r="L145" s="137">
        <f t="shared" si="19"/>
        <v>-9.922446590474672E-2</v>
      </c>
      <c r="M145" s="137">
        <f t="shared" si="20"/>
        <v>-0.11822580219469481</v>
      </c>
      <c r="N145" s="383">
        <f t="shared" si="14"/>
        <v>-681.57174965241552</v>
      </c>
    </row>
    <row r="146" spans="2:14" x14ac:dyDescent="0.25">
      <c r="B146" s="382">
        <v>1</v>
      </c>
      <c r="C146" s="382">
        <v>224</v>
      </c>
      <c r="D146" s="379" t="s">
        <v>716</v>
      </c>
      <c r="E146" s="380">
        <v>1596</v>
      </c>
      <c r="F146" s="380">
        <v>489</v>
      </c>
      <c r="G146" s="380">
        <v>4150</v>
      </c>
      <c r="H146" s="137">
        <f t="shared" si="15"/>
        <v>11.750511247443763</v>
      </c>
      <c r="I146" s="381">
        <f t="shared" si="16"/>
        <v>0.38457831325301206</v>
      </c>
      <c r="J146" s="137">
        <f t="shared" si="17"/>
        <v>-3.1252392913944651E-3</v>
      </c>
      <c r="K146" s="137">
        <f t="shared" si="18"/>
        <v>0.11223299664442271</v>
      </c>
      <c r="L146" s="137">
        <f t="shared" si="19"/>
        <v>-3.2283741427282082E-2</v>
      </c>
      <c r="M146" s="137">
        <f t="shared" si="20"/>
        <v>7.682401592574617E-2</v>
      </c>
      <c r="N146" s="383">
        <f t="shared" si="14"/>
        <v>318.81966609184661</v>
      </c>
    </row>
    <row r="147" spans="2:14" x14ac:dyDescent="0.25">
      <c r="B147" s="382">
        <v>1</v>
      </c>
      <c r="C147" s="382">
        <v>225</v>
      </c>
      <c r="D147" s="379" t="s">
        <v>717</v>
      </c>
      <c r="E147" s="380">
        <v>577</v>
      </c>
      <c r="F147" s="380">
        <v>598</v>
      </c>
      <c r="G147" s="380">
        <v>2850</v>
      </c>
      <c r="H147" s="137">
        <f t="shared" si="15"/>
        <v>5.7307692307692308</v>
      </c>
      <c r="I147" s="381">
        <f t="shared" si="16"/>
        <v>0.2024561403508772</v>
      </c>
      <c r="J147" s="137">
        <f t="shared" si="17"/>
        <v>-3.7749383145082284E-2</v>
      </c>
      <c r="K147" s="137">
        <f t="shared" si="18"/>
        <v>-4.1109239292753848E-2</v>
      </c>
      <c r="L147" s="137">
        <f t="shared" si="19"/>
        <v>-0.18740247667044846</v>
      </c>
      <c r="M147" s="137">
        <f t="shared" si="20"/>
        <v>-0.2662610991082846</v>
      </c>
      <c r="N147" s="383">
        <f t="shared" si="14"/>
        <v>-758.84413245861117</v>
      </c>
    </row>
    <row r="148" spans="2:14" x14ac:dyDescent="0.25">
      <c r="B148" s="382">
        <v>1</v>
      </c>
      <c r="C148" s="382">
        <v>226</v>
      </c>
      <c r="D148" s="379" t="s">
        <v>718</v>
      </c>
      <c r="E148" s="380">
        <v>163</v>
      </c>
      <c r="F148" s="380">
        <v>892</v>
      </c>
      <c r="G148" s="380">
        <v>785</v>
      </c>
      <c r="H148" s="137">
        <f t="shared" si="15"/>
        <v>1.0627802690582959</v>
      </c>
      <c r="I148" s="381">
        <f t="shared" si="16"/>
        <v>0.20764331210191084</v>
      </c>
      <c r="J148" s="137">
        <f t="shared" si="17"/>
        <v>-9.2748503958824849E-2</v>
      </c>
      <c r="K148" s="137">
        <f t="shared" si="18"/>
        <v>-0.16001796706481894</v>
      </c>
      <c r="L148" s="137">
        <f t="shared" si="19"/>
        <v>-0.18298441208947183</v>
      </c>
      <c r="M148" s="137">
        <f t="shared" si="20"/>
        <v>-0.43575088311311561</v>
      </c>
      <c r="N148" s="383">
        <f t="shared" si="14"/>
        <v>-342.06444324379572</v>
      </c>
    </row>
    <row r="149" spans="2:14" x14ac:dyDescent="0.25">
      <c r="B149" s="382">
        <v>1</v>
      </c>
      <c r="C149" s="382">
        <v>227</v>
      </c>
      <c r="D149" s="379" t="s">
        <v>719</v>
      </c>
      <c r="E149" s="380">
        <v>2799</v>
      </c>
      <c r="F149" s="380">
        <v>755</v>
      </c>
      <c r="G149" s="380">
        <v>7990</v>
      </c>
      <c r="H149" s="137">
        <f t="shared" si="15"/>
        <v>14.290066225165562</v>
      </c>
      <c r="I149" s="381">
        <f t="shared" si="16"/>
        <v>0.35031289111389236</v>
      </c>
      <c r="J149" s="137">
        <f t="shared" si="17"/>
        <v>9.9149154861037231E-2</v>
      </c>
      <c r="K149" s="137">
        <f t="shared" si="18"/>
        <v>0.17692364908277655</v>
      </c>
      <c r="L149" s="137">
        <f t="shared" si="19"/>
        <v>-6.1468594979680789E-2</v>
      </c>
      <c r="M149" s="137">
        <f t="shared" si="20"/>
        <v>0.21460420896413299</v>
      </c>
      <c r="N149" s="383">
        <f t="shared" si="14"/>
        <v>1714.6876296234225</v>
      </c>
    </row>
    <row r="150" spans="2:14" x14ac:dyDescent="0.25">
      <c r="B150" s="382">
        <v>1</v>
      </c>
      <c r="C150" s="382">
        <v>228</v>
      </c>
      <c r="D150" s="379" t="s">
        <v>720</v>
      </c>
      <c r="E150" s="380">
        <v>1685</v>
      </c>
      <c r="F150" s="380">
        <v>2504</v>
      </c>
      <c r="G150" s="380">
        <v>5300</v>
      </c>
      <c r="H150" s="137">
        <f t="shared" si="15"/>
        <v>2.7895367412140577</v>
      </c>
      <c r="I150" s="381">
        <f t="shared" si="16"/>
        <v>0.31792452830188678</v>
      </c>
      <c r="J150" s="137">
        <f t="shared" si="17"/>
        <v>2.7503811040713987E-2</v>
      </c>
      <c r="K150" s="137">
        <f t="shared" si="18"/>
        <v>-0.11603191290736359</v>
      </c>
      <c r="L150" s="137">
        <f t="shared" si="19"/>
        <v>-8.9054702678356371E-2</v>
      </c>
      <c r="M150" s="137">
        <f t="shared" si="20"/>
        <v>-0.17758280454500597</v>
      </c>
      <c r="N150" s="383">
        <f t="shared" si="14"/>
        <v>-941.18886408853166</v>
      </c>
    </row>
    <row r="151" spans="2:14" x14ac:dyDescent="0.25">
      <c r="B151" s="382">
        <v>1</v>
      </c>
      <c r="C151" s="382">
        <v>230</v>
      </c>
      <c r="D151" s="379" t="s">
        <v>721</v>
      </c>
      <c r="E151" s="380">
        <v>79024</v>
      </c>
      <c r="F151" s="380">
        <v>6737</v>
      </c>
      <c r="G151" s="380">
        <v>120376</v>
      </c>
      <c r="H151" s="137">
        <f t="shared" si="15"/>
        <v>29.59774380287962</v>
      </c>
      <c r="I151" s="381">
        <f t="shared" si="16"/>
        <v>0.65647637402804548</v>
      </c>
      <c r="J151" s="137">
        <f t="shared" si="17"/>
        <v>3.0924330249691594</v>
      </c>
      <c r="K151" s="137">
        <f t="shared" si="18"/>
        <v>0.56685954671261807</v>
      </c>
      <c r="L151" s="137">
        <f t="shared" si="19"/>
        <v>0.19929972054446099</v>
      </c>
      <c r="M151" s="137">
        <f t="shared" si="20"/>
        <v>3.8585922922262381</v>
      </c>
      <c r="N151" s="383">
        <f t="shared" si="14"/>
        <v>464481.90576902562</v>
      </c>
    </row>
    <row r="152" spans="2:14" x14ac:dyDescent="0.25">
      <c r="B152" s="382">
        <v>1</v>
      </c>
      <c r="C152" s="382">
        <v>231</v>
      </c>
      <c r="D152" s="379" t="s">
        <v>722</v>
      </c>
      <c r="E152" s="380">
        <v>1640</v>
      </c>
      <c r="F152" s="380">
        <v>1270</v>
      </c>
      <c r="G152" s="380">
        <v>6809</v>
      </c>
      <c r="H152" s="137">
        <f t="shared" si="15"/>
        <v>6.6527559055118113</v>
      </c>
      <c r="I152" s="381">
        <f t="shared" si="16"/>
        <v>0.24085768835364957</v>
      </c>
      <c r="J152" s="137">
        <f t="shared" si="17"/>
        <v>6.7694451867802374E-2</v>
      </c>
      <c r="K152" s="137">
        <f t="shared" si="18"/>
        <v>-1.7623266336156698E-2</v>
      </c>
      <c r="L152" s="137">
        <f t="shared" si="19"/>
        <v>-0.15469476479414254</v>
      </c>
      <c r="M152" s="137">
        <f t="shared" si="20"/>
        <v>-0.10462357926249687</v>
      </c>
      <c r="N152" s="383">
        <f t="shared" si="14"/>
        <v>-712.3819511983412</v>
      </c>
    </row>
    <row r="153" spans="2:14" x14ac:dyDescent="0.25">
      <c r="B153" s="382">
        <v>1</v>
      </c>
      <c r="C153" s="382">
        <v>241</v>
      </c>
      <c r="D153" s="379" t="s">
        <v>723</v>
      </c>
      <c r="E153" s="380">
        <v>433</v>
      </c>
      <c r="F153" s="380">
        <v>519</v>
      </c>
      <c r="G153" s="380">
        <v>1659</v>
      </c>
      <c r="H153" s="137">
        <f t="shared" si="15"/>
        <v>4.0308285163776496</v>
      </c>
      <c r="I153" s="381">
        <f t="shared" si="16"/>
        <v>0.26100060277275466</v>
      </c>
      <c r="J153" s="137">
        <f t="shared" si="17"/>
        <v>-6.9470425706422423E-2</v>
      </c>
      <c r="K153" s="137">
        <f t="shared" si="18"/>
        <v>-8.4412209649853798E-2</v>
      </c>
      <c r="L153" s="137">
        <f t="shared" si="19"/>
        <v>-0.13753846054511557</v>
      </c>
      <c r="M153" s="137">
        <f t="shared" si="20"/>
        <v>-0.29142109590139176</v>
      </c>
      <c r="N153" s="383">
        <f t="shared" si="14"/>
        <v>-483.46759810040891</v>
      </c>
    </row>
    <row r="154" spans="2:14" x14ac:dyDescent="0.25">
      <c r="B154" s="382">
        <v>1</v>
      </c>
      <c r="C154" s="382">
        <v>242</v>
      </c>
      <c r="D154" s="379" t="s">
        <v>724</v>
      </c>
      <c r="E154" s="380">
        <v>2695</v>
      </c>
      <c r="F154" s="380">
        <v>1127</v>
      </c>
      <c r="G154" s="380">
        <v>7380</v>
      </c>
      <c r="H154" s="137">
        <f t="shared" si="15"/>
        <v>8.9396628216503995</v>
      </c>
      <c r="I154" s="381">
        <f t="shared" si="16"/>
        <v>0.36517615176151763</v>
      </c>
      <c r="J154" s="137">
        <f t="shared" si="17"/>
        <v>8.2902441206614497E-2</v>
      </c>
      <c r="K154" s="137">
        <f t="shared" si="18"/>
        <v>4.0631625473078845E-2</v>
      </c>
      <c r="L154" s="137">
        <f t="shared" si="19"/>
        <v>-4.8809124929935228E-2</v>
      </c>
      <c r="M154" s="137">
        <f t="shared" si="20"/>
        <v>7.4724941749758106E-2</v>
      </c>
      <c r="N154" s="383">
        <f t="shared" si="14"/>
        <v>551.47007011321477</v>
      </c>
    </row>
    <row r="155" spans="2:14" x14ac:dyDescent="0.25">
      <c r="B155" s="382">
        <v>1</v>
      </c>
      <c r="C155" s="382">
        <v>243</v>
      </c>
      <c r="D155" s="379" t="s">
        <v>725</v>
      </c>
      <c r="E155" s="380">
        <v>19541</v>
      </c>
      <c r="F155" s="380">
        <v>869</v>
      </c>
      <c r="G155" s="380">
        <v>28295</v>
      </c>
      <c r="H155" s="137">
        <f t="shared" si="15"/>
        <v>55.047180667433835</v>
      </c>
      <c r="I155" s="381">
        <f t="shared" si="16"/>
        <v>0.69061671673440539</v>
      </c>
      <c r="J155" s="137">
        <f t="shared" si="17"/>
        <v>0.6399516478988303</v>
      </c>
      <c r="K155" s="137">
        <f t="shared" si="18"/>
        <v>1.2151387489347398</v>
      </c>
      <c r="L155" s="137">
        <f t="shared" si="19"/>
        <v>0.22837804031733436</v>
      </c>
      <c r="M155" s="137">
        <f t="shared" si="20"/>
        <v>2.0834684371509047</v>
      </c>
      <c r="N155" s="383">
        <f t="shared" si="14"/>
        <v>58951.739429184847</v>
      </c>
    </row>
    <row r="156" spans="2:14" x14ac:dyDescent="0.25">
      <c r="B156" s="382">
        <v>1</v>
      </c>
      <c r="C156" s="382">
        <v>244</v>
      </c>
      <c r="D156" s="379" t="s">
        <v>726</v>
      </c>
      <c r="E156" s="380">
        <v>2322</v>
      </c>
      <c r="F156" s="380">
        <v>176</v>
      </c>
      <c r="G156" s="380">
        <v>5312</v>
      </c>
      <c r="H156" s="137">
        <f t="shared" si="15"/>
        <v>43.375</v>
      </c>
      <c r="I156" s="381">
        <f t="shared" si="16"/>
        <v>0.43712349397590361</v>
      </c>
      <c r="J156" s="137">
        <f t="shared" si="17"/>
        <v>2.7823418522440337E-2</v>
      </c>
      <c r="K156" s="137">
        <f t="shared" si="18"/>
        <v>0.91781067792286186</v>
      </c>
      <c r="L156" s="137">
        <f t="shared" si="19"/>
        <v>1.2470512527498171E-2</v>
      </c>
      <c r="M156" s="137">
        <f t="shared" si="20"/>
        <v>0.95810460897280036</v>
      </c>
      <c r="N156" s="383">
        <f t="shared" si="14"/>
        <v>5089.4516828635151</v>
      </c>
    </row>
    <row r="157" spans="2:14" x14ac:dyDescent="0.25">
      <c r="B157" s="382">
        <v>1</v>
      </c>
      <c r="C157" s="382">
        <v>245</v>
      </c>
      <c r="D157" s="379" t="s">
        <v>727</v>
      </c>
      <c r="E157" s="380">
        <v>1363</v>
      </c>
      <c r="F157" s="380">
        <v>204</v>
      </c>
      <c r="G157" s="380">
        <v>6914</v>
      </c>
      <c r="H157" s="137">
        <f t="shared" si="15"/>
        <v>40.573529411764703</v>
      </c>
      <c r="I157" s="381">
        <f t="shared" si="16"/>
        <v>0.19713624529939253</v>
      </c>
      <c r="J157" s="137">
        <f t="shared" si="17"/>
        <v>7.049101733290794E-2</v>
      </c>
      <c r="K157" s="137">
        <f t="shared" si="18"/>
        <v>0.8464481905069059</v>
      </c>
      <c r="L157" s="137">
        <f t="shared" si="19"/>
        <v>-0.19193358553469486</v>
      </c>
      <c r="M157" s="137">
        <f t="shared" si="20"/>
        <v>0.725005622305119</v>
      </c>
      <c r="N157" s="383">
        <f t="shared" si="14"/>
        <v>5012.688872617593</v>
      </c>
    </row>
    <row r="158" spans="2:14" x14ac:dyDescent="0.25">
      <c r="B158" s="382">
        <v>1</v>
      </c>
      <c r="C158" s="382">
        <v>246</v>
      </c>
      <c r="D158" s="379" t="s">
        <v>728</v>
      </c>
      <c r="E158" s="380">
        <v>228</v>
      </c>
      <c r="F158" s="380">
        <v>264</v>
      </c>
      <c r="G158" s="380">
        <v>2573</v>
      </c>
      <c r="H158" s="137">
        <f t="shared" si="15"/>
        <v>10.609848484848484</v>
      </c>
      <c r="I158" s="381">
        <f t="shared" si="16"/>
        <v>8.8612514574426746E-2</v>
      </c>
      <c r="J158" s="137">
        <f t="shared" si="17"/>
        <v>-4.5126989181598839E-2</v>
      </c>
      <c r="K158" s="137">
        <f t="shared" si="18"/>
        <v>8.3176638750324328E-2</v>
      </c>
      <c r="L158" s="137">
        <f t="shared" si="19"/>
        <v>-0.28436639360893518</v>
      </c>
      <c r="M158" s="137">
        <f t="shared" si="20"/>
        <v>-0.2463167440402097</v>
      </c>
      <c r="N158" s="383">
        <f t="shared" si="14"/>
        <v>-633.77298241545952</v>
      </c>
    </row>
    <row r="159" spans="2:14" x14ac:dyDescent="0.25">
      <c r="B159" s="382">
        <v>1</v>
      </c>
      <c r="C159" s="382">
        <v>247</v>
      </c>
      <c r="D159" s="379" t="s">
        <v>729</v>
      </c>
      <c r="E159" s="380">
        <v>22902</v>
      </c>
      <c r="F159" s="380">
        <v>644</v>
      </c>
      <c r="G159" s="380">
        <v>20391</v>
      </c>
      <c r="H159" s="137">
        <f t="shared" si="15"/>
        <v>67.225155279503099</v>
      </c>
      <c r="I159" s="381">
        <f t="shared" si="16"/>
        <v>1.123142562895395</v>
      </c>
      <c r="J159" s="137">
        <f t="shared" si="17"/>
        <v>0.42943685326840847</v>
      </c>
      <c r="K159" s="137">
        <f t="shared" si="18"/>
        <v>1.5253510223225737</v>
      </c>
      <c r="L159" s="137">
        <f t="shared" si="19"/>
        <v>0.59677284446084766</v>
      </c>
      <c r="M159" s="137">
        <f t="shared" si="20"/>
        <v>2.55156072005183</v>
      </c>
      <c r="N159" s="383">
        <f t="shared" si="14"/>
        <v>52028.874642576862</v>
      </c>
    </row>
    <row r="160" spans="2:14" x14ac:dyDescent="0.25">
      <c r="B160" s="382">
        <v>1</v>
      </c>
      <c r="C160" s="382">
        <v>248</v>
      </c>
      <c r="D160" s="379" t="s">
        <v>730</v>
      </c>
      <c r="E160" s="380">
        <v>1252</v>
      </c>
      <c r="F160" s="380">
        <v>439</v>
      </c>
      <c r="G160" s="380">
        <v>5699</v>
      </c>
      <c r="H160" s="137">
        <f t="shared" si="15"/>
        <v>15.833712984054669</v>
      </c>
      <c r="I160" s="381">
        <f t="shared" si="16"/>
        <v>0.21968766450254432</v>
      </c>
      <c r="J160" s="137">
        <f t="shared" si="17"/>
        <v>3.8130759808115089E-2</v>
      </c>
      <c r="K160" s="137">
        <f t="shared" si="18"/>
        <v>0.21624530852425444</v>
      </c>
      <c r="L160" s="137">
        <f t="shared" si="19"/>
        <v>-0.17272588792716015</v>
      </c>
      <c r="M160" s="137">
        <f t="shared" si="20"/>
        <v>8.1650180405209383E-2</v>
      </c>
      <c r="N160" s="383">
        <f t="shared" si="14"/>
        <v>465.32437812928828</v>
      </c>
    </row>
    <row r="161" spans="2:14" x14ac:dyDescent="0.25">
      <c r="B161" s="382">
        <v>1</v>
      </c>
      <c r="C161" s="382">
        <v>249</v>
      </c>
      <c r="D161" s="379" t="s">
        <v>731</v>
      </c>
      <c r="E161" s="380">
        <v>1048</v>
      </c>
      <c r="F161" s="380">
        <v>322</v>
      </c>
      <c r="G161" s="380">
        <v>4345</v>
      </c>
      <c r="H161" s="137">
        <f t="shared" si="15"/>
        <v>16.748447204968944</v>
      </c>
      <c r="I161" s="381">
        <f t="shared" si="16"/>
        <v>0.24119677790563868</v>
      </c>
      <c r="J161" s="137">
        <f t="shared" si="17"/>
        <v>2.0683822866587069E-3</v>
      </c>
      <c r="K161" s="137">
        <f t="shared" si="18"/>
        <v>0.23954653810098861</v>
      </c>
      <c r="L161" s="137">
        <f t="shared" si="19"/>
        <v>-0.15440595239090493</v>
      </c>
      <c r="M161" s="137">
        <f t="shared" si="20"/>
        <v>8.7208967996742381E-2</v>
      </c>
      <c r="N161" s="383">
        <f t="shared" si="14"/>
        <v>378.92296594584565</v>
      </c>
    </row>
    <row r="162" spans="2:14" x14ac:dyDescent="0.25">
      <c r="B162" s="382">
        <v>1</v>
      </c>
      <c r="C162" s="382">
        <v>250</v>
      </c>
      <c r="D162" s="379" t="s">
        <v>732</v>
      </c>
      <c r="E162" s="380">
        <v>8556</v>
      </c>
      <c r="F162" s="380">
        <v>752</v>
      </c>
      <c r="G162" s="380">
        <v>10503</v>
      </c>
      <c r="H162" s="137">
        <f t="shared" si="15"/>
        <v>25.344414893617021</v>
      </c>
      <c r="I162" s="381">
        <f t="shared" si="16"/>
        <v>0.81462439303056267</v>
      </c>
      <c r="J162" s="137">
        <f t="shared" si="17"/>
        <v>0.16608028832589683</v>
      </c>
      <c r="K162" s="137">
        <f t="shared" si="18"/>
        <v>0.45851354728009414</v>
      </c>
      <c r="L162" s="137">
        <f t="shared" si="19"/>
        <v>0.33399897378731058</v>
      </c>
      <c r="M162" s="137">
        <f t="shared" si="20"/>
        <v>0.9585928093933016</v>
      </c>
      <c r="N162" s="383">
        <f t="shared" si="14"/>
        <v>10068.100277057847</v>
      </c>
    </row>
    <row r="163" spans="2:14" x14ac:dyDescent="0.25">
      <c r="B163" s="382">
        <v>1</v>
      </c>
      <c r="C163" s="382">
        <v>251</v>
      </c>
      <c r="D163" s="379" t="s">
        <v>733</v>
      </c>
      <c r="E163" s="380">
        <v>2219</v>
      </c>
      <c r="F163" s="380">
        <v>535</v>
      </c>
      <c r="G163" s="380">
        <v>5108</v>
      </c>
      <c r="H163" s="137">
        <f t="shared" si="15"/>
        <v>13.695327102803738</v>
      </c>
      <c r="I163" s="381">
        <f t="shared" si="16"/>
        <v>0.43441660140955363</v>
      </c>
      <c r="J163" s="137">
        <f t="shared" si="17"/>
        <v>2.2390091333092402E-2</v>
      </c>
      <c r="K163" s="137">
        <f t="shared" si="18"/>
        <v>0.16177372628381634</v>
      </c>
      <c r="L163" s="137">
        <f t="shared" si="19"/>
        <v>1.0164973643130862E-2</v>
      </c>
      <c r="M163" s="137">
        <f t="shared" si="20"/>
        <v>0.1943287912600396</v>
      </c>
      <c r="N163" s="383">
        <f t="shared" si="14"/>
        <v>992.6314657562823</v>
      </c>
    </row>
    <row r="164" spans="2:14" x14ac:dyDescent="0.25">
      <c r="B164" s="382">
        <v>1</v>
      </c>
      <c r="C164" s="382">
        <v>261</v>
      </c>
      <c r="D164" s="379" t="s">
        <v>734</v>
      </c>
      <c r="E164" s="380">
        <v>546060</v>
      </c>
      <c r="F164" s="380">
        <v>8641</v>
      </c>
      <c r="G164" s="380">
        <v>436551</v>
      </c>
      <c r="H164" s="137">
        <f t="shared" si="15"/>
        <v>113.71496354588589</v>
      </c>
      <c r="I164" s="381">
        <f t="shared" si="16"/>
        <v>1.250850416102586</v>
      </c>
      <c r="J164" s="137">
        <f t="shared" si="17"/>
        <v>11.513424319538194</v>
      </c>
      <c r="K164" s="137">
        <f t="shared" si="18"/>
        <v>2.7095963152455984</v>
      </c>
      <c r="L164" s="137">
        <f t="shared" si="19"/>
        <v>0.70554532589156538</v>
      </c>
      <c r="M164" s="137">
        <f t="shared" si="20"/>
        <v>14.928565960675357</v>
      </c>
      <c r="N164" s="383">
        <f t="shared" si="14"/>
        <v>6517080.3986987881</v>
      </c>
    </row>
    <row r="165" spans="2:14" x14ac:dyDescent="0.25">
      <c r="B165" s="382">
        <v>1</v>
      </c>
      <c r="C165" s="382">
        <v>291</v>
      </c>
      <c r="D165" s="379" t="s">
        <v>735</v>
      </c>
      <c r="E165" s="380">
        <v>2073</v>
      </c>
      <c r="F165" s="380">
        <v>1647</v>
      </c>
      <c r="G165" s="380">
        <v>3681</v>
      </c>
      <c r="H165" s="137">
        <f t="shared" si="15"/>
        <v>3.4936247723132969</v>
      </c>
      <c r="I165" s="381">
        <f t="shared" si="16"/>
        <v>0.56316218418907904</v>
      </c>
      <c r="J165" s="137">
        <f t="shared" si="17"/>
        <v>-1.5616565035532609E-2</v>
      </c>
      <c r="K165" s="137">
        <f t="shared" si="18"/>
        <v>-9.8096520877888324E-2</v>
      </c>
      <c r="L165" s="137">
        <f t="shared" si="19"/>
        <v>0.11982131943928986</v>
      </c>
      <c r="M165" s="137">
        <f t="shared" si="20"/>
        <v>6.1082335258689363E-3</v>
      </c>
      <c r="N165" s="383">
        <f t="shared" si="14"/>
        <v>22.484407608723554</v>
      </c>
    </row>
    <row r="166" spans="2:14" x14ac:dyDescent="0.25">
      <c r="B166" s="382">
        <v>1</v>
      </c>
      <c r="C166" s="382">
        <v>292</v>
      </c>
      <c r="D166" s="379" t="s">
        <v>736</v>
      </c>
      <c r="E166" s="380">
        <v>1389</v>
      </c>
      <c r="F166" s="380">
        <v>2382</v>
      </c>
      <c r="G166" s="380">
        <v>2947</v>
      </c>
      <c r="H166" s="137">
        <f t="shared" si="15"/>
        <v>1.8203190596137699</v>
      </c>
      <c r="I166" s="381">
        <f t="shared" si="16"/>
        <v>0.47132677298948084</v>
      </c>
      <c r="J166" s="137">
        <f t="shared" si="17"/>
        <v>-3.5165889334460958E-2</v>
      </c>
      <c r="K166" s="137">
        <f t="shared" si="18"/>
        <v>-0.14072101187452121</v>
      </c>
      <c r="L166" s="137">
        <f t="shared" si="19"/>
        <v>4.1602436978049474E-2</v>
      </c>
      <c r="M166" s="137">
        <f t="shared" si="20"/>
        <v>-0.13428446423093271</v>
      </c>
      <c r="N166" s="383">
        <f t="shared" si="14"/>
        <v>-395.73631608855868</v>
      </c>
    </row>
    <row r="167" spans="2:14" x14ac:dyDescent="0.25">
      <c r="B167" s="382">
        <v>1</v>
      </c>
      <c r="C167" s="382">
        <v>293</v>
      </c>
      <c r="D167" s="379" t="s">
        <v>737</v>
      </c>
      <c r="E167" s="380">
        <v>10378</v>
      </c>
      <c r="F167" s="380">
        <v>3431</v>
      </c>
      <c r="G167" s="380">
        <v>25704</v>
      </c>
      <c r="H167" s="137">
        <f t="shared" si="15"/>
        <v>10.516467502185952</v>
      </c>
      <c r="I167" s="381">
        <f t="shared" si="16"/>
        <v>0.40375038904450672</v>
      </c>
      <c r="J167" s="137">
        <f t="shared" si="17"/>
        <v>0.57094306580274945</v>
      </c>
      <c r="K167" s="137">
        <f t="shared" si="18"/>
        <v>8.0797924075207098E-2</v>
      </c>
      <c r="L167" s="137">
        <f t="shared" si="19"/>
        <v>-1.5954328586590471E-2</v>
      </c>
      <c r="M167" s="137">
        <f t="shared" si="20"/>
        <v>0.63578666129136607</v>
      </c>
      <c r="N167" s="383">
        <f t="shared" si="14"/>
        <v>16342.260341833273</v>
      </c>
    </row>
    <row r="168" spans="2:14" x14ac:dyDescent="0.25">
      <c r="B168" s="382">
        <v>1</v>
      </c>
      <c r="C168" s="382">
        <v>294</v>
      </c>
      <c r="D168" s="379" t="s">
        <v>738</v>
      </c>
      <c r="E168" s="380">
        <v>1820</v>
      </c>
      <c r="F168" s="380">
        <v>2433</v>
      </c>
      <c r="G168" s="380">
        <v>5175</v>
      </c>
      <c r="H168" s="137">
        <f t="shared" si="15"/>
        <v>2.8750513769009451</v>
      </c>
      <c r="I168" s="381">
        <f t="shared" si="16"/>
        <v>0.35169082125603862</v>
      </c>
      <c r="J168" s="137">
        <f t="shared" si="17"/>
        <v>2.4174566439397849E-2</v>
      </c>
      <c r="K168" s="137">
        <f t="shared" si="18"/>
        <v>-0.11385357944967425</v>
      </c>
      <c r="L168" s="137">
        <f t="shared" si="19"/>
        <v>-6.0294971924908528E-2</v>
      </c>
      <c r="M168" s="137">
        <f t="shared" si="20"/>
        <v>-0.14997398493518493</v>
      </c>
      <c r="N168" s="383">
        <f t="shared" si="14"/>
        <v>-776.11537203958198</v>
      </c>
    </row>
    <row r="169" spans="2:14" x14ac:dyDescent="0.25">
      <c r="B169" s="382">
        <v>1</v>
      </c>
      <c r="C169" s="382">
        <v>295</v>
      </c>
      <c r="D169" s="379" t="s">
        <v>739</v>
      </c>
      <c r="E169" s="380">
        <v>10955</v>
      </c>
      <c r="F169" s="380">
        <v>2986</v>
      </c>
      <c r="G169" s="380">
        <v>24549</v>
      </c>
      <c r="H169" s="137">
        <f t="shared" si="15"/>
        <v>11.890154052243805</v>
      </c>
      <c r="I169" s="381">
        <f t="shared" si="16"/>
        <v>0.44625035642999716</v>
      </c>
      <c r="J169" s="137">
        <f t="shared" si="17"/>
        <v>0.54018084568658831</v>
      </c>
      <c r="K169" s="137">
        <f t="shared" si="18"/>
        <v>0.11579014907076644</v>
      </c>
      <c r="L169" s="137">
        <f t="shared" si="19"/>
        <v>2.0244125910521552E-2</v>
      </c>
      <c r="M169" s="137">
        <f t="shared" si="20"/>
        <v>0.67621512066787637</v>
      </c>
      <c r="N169" s="383">
        <f t="shared" si="14"/>
        <v>16600.404997275698</v>
      </c>
    </row>
    <row r="170" spans="2:14" x14ac:dyDescent="0.25">
      <c r="B170" s="382">
        <v>1</v>
      </c>
      <c r="C170" s="382">
        <v>296</v>
      </c>
      <c r="D170" s="379" t="s">
        <v>740</v>
      </c>
      <c r="E170" s="380">
        <v>6852</v>
      </c>
      <c r="F170" s="380">
        <v>3249</v>
      </c>
      <c r="G170" s="380">
        <v>17756</v>
      </c>
      <c r="H170" s="137">
        <f t="shared" si="15"/>
        <v>7.5740227762388423</v>
      </c>
      <c r="I170" s="381">
        <f t="shared" si="16"/>
        <v>0.38589772471277317</v>
      </c>
      <c r="J170" s="137">
        <f t="shared" si="17"/>
        <v>0.35925637707266428</v>
      </c>
      <c r="K170" s="137">
        <f t="shared" si="18"/>
        <v>5.8443708916209825E-3</v>
      </c>
      <c r="L170" s="137">
        <f t="shared" si="19"/>
        <v>-3.1159960431030396E-2</v>
      </c>
      <c r="M170" s="137">
        <f t="shared" si="20"/>
        <v>0.33394078753325485</v>
      </c>
      <c r="N170" s="383">
        <f t="shared" si="14"/>
        <v>5929.452623440473</v>
      </c>
    </row>
    <row r="171" spans="2:14" x14ac:dyDescent="0.25">
      <c r="B171" s="382">
        <v>1</v>
      </c>
      <c r="C171" s="382">
        <v>297</v>
      </c>
      <c r="D171" s="379" t="s">
        <v>741</v>
      </c>
      <c r="E171" s="380">
        <v>1964</v>
      </c>
      <c r="F171" s="380">
        <v>2916</v>
      </c>
      <c r="G171" s="380">
        <v>5112</v>
      </c>
      <c r="H171" s="137">
        <f t="shared" si="15"/>
        <v>2.4266117969821672</v>
      </c>
      <c r="I171" s="381">
        <f t="shared" si="16"/>
        <v>0.38419405320813771</v>
      </c>
      <c r="J171" s="137">
        <f t="shared" si="17"/>
        <v>2.2496627160334518E-2</v>
      </c>
      <c r="K171" s="137">
        <f t="shared" si="18"/>
        <v>-0.12527678125416972</v>
      </c>
      <c r="L171" s="137">
        <f t="shared" si="19"/>
        <v>-3.2611026849016109E-2</v>
      </c>
      <c r="M171" s="137">
        <f t="shared" si="20"/>
        <v>-0.1353911809428513</v>
      </c>
      <c r="N171" s="383">
        <f t="shared" si="14"/>
        <v>-692.11971697985587</v>
      </c>
    </row>
    <row r="172" spans="2:14" x14ac:dyDescent="0.25">
      <c r="B172" s="382">
        <v>1</v>
      </c>
      <c r="C172" s="382">
        <v>298</v>
      </c>
      <c r="D172" s="379" t="s">
        <v>742</v>
      </c>
      <c r="E172" s="380">
        <v>1600</v>
      </c>
      <c r="F172" s="380">
        <v>1910</v>
      </c>
      <c r="G172" s="380">
        <v>6798</v>
      </c>
      <c r="H172" s="137">
        <f t="shared" si="15"/>
        <v>4.3968586387434554</v>
      </c>
      <c r="I172" s="381">
        <f t="shared" si="16"/>
        <v>0.23536334215945867</v>
      </c>
      <c r="J172" s="137">
        <f t="shared" si="17"/>
        <v>6.7401478342886553E-2</v>
      </c>
      <c r="K172" s="137">
        <f t="shared" si="18"/>
        <v>-7.5088242405334307E-2</v>
      </c>
      <c r="L172" s="137">
        <f t="shared" si="19"/>
        <v>-0.15937445875479486</v>
      </c>
      <c r="M172" s="137">
        <f t="shared" si="20"/>
        <v>-0.16706122281724262</v>
      </c>
      <c r="N172" s="383">
        <f t="shared" si="14"/>
        <v>-1135.6821927116152</v>
      </c>
    </row>
    <row r="173" spans="2:14" x14ac:dyDescent="0.25">
      <c r="B173" s="382">
        <v>2</v>
      </c>
      <c r="C173" s="382">
        <v>301</v>
      </c>
      <c r="D173" s="379" t="s">
        <v>743</v>
      </c>
      <c r="E173" s="380">
        <v>3155</v>
      </c>
      <c r="F173" s="380">
        <v>774</v>
      </c>
      <c r="G173" s="380">
        <v>4620</v>
      </c>
      <c r="H173" s="137">
        <f t="shared" si="15"/>
        <v>10.045219638242894</v>
      </c>
      <c r="I173" s="381">
        <f t="shared" si="16"/>
        <v>0.6829004329004329</v>
      </c>
      <c r="J173" s="137">
        <f t="shared" si="17"/>
        <v>9.3927204095542068E-3</v>
      </c>
      <c r="K173" s="137">
        <f t="shared" si="18"/>
        <v>6.8793721746023842E-2</v>
      </c>
      <c r="L173" s="137">
        <f t="shared" si="19"/>
        <v>0.22180585764440802</v>
      </c>
      <c r="M173" s="137">
        <f t="shared" si="20"/>
        <v>0.2999922997999861</v>
      </c>
      <c r="N173" s="383">
        <f t="shared" si="14"/>
        <v>1385.9644250759357</v>
      </c>
    </row>
    <row r="174" spans="2:14" x14ac:dyDescent="0.25">
      <c r="B174" s="382">
        <v>2</v>
      </c>
      <c r="C174" s="382">
        <v>302</v>
      </c>
      <c r="D174" s="379" t="s">
        <v>744</v>
      </c>
      <c r="E174" s="380">
        <v>339</v>
      </c>
      <c r="F174" s="380">
        <v>760</v>
      </c>
      <c r="G174" s="380">
        <v>1096</v>
      </c>
      <c r="H174" s="137">
        <f t="shared" si="15"/>
        <v>1.888157894736842</v>
      </c>
      <c r="I174" s="381">
        <f t="shared" si="16"/>
        <v>0.30930656934306572</v>
      </c>
      <c r="J174" s="137">
        <f t="shared" si="17"/>
        <v>-8.4465343390750305E-2</v>
      </c>
      <c r="K174" s="137">
        <f t="shared" si="18"/>
        <v>-0.1389929380414017</v>
      </c>
      <c r="L174" s="137">
        <f t="shared" si="19"/>
        <v>-9.6394868198938999E-2</v>
      </c>
      <c r="M174" s="137">
        <f t="shared" si="20"/>
        <v>-0.31985314963109102</v>
      </c>
      <c r="N174" s="383">
        <f t="shared" si="14"/>
        <v>-350.55905199567576</v>
      </c>
    </row>
    <row r="175" spans="2:14" x14ac:dyDescent="0.25">
      <c r="B175" s="382">
        <v>2</v>
      </c>
      <c r="C175" s="382">
        <v>303</v>
      </c>
      <c r="D175" s="379" t="s">
        <v>745</v>
      </c>
      <c r="E175" s="380">
        <v>728</v>
      </c>
      <c r="F175" s="380">
        <v>1500</v>
      </c>
      <c r="G175" s="380">
        <v>3070</v>
      </c>
      <c r="H175" s="137">
        <f t="shared" si="15"/>
        <v>2.532</v>
      </c>
      <c r="I175" s="381">
        <f t="shared" si="16"/>
        <v>0.23713355048859935</v>
      </c>
      <c r="J175" s="137">
        <f t="shared" si="17"/>
        <v>-3.1889912646765876E-2</v>
      </c>
      <c r="K175" s="137">
        <f t="shared" si="18"/>
        <v>-0.12259220396707142</v>
      </c>
      <c r="L175" s="137">
        <f t="shared" si="19"/>
        <v>-0.1578667209941611</v>
      </c>
      <c r="M175" s="137">
        <f t="shared" si="20"/>
        <v>-0.31234883760799836</v>
      </c>
      <c r="N175" s="383">
        <f t="shared" si="14"/>
        <v>-958.91093145655498</v>
      </c>
    </row>
    <row r="176" spans="2:14" x14ac:dyDescent="0.25">
      <c r="B176" s="382">
        <v>2</v>
      </c>
      <c r="C176" s="382">
        <v>304</v>
      </c>
      <c r="D176" s="379" t="s">
        <v>746</v>
      </c>
      <c r="E176" s="380">
        <v>1111</v>
      </c>
      <c r="F176" s="380">
        <v>1692</v>
      </c>
      <c r="G176" s="380">
        <v>2235</v>
      </c>
      <c r="H176" s="137">
        <f t="shared" si="15"/>
        <v>1.9775413711583925</v>
      </c>
      <c r="I176" s="381">
        <f t="shared" si="16"/>
        <v>0.49709172259507828</v>
      </c>
      <c r="J176" s="137">
        <f t="shared" si="17"/>
        <v>-5.4129266583557663E-2</v>
      </c>
      <c r="K176" s="137">
        <f t="shared" si="18"/>
        <v>-0.13671605273762083</v>
      </c>
      <c r="L176" s="137">
        <f t="shared" si="19"/>
        <v>6.3547191604779188E-2</v>
      </c>
      <c r="M176" s="137">
        <f t="shared" si="20"/>
        <v>-0.12729812771639931</v>
      </c>
      <c r="N176" s="383">
        <f t="shared" si="14"/>
        <v>-284.51131544615248</v>
      </c>
    </row>
    <row r="177" spans="2:14" x14ac:dyDescent="0.25">
      <c r="B177" s="382">
        <v>2</v>
      </c>
      <c r="C177" s="382">
        <v>305</v>
      </c>
      <c r="D177" s="379" t="s">
        <v>747</v>
      </c>
      <c r="E177" s="380">
        <v>745</v>
      </c>
      <c r="F177" s="380">
        <v>1080</v>
      </c>
      <c r="G177" s="380">
        <v>1409</v>
      </c>
      <c r="H177" s="137">
        <f t="shared" si="15"/>
        <v>1.9944444444444445</v>
      </c>
      <c r="I177" s="381">
        <f t="shared" si="16"/>
        <v>0.5287437899219305</v>
      </c>
      <c r="J177" s="137">
        <f t="shared" si="17"/>
        <v>-7.6128914909054698E-2</v>
      </c>
      <c r="K177" s="137">
        <f t="shared" si="18"/>
        <v>-0.13628547696797597</v>
      </c>
      <c r="L177" s="137">
        <f t="shared" si="19"/>
        <v>9.0506175090064145E-2</v>
      </c>
      <c r="M177" s="137">
        <f t="shared" si="20"/>
        <v>-0.12190821678696651</v>
      </c>
      <c r="N177" s="383">
        <f t="shared" si="14"/>
        <v>-171.76867745283582</v>
      </c>
    </row>
    <row r="178" spans="2:14" x14ac:dyDescent="0.25">
      <c r="B178" s="382">
        <v>2</v>
      </c>
      <c r="C178" s="382">
        <v>306</v>
      </c>
      <c r="D178" s="379" t="s">
        <v>748</v>
      </c>
      <c r="E178" s="380">
        <v>8802</v>
      </c>
      <c r="F178" s="380">
        <v>1476</v>
      </c>
      <c r="G178" s="380">
        <v>16558</v>
      </c>
      <c r="H178" s="137">
        <f t="shared" si="15"/>
        <v>17.181571815718158</v>
      </c>
      <c r="I178" s="381">
        <f t="shared" si="16"/>
        <v>0.53158594033095785</v>
      </c>
      <c r="J178" s="137">
        <f t="shared" si="17"/>
        <v>0.32734889681365043</v>
      </c>
      <c r="K178" s="137">
        <f t="shared" si="18"/>
        <v>0.2505796182675028</v>
      </c>
      <c r="L178" s="137">
        <f t="shared" si="19"/>
        <v>9.2926917000803799E-2</v>
      </c>
      <c r="M178" s="137">
        <f t="shared" si="20"/>
        <v>0.67085543208195708</v>
      </c>
      <c r="N178" s="383">
        <f t="shared" si="14"/>
        <v>11108.024244413045</v>
      </c>
    </row>
    <row r="179" spans="2:14" x14ac:dyDescent="0.25">
      <c r="B179" s="382">
        <v>2</v>
      </c>
      <c r="C179" s="382">
        <v>307</v>
      </c>
      <c r="D179" s="379" t="s">
        <v>749</v>
      </c>
      <c r="E179" s="380">
        <v>479</v>
      </c>
      <c r="F179" s="380">
        <v>1024</v>
      </c>
      <c r="G179" s="380">
        <v>2600</v>
      </c>
      <c r="H179" s="137">
        <f t="shared" si="15"/>
        <v>3.0068359375</v>
      </c>
      <c r="I179" s="381">
        <f t="shared" si="16"/>
        <v>0.18423076923076923</v>
      </c>
      <c r="J179" s="137">
        <f t="shared" si="17"/>
        <v>-4.4407872347714553E-2</v>
      </c>
      <c r="K179" s="137">
        <f t="shared" si="18"/>
        <v>-0.1104966018369657</v>
      </c>
      <c r="L179" s="137">
        <f t="shared" si="19"/>
        <v>-0.20292555369307791</v>
      </c>
      <c r="M179" s="137">
        <f t="shared" si="20"/>
        <v>-0.35783002787775819</v>
      </c>
      <c r="N179" s="383">
        <f t="shared" si="14"/>
        <v>-930.35807248217134</v>
      </c>
    </row>
    <row r="180" spans="2:14" x14ac:dyDescent="0.25">
      <c r="B180" s="382">
        <v>2</v>
      </c>
      <c r="C180" s="382">
        <v>309</v>
      </c>
      <c r="D180" s="379" t="s">
        <v>750</v>
      </c>
      <c r="E180" s="380">
        <v>260</v>
      </c>
      <c r="F180" s="380">
        <v>1403</v>
      </c>
      <c r="G180" s="380">
        <v>1285</v>
      </c>
      <c r="H180" s="137">
        <f t="shared" si="15"/>
        <v>1.1012116892373485</v>
      </c>
      <c r="I180" s="381">
        <f t="shared" si="16"/>
        <v>0.20233463035019456</v>
      </c>
      <c r="J180" s="137">
        <f t="shared" si="17"/>
        <v>-7.9431525553560312E-2</v>
      </c>
      <c r="K180" s="137">
        <f t="shared" si="18"/>
        <v>-0.15903899489555104</v>
      </c>
      <c r="L180" s="137">
        <f t="shared" si="19"/>
        <v>-0.18750597026117899</v>
      </c>
      <c r="M180" s="137">
        <f t="shared" si="20"/>
        <v>-0.42597649071029031</v>
      </c>
      <c r="N180" s="383">
        <f t="shared" si="14"/>
        <v>-547.37979056272309</v>
      </c>
    </row>
    <row r="181" spans="2:14" x14ac:dyDescent="0.25">
      <c r="B181" s="382">
        <v>2</v>
      </c>
      <c r="C181" s="382">
        <v>310</v>
      </c>
      <c r="D181" s="379" t="s">
        <v>751</v>
      </c>
      <c r="E181" s="380">
        <v>899</v>
      </c>
      <c r="F181" s="380">
        <v>2249</v>
      </c>
      <c r="G181" s="380">
        <v>2705</v>
      </c>
      <c r="H181" s="137">
        <f t="shared" si="15"/>
        <v>1.6024899955535794</v>
      </c>
      <c r="I181" s="381">
        <f t="shared" si="16"/>
        <v>0.3323475046210721</v>
      </c>
      <c r="J181" s="137">
        <f t="shared" si="17"/>
        <v>-4.1611306882609E-2</v>
      </c>
      <c r="K181" s="137">
        <f t="shared" si="18"/>
        <v>-0.14626982038534581</v>
      </c>
      <c r="L181" s="137">
        <f t="shared" si="19"/>
        <v>-7.6770235557066371E-2</v>
      </c>
      <c r="M181" s="137">
        <f t="shared" si="20"/>
        <v>-0.26465136282502116</v>
      </c>
      <c r="N181" s="383">
        <f t="shared" si="14"/>
        <v>-715.88193644168223</v>
      </c>
    </row>
    <row r="182" spans="2:14" x14ac:dyDescent="0.25">
      <c r="B182" s="382">
        <v>2</v>
      </c>
      <c r="C182" s="382">
        <v>311</v>
      </c>
      <c r="D182" s="379" t="s">
        <v>752</v>
      </c>
      <c r="E182" s="380">
        <v>1316</v>
      </c>
      <c r="F182" s="380">
        <v>1983</v>
      </c>
      <c r="G182" s="380">
        <v>3784</v>
      </c>
      <c r="H182" s="137">
        <f t="shared" si="15"/>
        <v>2.571860816944024</v>
      </c>
      <c r="I182" s="381">
        <f t="shared" si="16"/>
        <v>0.34778012684989429</v>
      </c>
      <c r="J182" s="137">
        <f t="shared" si="17"/>
        <v>-1.2873267484048111E-2</v>
      </c>
      <c r="K182" s="137">
        <f t="shared" si="18"/>
        <v>-0.12157682045403247</v>
      </c>
      <c r="L182" s="137">
        <f t="shared" si="19"/>
        <v>-6.362582374013262E-2</v>
      </c>
      <c r="M182" s="137">
        <f t="shared" si="20"/>
        <v>-0.1980759116782132</v>
      </c>
      <c r="N182" s="383">
        <f t="shared" si="14"/>
        <v>-749.5192497903588</v>
      </c>
    </row>
    <row r="183" spans="2:14" x14ac:dyDescent="0.25">
      <c r="B183" s="382">
        <v>2</v>
      </c>
      <c r="C183" s="382">
        <v>312</v>
      </c>
      <c r="D183" s="379" t="s">
        <v>753</v>
      </c>
      <c r="E183" s="380">
        <v>1267</v>
      </c>
      <c r="F183" s="380">
        <v>2082</v>
      </c>
      <c r="G183" s="380">
        <v>3235</v>
      </c>
      <c r="H183" s="137">
        <f t="shared" si="15"/>
        <v>2.1623439000960616</v>
      </c>
      <c r="I183" s="381">
        <f t="shared" si="16"/>
        <v>0.39165378670788253</v>
      </c>
      <c r="J183" s="137">
        <f t="shared" si="17"/>
        <v>-2.7495309773028581E-2</v>
      </c>
      <c r="K183" s="137">
        <f t="shared" si="18"/>
        <v>-0.13200853654911121</v>
      </c>
      <c r="L183" s="137">
        <f t="shared" si="19"/>
        <v>-2.6257355534358016E-2</v>
      </c>
      <c r="M183" s="137">
        <f t="shared" si="20"/>
        <v>-0.1857612018564978</v>
      </c>
      <c r="N183" s="383">
        <f t="shared" si="14"/>
        <v>-600.93748800577043</v>
      </c>
    </row>
    <row r="184" spans="2:14" x14ac:dyDescent="0.25">
      <c r="B184" s="382">
        <v>2</v>
      </c>
      <c r="C184" s="382">
        <v>321</v>
      </c>
      <c r="D184" s="379" t="s">
        <v>754</v>
      </c>
      <c r="E184" s="380">
        <v>1550</v>
      </c>
      <c r="F184" s="380">
        <v>956</v>
      </c>
      <c r="G184" s="380">
        <v>4813</v>
      </c>
      <c r="H184" s="137">
        <f t="shared" si="15"/>
        <v>6.6558577405857742</v>
      </c>
      <c r="I184" s="381">
        <f t="shared" si="16"/>
        <v>0.32204446291294408</v>
      </c>
      <c r="J184" s="137">
        <f t="shared" si="17"/>
        <v>1.4533074073986321E-2</v>
      </c>
      <c r="K184" s="137">
        <f t="shared" si="18"/>
        <v>-1.7544252596957858E-2</v>
      </c>
      <c r="L184" s="137">
        <f t="shared" si="19"/>
        <v>-8.5545634913745575E-2</v>
      </c>
      <c r="M184" s="137">
        <f t="shared" si="20"/>
        <v>-8.8556813436717119E-2</v>
      </c>
      <c r="N184" s="383">
        <f t="shared" si="14"/>
        <v>-426.22394307091952</v>
      </c>
    </row>
    <row r="185" spans="2:14" x14ac:dyDescent="0.25">
      <c r="B185" s="382">
        <v>2</v>
      </c>
      <c r="C185" s="382">
        <v>322</v>
      </c>
      <c r="D185" s="379" t="s">
        <v>755</v>
      </c>
      <c r="E185" s="380">
        <v>141</v>
      </c>
      <c r="F185" s="380">
        <v>454</v>
      </c>
      <c r="G185" s="380">
        <v>477</v>
      </c>
      <c r="H185" s="137">
        <f t="shared" si="15"/>
        <v>1.3612334801762114</v>
      </c>
      <c r="I185" s="381">
        <f t="shared" si="16"/>
        <v>0.29559748427672955</v>
      </c>
      <c r="J185" s="137">
        <f t="shared" si="17"/>
        <v>-0.1009517626564678</v>
      </c>
      <c r="K185" s="137">
        <f t="shared" si="18"/>
        <v>-0.15241540160791361</v>
      </c>
      <c r="L185" s="137">
        <f t="shared" si="19"/>
        <v>-0.10807129344109642</v>
      </c>
      <c r="M185" s="137">
        <f t="shared" si="20"/>
        <v>-0.36143845770547789</v>
      </c>
      <c r="N185" s="383">
        <f t="shared" si="14"/>
        <v>-172.40614432551294</v>
      </c>
    </row>
    <row r="186" spans="2:14" x14ac:dyDescent="0.25">
      <c r="B186" s="382">
        <v>2</v>
      </c>
      <c r="C186" s="382">
        <v>323</v>
      </c>
      <c r="D186" s="379" t="s">
        <v>756</v>
      </c>
      <c r="E186" s="380">
        <v>239</v>
      </c>
      <c r="F186" s="380">
        <v>449</v>
      </c>
      <c r="G186" s="380">
        <v>678</v>
      </c>
      <c r="H186" s="137">
        <f t="shared" si="15"/>
        <v>2.0423162583518932</v>
      </c>
      <c r="I186" s="381">
        <f t="shared" si="16"/>
        <v>0.35250737463126841</v>
      </c>
      <c r="J186" s="137">
        <f t="shared" si="17"/>
        <v>-9.5598337337551464E-2</v>
      </c>
      <c r="K186" s="137">
        <f t="shared" si="18"/>
        <v>-0.13506602753598987</v>
      </c>
      <c r="L186" s="137">
        <f t="shared" si="19"/>
        <v>-5.9599489739484306E-2</v>
      </c>
      <c r="M186" s="137">
        <f t="shared" si="20"/>
        <v>-0.29026385461302562</v>
      </c>
      <c r="N186" s="383">
        <f t="shared" si="14"/>
        <v>-196.79889342763136</v>
      </c>
    </row>
    <row r="187" spans="2:14" x14ac:dyDescent="0.25">
      <c r="B187" s="382">
        <v>2</v>
      </c>
      <c r="C187" s="382">
        <v>324</v>
      </c>
      <c r="D187" s="379" t="s">
        <v>757</v>
      </c>
      <c r="E187" s="380">
        <v>422</v>
      </c>
      <c r="F187" s="380">
        <v>558</v>
      </c>
      <c r="G187" s="380">
        <v>779</v>
      </c>
      <c r="H187" s="137">
        <f t="shared" si="15"/>
        <v>2.1523297491039428</v>
      </c>
      <c r="I187" s="381">
        <f t="shared" si="16"/>
        <v>0.54172015404364571</v>
      </c>
      <c r="J187" s="137">
        <f t="shared" si="17"/>
        <v>-9.2908307699688011E-2</v>
      </c>
      <c r="K187" s="137">
        <f t="shared" si="18"/>
        <v>-0.13226362925904633</v>
      </c>
      <c r="L187" s="137">
        <f t="shared" si="19"/>
        <v>0.10155852065864521</v>
      </c>
      <c r="M187" s="137">
        <f t="shared" si="20"/>
        <v>-0.12361341630008912</v>
      </c>
      <c r="N187" s="383">
        <f t="shared" si="14"/>
        <v>-96.294851297769426</v>
      </c>
    </row>
    <row r="188" spans="2:14" x14ac:dyDescent="0.25">
      <c r="B188" s="382">
        <v>2</v>
      </c>
      <c r="C188" s="382">
        <v>325</v>
      </c>
      <c r="D188" s="379" t="s">
        <v>758</v>
      </c>
      <c r="E188" s="380">
        <v>45</v>
      </c>
      <c r="F188" s="380">
        <v>288</v>
      </c>
      <c r="G188" s="380">
        <v>166</v>
      </c>
      <c r="H188" s="137">
        <f t="shared" si="15"/>
        <v>0.73263888888888884</v>
      </c>
      <c r="I188" s="381">
        <f t="shared" si="16"/>
        <v>0.27108433734939757</v>
      </c>
      <c r="J188" s="137">
        <f t="shared" si="17"/>
        <v>-0.10923492322454235</v>
      </c>
      <c r="K188" s="137">
        <f t="shared" si="18"/>
        <v>-0.16842773234551259</v>
      </c>
      <c r="L188" s="137">
        <f t="shared" si="19"/>
        <v>-0.12894985143107235</v>
      </c>
      <c r="M188" s="137">
        <f t="shared" si="20"/>
        <v>-0.40661250700112728</v>
      </c>
      <c r="N188" s="383">
        <f t="shared" si="14"/>
        <v>-67.497676162187133</v>
      </c>
    </row>
    <row r="189" spans="2:14" x14ac:dyDescent="0.25">
      <c r="B189" s="382">
        <v>2</v>
      </c>
      <c r="C189" s="382">
        <v>326</v>
      </c>
      <c r="D189" s="379" t="s">
        <v>759</v>
      </c>
      <c r="E189" s="380">
        <v>230</v>
      </c>
      <c r="F189" s="380">
        <v>932</v>
      </c>
      <c r="G189" s="380">
        <v>731</v>
      </c>
      <c r="H189" s="137">
        <f t="shared" si="15"/>
        <v>1.0311158798283262</v>
      </c>
      <c r="I189" s="381">
        <f t="shared" si="16"/>
        <v>0.31463748290013682</v>
      </c>
      <c r="J189" s="137">
        <f t="shared" si="17"/>
        <v>-9.4186737626593409E-2</v>
      </c>
      <c r="K189" s="137">
        <f t="shared" si="18"/>
        <v>-0.16082456113989041</v>
      </c>
      <c r="L189" s="137">
        <f t="shared" si="19"/>
        <v>-9.1854374554006066E-2</v>
      </c>
      <c r="M189" s="137">
        <f t="shared" si="20"/>
        <v>-0.3468656733204899</v>
      </c>
      <c r="N189" s="383">
        <f t="shared" si="14"/>
        <v>-253.55880719727813</v>
      </c>
    </row>
    <row r="190" spans="2:14" x14ac:dyDescent="0.25">
      <c r="B190" s="382">
        <v>2</v>
      </c>
      <c r="C190" s="382">
        <v>329</v>
      </c>
      <c r="D190" s="379" t="s">
        <v>760</v>
      </c>
      <c r="E190" s="380">
        <v>13386</v>
      </c>
      <c r="F190" s="380">
        <v>2111</v>
      </c>
      <c r="G190" s="380">
        <v>16141</v>
      </c>
      <c r="H190" s="137">
        <f t="shared" si="15"/>
        <v>13.987209853150166</v>
      </c>
      <c r="I190" s="381">
        <f t="shared" si="16"/>
        <v>0.82931664704789043</v>
      </c>
      <c r="J190" s="137">
        <f t="shared" si="17"/>
        <v>0.31624253682365983</v>
      </c>
      <c r="K190" s="137">
        <f t="shared" si="18"/>
        <v>0.16920892092266224</v>
      </c>
      <c r="L190" s="137">
        <f t="shared" si="19"/>
        <v>0.34651279253174144</v>
      </c>
      <c r="M190" s="137">
        <f t="shared" si="20"/>
        <v>0.83196425027806353</v>
      </c>
      <c r="N190" s="383">
        <f t="shared" si="14"/>
        <v>13428.734963738223</v>
      </c>
    </row>
    <row r="191" spans="2:14" x14ac:dyDescent="0.25">
      <c r="B191" s="382">
        <v>2</v>
      </c>
      <c r="C191" s="382">
        <v>331</v>
      </c>
      <c r="D191" s="379" t="s">
        <v>761</v>
      </c>
      <c r="E191" s="380">
        <v>917</v>
      </c>
      <c r="F191" s="380">
        <v>619</v>
      </c>
      <c r="G191" s="380">
        <v>2779</v>
      </c>
      <c r="H191" s="137">
        <f t="shared" si="15"/>
        <v>5.9709208400646201</v>
      </c>
      <c r="I191" s="381">
        <f t="shared" si="16"/>
        <v>0.32997481108312343</v>
      </c>
      <c r="J191" s="137">
        <f t="shared" si="17"/>
        <v>-3.9640394078629848E-2</v>
      </c>
      <c r="K191" s="137">
        <f t="shared" si="18"/>
        <v>-3.4991803590150507E-2</v>
      </c>
      <c r="L191" s="137">
        <f t="shared" si="19"/>
        <v>-7.8791127438935182E-2</v>
      </c>
      <c r="M191" s="137">
        <f t="shared" si="20"/>
        <v>-0.15342332510771553</v>
      </c>
      <c r="N191" s="383">
        <f t="shared" si="14"/>
        <v>-426.36342047434147</v>
      </c>
    </row>
    <row r="192" spans="2:14" x14ac:dyDescent="0.25">
      <c r="B192" s="382">
        <v>2</v>
      </c>
      <c r="C192" s="382">
        <v>332</v>
      </c>
      <c r="D192" s="379" t="s">
        <v>762</v>
      </c>
      <c r="E192" s="380">
        <v>1256</v>
      </c>
      <c r="F192" s="380">
        <v>2311</v>
      </c>
      <c r="G192" s="380">
        <v>3330</v>
      </c>
      <c r="H192" s="137">
        <f t="shared" si="15"/>
        <v>1.9844223279965383</v>
      </c>
      <c r="I192" s="381">
        <f t="shared" si="16"/>
        <v>0.37717717717717719</v>
      </c>
      <c r="J192" s="137">
        <f t="shared" si="17"/>
        <v>-2.4965083876028318E-2</v>
      </c>
      <c r="K192" s="137">
        <f t="shared" si="18"/>
        <v>-0.1365407725837495</v>
      </c>
      <c r="L192" s="137">
        <f t="shared" si="19"/>
        <v>-3.8587503616979851E-2</v>
      </c>
      <c r="M192" s="137">
        <f t="shared" si="20"/>
        <v>-0.20009336007675768</v>
      </c>
      <c r="N192" s="383">
        <f t="shared" si="14"/>
        <v>-666.31088905560307</v>
      </c>
    </row>
    <row r="193" spans="2:14" x14ac:dyDescent="0.25">
      <c r="B193" s="382">
        <v>2</v>
      </c>
      <c r="C193" s="382">
        <v>333</v>
      </c>
      <c r="D193" s="379" t="s">
        <v>763</v>
      </c>
      <c r="E193" s="380">
        <v>654</v>
      </c>
      <c r="F193" s="380">
        <v>1034</v>
      </c>
      <c r="G193" s="380">
        <v>1518</v>
      </c>
      <c r="H193" s="137">
        <f t="shared" si="15"/>
        <v>2.1005802707930368</v>
      </c>
      <c r="I193" s="381">
        <f t="shared" si="16"/>
        <v>0.43083003952569171</v>
      </c>
      <c r="J193" s="137">
        <f t="shared" si="17"/>
        <v>-7.3225813616707019E-2</v>
      </c>
      <c r="K193" s="137">
        <f t="shared" si="18"/>
        <v>-0.13358185530441441</v>
      </c>
      <c r="L193" s="137">
        <f t="shared" si="19"/>
        <v>7.1101948952682122E-3</v>
      </c>
      <c r="M193" s="137">
        <f t="shared" si="20"/>
        <v>-0.19969747402585322</v>
      </c>
      <c r="N193" s="383">
        <f t="shared" si="14"/>
        <v>-303.1407655712452</v>
      </c>
    </row>
    <row r="194" spans="2:14" x14ac:dyDescent="0.25">
      <c r="B194" s="382">
        <v>2</v>
      </c>
      <c r="C194" s="382">
        <v>335</v>
      </c>
      <c r="D194" s="379" t="s">
        <v>764</v>
      </c>
      <c r="E194" s="380">
        <v>94</v>
      </c>
      <c r="F194" s="380">
        <v>387</v>
      </c>
      <c r="G194" s="380">
        <v>234</v>
      </c>
      <c r="H194" s="137">
        <f t="shared" si="15"/>
        <v>0.84754521963824292</v>
      </c>
      <c r="I194" s="381">
        <f t="shared" si="16"/>
        <v>0.40170940170940173</v>
      </c>
      <c r="J194" s="137">
        <f t="shared" si="17"/>
        <v>-0.10742381416142638</v>
      </c>
      <c r="K194" s="137">
        <f t="shared" si="18"/>
        <v>-0.16550069766003345</v>
      </c>
      <c r="L194" s="137">
        <f t="shared" si="19"/>
        <v>-1.769269667776701E-2</v>
      </c>
      <c r="M194" s="137">
        <f t="shared" si="20"/>
        <v>-0.29061720849922684</v>
      </c>
      <c r="N194" s="383">
        <f t="shared" si="14"/>
        <v>-68.004426788819075</v>
      </c>
    </row>
    <row r="195" spans="2:14" x14ac:dyDescent="0.25">
      <c r="B195" s="382">
        <v>2</v>
      </c>
      <c r="C195" s="382">
        <v>336</v>
      </c>
      <c r="D195" s="379" t="s">
        <v>765</v>
      </c>
      <c r="E195" s="380">
        <v>57</v>
      </c>
      <c r="F195" s="380">
        <v>196</v>
      </c>
      <c r="G195" s="380">
        <v>178</v>
      </c>
      <c r="H195" s="137">
        <f t="shared" si="15"/>
        <v>1.1989795918367347</v>
      </c>
      <c r="I195" s="381">
        <f t="shared" si="16"/>
        <v>0.3202247191011236</v>
      </c>
      <c r="J195" s="137">
        <f t="shared" si="17"/>
        <v>-0.108915315742816</v>
      </c>
      <c r="K195" s="137">
        <f t="shared" si="18"/>
        <v>-0.15654853122685047</v>
      </c>
      <c r="L195" s="137">
        <f t="shared" si="19"/>
        <v>-8.7095563481245447E-2</v>
      </c>
      <c r="M195" s="137">
        <f t="shared" si="20"/>
        <v>-0.35255941045091188</v>
      </c>
      <c r="N195" s="383">
        <f t="shared" si="14"/>
        <v>-62.755575060262316</v>
      </c>
    </row>
    <row r="196" spans="2:14" x14ac:dyDescent="0.25">
      <c r="B196" s="382">
        <v>2</v>
      </c>
      <c r="C196" s="382">
        <v>337</v>
      </c>
      <c r="D196" s="379" t="s">
        <v>766</v>
      </c>
      <c r="E196" s="380">
        <v>1761</v>
      </c>
      <c r="F196" s="380">
        <v>776</v>
      </c>
      <c r="G196" s="380">
        <v>4432</v>
      </c>
      <c r="H196" s="137">
        <f t="shared" si="15"/>
        <v>7.9806701030927831</v>
      </c>
      <c r="I196" s="381">
        <f t="shared" si="16"/>
        <v>0.39733754512635377</v>
      </c>
      <c r="J196" s="137">
        <f t="shared" si="17"/>
        <v>4.3855365291747377E-3</v>
      </c>
      <c r="K196" s="137">
        <f t="shared" si="18"/>
        <v>1.6202989278411319E-2</v>
      </c>
      <c r="L196" s="137">
        <f t="shared" si="19"/>
        <v>-2.1416333690330674E-2</v>
      </c>
      <c r="M196" s="137">
        <f t="shared" si="20"/>
        <v>-8.2780788274461684E-4</v>
      </c>
      <c r="N196" s="383">
        <f t="shared" si="14"/>
        <v>-3.668844536324142</v>
      </c>
    </row>
    <row r="197" spans="2:14" x14ac:dyDescent="0.25">
      <c r="B197" s="382">
        <v>2</v>
      </c>
      <c r="C197" s="382">
        <v>338</v>
      </c>
      <c r="D197" s="379" t="s">
        <v>767</v>
      </c>
      <c r="E197" s="380">
        <v>604</v>
      </c>
      <c r="F197" s="380">
        <v>404</v>
      </c>
      <c r="G197" s="380">
        <v>1599</v>
      </c>
      <c r="H197" s="137">
        <f t="shared" si="15"/>
        <v>5.4529702970297027</v>
      </c>
      <c r="I197" s="381">
        <f t="shared" si="16"/>
        <v>0.3777360850531582</v>
      </c>
      <c r="J197" s="137">
        <f t="shared" si="17"/>
        <v>-7.1068463115054173E-2</v>
      </c>
      <c r="K197" s="137">
        <f t="shared" si="18"/>
        <v>-4.8185673718446273E-2</v>
      </c>
      <c r="L197" s="137">
        <f t="shared" si="19"/>
        <v>-3.8111465573626359E-2</v>
      </c>
      <c r="M197" s="137">
        <f t="shared" si="20"/>
        <v>-0.1573656024071268</v>
      </c>
      <c r="N197" s="383">
        <f t="shared" si="14"/>
        <v>-251.62759824899575</v>
      </c>
    </row>
    <row r="198" spans="2:14" x14ac:dyDescent="0.25">
      <c r="B198" s="382">
        <v>2</v>
      </c>
      <c r="C198" s="382">
        <v>339</v>
      </c>
      <c r="D198" s="379" t="s">
        <v>768</v>
      </c>
      <c r="E198" s="380">
        <v>160</v>
      </c>
      <c r="F198" s="380">
        <v>645</v>
      </c>
      <c r="G198" s="380">
        <v>375</v>
      </c>
      <c r="H198" s="137">
        <f t="shared" si="15"/>
        <v>0.8294573643410853</v>
      </c>
      <c r="I198" s="381">
        <f t="shared" si="16"/>
        <v>0.42666666666666669</v>
      </c>
      <c r="J198" s="137">
        <f t="shared" si="17"/>
        <v>-0.10366842625114177</v>
      </c>
      <c r="K198" s="137">
        <f t="shared" si="18"/>
        <v>-0.16596145364706599</v>
      </c>
      <c r="L198" s="137">
        <f t="shared" si="19"/>
        <v>3.5641295153832366E-3</v>
      </c>
      <c r="M198" s="137">
        <f t="shared" si="20"/>
        <v>-0.26606575038282448</v>
      </c>
      <c r="N198" s="383">
        <f t="shared" si="14"/>
        <v>-99.774656393559184</v>
      </c>
    </row>
    <row r="199" spans="2:14" x14ac:dyDescent="0.25">
      <c r="B199" s="382">
        <v>2</v>
      </c>
      <c r="C199" s="382">
        <v>340</v>
      </c>
      <c r="D199" s="379" t="s">
        <v>769</v>
      </c>
      <c r="E199" s="380">
        <v>84</v>
      </c>
      <c r="F199" s="380">
        <v>401</v>
      </c>
      <c r="G199" s="380">
        <v>582</v>
      </c>
      <c r="H199" s="137">
        <f t="shared" si="15"/>
        <v>1.6608478802992519</v>
      </c>
      <c r="I199" s="381">
        <f t="shared" si="16"/>
        <v>0.14432989690721648</v>
      </c>
      <c r="J199" s="137">
        <f t="shared" si="17"/>
        <v>-9.8155197191362259E-2</v>
      </c>
      <c r="K199" s="137">
        <f t="shared" si="18"/>
        <v>-0.14478325692354335</v>
      </c>
      <c r="L199" s="137">
        <f t="shared" si="19"/>
        <v>-0.23691028356588961</v>
      </c>
      <c r="M199" s="137">
        <f t="shared" si="20"/>
        <v>-0.47984873768079522</v>
      </c>
      <c r="N199" s="383">
        <f t="shared" si="14"/>
        <v>-279.27196533022283</v>
      </c>
    </row>
    <row r="200" spans="2:14" x14ac:dyDescent="0.25">
      <c r="B200" s="382">
        <v>2</v>
      </c>
      <c r="C200" s="382">
        <v>341</v>
      </c>
      <c r="D200" s="379" t="s">
        <v>770</v>
      </c>
      <c r="E200" s="380">
        <v>79</v>
      </c>
      <c r="F200" s="380">
        <v>366</v>
      </c>
      <c r="G200" s="380">
        <v>519</v>
      </c>
      <c r="H200" s="137">
        <f t="shared" si="15"/>
        <v>1.6338797814207651</v>
      </c>
      <c r="I200" s="381">
        <f t="shared" si="16"/>
        <v>0.15221579961464354</v>
      </c>
      <c r="J200" s="137">
        <f t="shared" si="17"/>
        <v>-9.983313647042559E-2</v>
      </c>
      <c r="K200" s="137">
        <f t="shared" si="18"/>
        <v>-0.14547022134320572</v>
      </c>
      <c r="L200" s="137">
        <f t="shared" si="19"/>
        <v>-0.23019363158038933</v>
      </c>
      <c r="M200" s="137">
        <f t="shared" si="20"/>
        <v>-0.47549698939402063</v>
      </c>
      <c r="N200" s="383">
        <f t="shared" si="14"/>
        <v>-246.7829374954967</v>
      </c>
    </row>
    <row r="201" spans="2:14" x14ac:dyDescent="0.25">
      <c r="B201" s="382">
        <v>2</v>
      </c>
      <c r="C201" s="382">
        <v>342</v>
      </c>
      <c r="D201" s="379" t="s">
        <v>771</v>
      </c>
      <c r="E201" s="380">
        <v>1582</v>
      </c>
      <c r="F201" s="380">
        <v>964</v>
      </c>
      <c r="G201" s="380">
        <v>3587</v>
      </c>
      <c r="H201" s="137">
        <f t="shared" si="15"/>
        <v>5.3620331950207465</v>
      </c>
      <c r="I201" s="381">
        <f t="shared" si="16"/>
        <v>0.44103707833844435</v>
      </c>
      <c r="J201" s="137">
        <f t="shared" si="17"/>
        <v>-1.8120156975722342E-2</v>
      </c>
      <c r="K201" s="137">
        <f t="shared" si="18"/>
        <v>-5.0502134874601229E-2</v>
      </c>
      <c r="L201" s="137">
        <f t="shared" si="19"/>
        <v>1.5803825802378595E-2</v>
      </c>
      <c r="M201" s="137">
        <f t="shared" si="20"/>
        <v>-5.2818466047944969E-2</v>
      </c>
      <c r="N201" s="383">
        <f t="shared" si="14"/>
        <v>-189.4598377139786</v>
      </c>
    </row>
    <row r="202" spans="2:14" x14ac:dyDescent="0.25">
      <c r="B202" s="382">
        <v>2</v>
      </c>
      <c r="C202" s="382">
        <v>344</v>
      </c>
      <c r="D202" s="379" t="s">
        <v>772</v>
      </c>
      <c r="E202" s="380">
        <v>462</v>
      </c>
      <c r="F202" s="380">
        <v>915</v>
      </c>
      <c r="G202" s="380">
        <v>903</v>
      </c>
      <c r="H202" s="137">
        <f t="shared" si="15"/>
        <v>1.4918032786885247</v>
      </c>
      <c r="I202" s="381">
        <f t="shared" si="16"/>
        <v>0.51162790697674421</v>
      </c>
      <c r="J202" s="137">
        <f t="shared" si="17"/>
        <v>-8.9605697055182412E-2</v>
      </c>
      <c r="K202" s="137">
        <f t="shared" si="18"/>
        <v>-0.1490893679017706</v>
      </c>
      <c r="L202" s="137">
        <f t="shared" si="19"/>
        <v>7.5928081315320611E-2</v>
      </c>
      <c r="M202" s="137">
        <f t="shared" si="20"/>
        <v>-0.16276698364163242</v>
      </c>
      <c r="N202" s="383">
        <f t="shared" si="14"/>
        <v>-146.97858622839408</v>
      </c>
    </row>
    <row r="203" spans="2:14" x14ac:dyDescent="0.25">
      <c r="B203" s="382">
        <v>2</v>
      </c>
      <c r="C203" s="382">
        <v>345</v>
      </c>
      <c r="D203" s="379" t="s">
        <v>773</v>
      </c>
      <c r="E203" s="380">
        <v>341</v>
      </c>
      <c r="F203" s="380">
        <v>485</v>
      </c>
      <c r="G203" s="380">
        <v>1701</v>
      </c>
      <c r="H203" s="137">
        <f t="shared" si="15"/>
        <v>4.2103092783505156</v>
      </c>
      <c r="I203" s="381">
        <f t="shared" si="16"/>
        <v>0.2004703115814227</v>
      </c>
      <c r="J203" s="137">
        <f t="shared" si="17"/>
        <v>-6.8351799520380202E-2</v>
      </c>
      <c r="K203" s="137">
        <f t="shared" si="18"/>
        <v>-7.9840256022540163E-2</v>
      </c>
      <c r="L203" s="137">
        <f t="shared" si="19"/>
        <v>-0.18909386461195299</v>
      </c>
      <c r="M203" s="137">
        <f t="shared" si="20"/>
        <v>-0.33728592015487335</v>
      </c>
      <c r="N203" s="383">
        <f t="shared" si="14"/>
        <v>-573.72335018343961</v>
      </c>
    </row>
    <row r="204" spans="2:14" x14ac:dyDescent="0.25">
      <c r="B204" s="382">
        <v>2</v>
      </c>
      <c r="C204" s="382">
        <v>351</v>
      </c>
      <c r="D204" s="379" t="s">
        <v>774</v>
      </c>
      <c r="E204" s="380">
        <v>202962</v>
      </c>
      <c r="F204" s="380">
        <v>5040</v>
      </c>
      <c r="G204" s="380">
        <v>137995</v>
      </c>
      <c r="H204" s="137">
        <f t="shared" si="15"/>
        <v>67.650198412698415</v>
      </c>
      <c r="I204" s="381">
        <f t="shared" si="16"/>
        <v>1.470792420015218</v>
      </c>
      <c r="J204" s="137">
        <f t="shared" si="17"/>
        <v>3.5616967100138712</v>
      </c>
      <c r="K204" s="137">
        <f t="shared" si="18"/>
        <v>1.5361782412022822</v>
      </c>
      <c r="L204" s="137">
        <f t="shared" si="19"/>
        <v>0.89287630778199223</v>
      </c>
      <c r="M204" s="137">
        <f t="shared" si="20"/>
        <v>5.990751258998146</v>
      </c>
      <c r="N204" s="383">
        <f t="shared" si="14"/>
        <v>826693.7199854491</v>
      </c>
    </row>
    <row r="205" spans="2:14" x14ac:dyDescent="0.25">
      <c r="B205" s="382">
        <v>2</v>
      </c>
      <c r="C205" s="382">
        <v>352</v>
      </c>
      <c r="D205" s="379" t="s">
        <v>775</v>
      </c>
      <c r="E205" s="380">
        <v>1765</v>
      </c>
      <c r="F205" s="380">
        <v>1654</v>
      </c>
      <c r="G205" s="380">
        <v>6374</v>
      </c>
      <c r="H205" s="137">
        <f t="shared" si="15"/>
        <v>4.9207980652962515</v>
      </c>
      <c r="I205" s="381">
        <f t="shared" si="16"/>
        <v>0.27690618136178224</v>
      </c>
      <c r="J205" s="137">
        <f t="shared" si="17"/>
        <v>5.6108680655222225E-2</v>
      </c>
      <c r="K205" s="137">
        <f t="shared" si="18"/>
        <v>-6.1741816106549011E-2</v>
      </c>
      <c r="L205" s="137">
        <f t="shared" si="19"/>
        <v>-0.12399121808295505</v>
      </c>
      <c r="M205" s="137">
        <f t="shared" si="20"/>
        <v>-0.12962435353428184</v>
      </c>
      <c r="N205" s="383">
        <f t="shared" ref="N205:N268" si="21">M205*G205</f>
        <v>-826.22562942751244</v>
      </c>
    </row>
    <row r="206" spans="2:14" x14ac:dyDescent="0.25">
      <c r="B206" s="382">
        <v>2</v>
      </c>
      <c r="C206" s="382">
        <v>353</v>
      </c>
      <c r="D206" s="379" t="s">
        <v>776</v>
      </c>
      <c r="E206" s="380">
        <v>717</v>
      </c>
      <c r="F206" s="380">
        <v>177</v>
      </c>
      <c r="G206" s="380">
        <v>4424</v>
      </c>
      <c r="H206" s="137">
        <f t="shared" ref="H206:H269" si="22">(G206+E206)/F206</f>
        <v>29.045197740112993</v>
      </c>
      <c r="I206" s="381">
        <f t="shared" ref="I206:I269" si="23">E206/G206</f>
        <v>0.16207052441229655</v>
      </c>
      <c r="J206" s="137">
        <f t="shared" ref="J206:J269" si="24">$J$6*(G206-G$10)/G$11</f>
        <v>4.1724648746905048E-3</v>
      </c>
      <c r="K206" s="137">
        <f t="shared" ref="K206:K269" si="25">$K$6*(H206-H$10)/H$11</f>
        <v>0.55278441716583326</v>
      </c>
      <c r="L206" s="137">
        <f t="shared" ref="L206:L269" si="26">$L$6*(I206-I$10)/I$11</f>
        <v>-0.22180007673518753</v>
      </c>
      <c r="M206" s="137">
        <f t="shared" ref="M206:M269" si="27">SUM(J206:L206)</f>
        <v>0.3351568053053362</v>
      </c>
      <c r="N206" s="383">
        <f t="shared" si="21"/>
        <v>1482.7337066708074</v>
      </c>
    </row>
    <row r="207" spans="2:14" x14ac:dyDescent="0.25">
      <c r="B207" s="382">
        <v>2</v>
      </c>
      <c r="C207" s="382">
        <v>354</v>
      </c>
      <c r="D207" s="379" t="s">
        <v>777</v>
      </c>
      <c r="E207" s="380">
        <v>946</v>
      </c>
      <c r="F207" s="380">
        <v>1180</v>
      </c>
      <c r="G207" s="380">
        <v>3341</v>
      </c>
      <c r="H207" s="137">
        <f t="shared" si="22"/>
        <v>3.6330508474576271</v>
      </c>
      <c r="I207" s="381">
        <f t="shared" si="23"/>
        <v>0.28314875785692906</v>
      </c>
      <c r="J207" s="137">
        <f t="shared" si="24"/>
        <v>-2.4672110351112501E-2</v>
      </c>
      <c r="K207" s="137">
        <f t="shared" si="25"/>
        <v>-9.4544889254580461E-2</v>
      </c>
      <c r="L207" s="137">
        <f t="shared" si="26"/>
        <v>-0.11867423468024636</v>
      </c>
      <c r="M207" s="137">
        <f t="shared" si="27"/>
        <v>-0.23789123428593933</v>
      </c>
      <c r="N207" s="383">
        <f t="shared" si="21"/>
        <v>-794.79461374932328</v>
      </c>
    </row>
    <row r="208" spans="2:14" x14ac:dyDescent="0.25">
      <c r="B208" s="382">
        <v>2</v>
      </c>
      <c r="C208" s="382">
        <v>355</v>
      </c>
      <c r="D208" s="379" t="s">
        <v>778</v>
      </c>
      <c r="E208" s="380">
        <v>22389</v>
      </c>
      <c r="F208" s="380">
        <v>5087</v>
      </c>
      <c r="G208" s="380">
        <v>43508</v>
      </c>
      <c r="H208" s="137">
        <f t="shared" si="22"/>
        <v>12.954000393159033</v>
      </c>
      <c r="I208" s="381">
        <f t="shared" si="23"/>
        <v>0.5145950170083663</v>
      </c>
      <c r="J208" s="137">
        <f t="shared" si="24"/>
        <v>1.0451340328574095</v>
      </c>
      <c r="K208" s="137">
        <f t="shared" si="25"/>
        <v>0.14288974505970614</v>
      </c>
      <c r="L208" s="137">
        <f t="shared" si="26"/>
        <v>7.8455254959794163E-2</v>
      </c>
      <c r="M208" s="137">
        <f t="shared" si="27"/>
        <v>1.2664790328769098</v>
      </c>
      <c r="N208" s="383">
        <f t="shared" si="21"/>
        <v>55101.969762408589</v>
      </c>
    </row>
    <row r="209" spans="2:14" x14ac:dyDescent="0.25">
      <c r="B209" s="382">
        <v>2</v>
      </c>
      <c r="C209" s="382">
        <v>356</v>
      </c>
      <c r="D209" s="379" t="s">
        <v>779</v>
      </c>
      <c r="E209" s="380">
        <v>11144</v>
      </c>
      <c r="F209" s="380">
        <v>741</v>
      </c>
      <c r="G209" s="380">
        <v>13712</v>
      </c>
      <c r="H209" s="137">
        <f t="shared" si="22"/>
        <v>33.543859649122808</v>
      </c>
      <c r="I209" s="381">
        <f t="shared" si="23"/>
        <v>0.81271878646441076</v>
      </c>
      <c r="J209" s="137">
        <f t="shared" si="24"/>
        <v>0.25154865573088464</v>
      </c>
      <c r="K209" s="137">
        <f t="shared" si="25"/>
        <v>0.66737983901981746</v>
      </c>
      <c r="L209" s="137">
        <f t="shared" si="26"/>
        <v>0.33237591342237965</v>
      </c>
      <c r="M209" s="137">
        <f t="shared" si="27"/>
        <v>1.2513044081730818</v>
      </c>
      <c r="N209" s="383">
        <f t="shared" si="21"/>
        <v>17157.886044869298</v>
      </c>
    </row>
    <row r="210" spans="2:14" x14ac:dyDescent="0.25">
      <c r="B210" s="382">
        <v>2</v>
      </c>
      <c r="C210" s="382">
        <v>357</v>
      </c>
      <c r="D210" s="379" t="s">
        <v>780</v>
      </c>
      <c r="E210" s="380">
        <v>289</v>
      </c>
      <c r="F210" s="380">
        <v>1230</v>
      </c>
      <c r="G210" s="380">
        <v>865</v>
      </c>
      <c r="H210" s="137">
        <f t="shared" si="22"/>
        <v>0.93821138211382116</v>
      </c>
      <c r="I210" s="381">
        <f t="shared" si="23"/>
        <v>0.33410404624277457</v>
      </c>
      <c r="J210" s="137">
        <f t="shared" si="24"/>
        <v>-9.0617787413982506E-2</v>
      </c>
      <c r="K210" s="137">
        <f t="shared" si="25"/>
        <v>-0.16319113820726322</v>
      </c>
      <c r="L210" s="137">
        <f t="shared" si="26"/>
        <v>-7.5274138127420162E-2</v>
      </c>
      <c r="M210" s="137">
        <f t="shared" si="27"/>
        <v>-0.32908306374866592</v>
      </c>
      <c r="N210" s="383">
        <f t="shared" si="21"/>
        <v>-284.656850142596</v>
      </c>
    </row>
    <row r="211" spans="2:14" x14ac:dyDescent="0.25">
      <c r="B211" s="382">
        <v>2</v>
      </c>
      <c r="C211" s="382">
        <v>358</v>
      </c>
      <c r="D211" s="379" t="s">
        <v>781</v>
      </c>
      <c r="E211" s="380">
        <v>847</v>
      </c>
      <c r="F211" s="380">
        <v>347</v>
      </c>
      <c r="G211" s="380">
        <v>3384</v>
      </c>
      <c r="H211" s="137">
        <f t="shared" si="22"/>
        <v>12.193083573487032</v>
      </c>
      <c r="I211" s="381">
        <f t="shared" si="23"/>
        <v>0.25029550827423169</v>
      </c>
      <c r="J211" s="137">
        <f t="shared" si="24"/>
        <v>-2.3526850208259748E-2</v>
      </c>
      <c r="K211" s="137">
        <f t="shared" si="25"/>
        <v>0.12350674057753605</v>
      </c>
      <c r="L211" s="137">
        <f t="shared" si="26"/>
        <v>-0.14665629992078447</v>
      </c>
      <c r="M211" s="137">
        <f t="shared" si="27"/>
        <v>-4.6676409551508161E-2</v>
      </c>
      <c r="N211" s="383">
        <f t="shared" si="21"/>
        <v>-157.95296992230362</v>
      </c>
    </row>
    <row r="212" spans="2:14" x14ac:dyDescent="0.25">
      <c r="B212" s="382">
        <v>2</v>
      </c>
      <c r="C212" s="382">
        <v>359</v>
      </c>
      <c r="D212" s="379" t="s">
        <v>782</v>
      </c>
      <c r="E212" s="380">
        <v>1417</v>
      </c>
      <c r="F212" s="380">
        <v>2480</v>
      </c>
      <c r="G212" s="380">
        <v>5982</v>
      </c>
      <c r="H212" s="137">
        <f t="shared" si="22"/>
        <v>2.9834677419354838</v>
      </c>
      <c r="I212" s="381">
        <f t="shared" si="23"/>
        <v>0.23687729856235373</v>
      </c>
      <c r="J212" s="137">
        <f t="shared" si="24"/>
        <v>4.5668169585494821E-2</v>
      </c>
      <c r="K212" s="137">
        <f t="shared" si="25"/>
        <v>-0.11109186511365668</v>
      </c>
      <c r="L212" s="137">
        <f t="shared" si="26"/>
        <v>-0.15808497818969874</v>
      </c>
      <c r="M212" s="137">
        <f t="shared" si="27"/>
        <v>-0.2235086737178606</v>
      </c>
      <c r="N212" s="383">
        <f t="shared" si="21"/>
        <v>-1337.0288861802421</v>
      </c>
    </row>
    <row r="213" spans="2:14" x14ac:dyDescent="0.25">
      <c r="B213" s="382">
        <v>2</v>
      </c>
      <c r="C213" s="382">
        <v>360</v>
      </c>
      <c r="D213" s="379" t="s">
        <v>783</v>
      </c>
      <c r="E213" s="380">
        <v>2138</v>
      </c>
      <c r="F213" s="380">
        <v>3462</v>
      </c>
      <c r="G213" s="380">
        <v>9283</v>
      </c>
      <c r="H213" s="137">
        <f t="shared" si="22"/>
        <v>3.2989601386481802</v>
      </c>
      <c r="I213" s="381">
        <f t="shared" si="23"/>
        <v>0.23031347624690293</v>
      </c>
      <c r="J213" s="137">
        <f t="shared" si="24"/>
        <v>0.13358686101705133</v>
      </c>
      <c r="K213" s="137">
        <f t="shared" si="25"/>
        <v>-0.1030552566677969</v>
      </c>
      <c r="L213" s="137">
        <f t="shared" si="26"/>
        <v>-0.16367557597199472</v>
      </c>
      <c r="M213" s="137">
        <f t="shared" si="27"/>
        <v>-0.13314397162274028</v>
      </c>
      <c r="N213" s="383">
        <f t="shared" si="21"/>
        <v>-1235.975488573898</v>
      </c>
    </row>
    <row r="214" spans="2:14" x14ac:dyDescent="0.25">
      <c r="B214" s="382">
        <v>2</v>
      </c>
      <c r="C214" s="382">
        <v>361</v>
      </c>
      <c r="D214" s="379" t="s">
        <v>784</v>
      </c>
      <c r="E214" s="380">
        <v>10374</v>
      </c>
      <c r="F214" s="380">
        <v>532</v>
      </c>
      <c r="G214" s="380">
        <v>11591</v>
      </c>
      <c r="H214" s="137">
        <f t="shared" si="22"/>
        <v>41.287593984962406</v>
      </c>
      <c r="I214" s="381">
        <f t="shared" si="23"/>
        <v>0.89500474506082306</v>
      </c>
      <c r="J214" s="137">
        <f t="shared" si="24"/>
        <v>0.19505803333575247</v>
      </c>
      <c r="K214" s="137">
        <f t="shared" si="25"/>
        <v>0.86463771722654936</v>
      </c>
      <c r="L214" s="137">
        <f t="shared" si="26"/>
        <v>0.40246125021772933</v>
      </c>
      <c r="M214" s="137">
        <f t="shared" si="27"/>
        <v>1.4621570007800313</v>
      </c>
      <c r="N214" s="383">
        <f t="shared" si="21"/>
        <v>16947.861796041343</v>
      </c>
    </row>
    <row r="215" spans="2:14" x14ac:dyDescent="0.25">
      <c r="B215" s="382">
        <v>2</v>
      </c>
      <c r="C215" s="382">
        <v>362</v>
      </c>
      <c r="D215" s="379" t="s">
        <v>785</v>
      </c>
      <c r="E215" s="380">
        <v>12931</v>
      </c>
      <c r="F215" s="380">
        <v>417</v>
      </c>
      <c r="G215" s="380">
        <v>11546</v>
      </c>
      <c r="H215" s="137">
        <f t="shared" si="22"/>
        <v>58.697841726618705</v>
      </c>
      <c r="I215" s="381">
        <f t="shared" si="23"/>
        <v>1.119954962757665</v>
      </c>
      <c r="J215" s="137">
        <f t="shared" si="24"/>
        <v>0.19385950527927867</v>
      </c>
      <c r="K215" s="137">
        <f t="shared" si="25"/>
        <v>1.3081328553123148</v>
      </c>
      <c r="L215" s="137">
        <f t="shared" si="26"/>
        <v>0.59405787299995194</v>
      </c>
      <c r="M215" s="137">
        <f t="shared" si="27"/>
        <v>2.0960502335915452</v>
      </c>
      <c r="N215" s="383">
        <f t="shared" si="21"/>
        <v>24200.995997047979</v>
      </c>
    </row>
    <row r="216" spans="2:14" x14ac:dyDescent="0.25">
      <c r="B216" s="382">
        <v>2</v>
      </c>
      <c r="C216" s="382">
        <v>363</v>
      </c>
      <c r="D216" s="379" t="s">
        <v>786</v>
      </c>
      <c r="E216" s="380">
        <v>8376</v>
      </c>
      <c r="F216" s="380">
        <v>597</v>
      </c>
      <c r="G216" s="380">
        <v>18326</v>
      </c>
      <c r="H216" s="137">
        <f t="shared" si="22"/>
        <v>44.726968174204352</v>
      </c>
      <c r="I216" s="381">
        <f t="shared" si="23"/>
        <v>0.4570555494925243</v>
      </c>
      <c r="J216" s="137">
        <f t="shared" si="24"/>
        <v>0.37443773245466594</v>
      </c>
      <c r="K216" s="137">
        <f t="shared" si="25"/>
        <v>0.95224966586854853</v>
      </c>
      <c r="L216" s="137">
        <f t="shared" si="26"/>
        <v>2.9447222135483175E-2</v>
      </c>
      <c r="M216" s="137">
        <f t="shared" si="27"/>
        <v>1.3561346204586977</v>
      </c>
      <c r="N216" s="383">
        <f t="shared" si="21"/>
        <v>24852.523054526093</v>
      </c>
    </row>
    <row r="217" spans="2:14" x14ac:dyDescent="0.25">
      <c r="B217" s="382">
        <v>2</v>
      </c>
      <c r="C217" s="382">
        <v>371</v>
      </c>
      <c r="D217" s="379" t="s">
        <v>787</v>
      </c>
      <c r="E217" s="380">
        <v>44295</v>
      </c>
      <c r="F217" s="380">
        <v>2097</v>
      </c>
      <c r="G217" s="380">
        <v>56896</v>
      </c>
      <c r="H217" s="137">
        <f t="shared" si="22"/>
        <v>48.255126371006199</v>
      </c>
      <c r="I217" s="381">
        <f t="shared" si="23"/>
        <v>0.77852573115860513</v>
      </c>
      <c r="J217" s="137">
        <f t="shared" si="24"/>
        <v>1.4017094466367728</v>
      </c>
      <c r="K217" s="137">
        <f t="shared" si="25"/>
        <v>1.0421232294098219</v>
      </c>
      <c r="L217" s="137">
        <f t="shared" si="26"/>
        <v>0.30325269680017097</v>
      </c>
      <c r="M217" s="137">
        <f t="shared" si="27"/>
        <v>2.7470853728467657</v>
      </c>
      <c r="N217" s="383">
        <f t="shared" si="21"/>
        <v>156298.16937348957</v>
      </c>
    </row>
    <row r="218" spans="2:14" x14ac:dyDescent="0.25">
      <c r="B218" s="382">
        <v>2</v>
      </c>
      <c r="C218" s="382">
        <v>372</v>
      </c>
      <c r="D218" s="379" t="s">
        <v>788</v>
      </c>
      <c r="E218" s="380">
        <v>352</v>
      </c>
      <c r="F218" s="380">
        <v>368</v>
      </c>
      <c r="G218" s="380">
        <v>2657</v>
      </c>
      <c r="H218" s="137">
        <f t="shared" si="22"/>
        <v>8.1766304347826093</v>
      </c>
      <c r="I218" s="381">
        <f t="shared" si="23"/>
        <v>0.13248024087316523</v>
      </c>
      <c r="J218" s="137">
        <f t="shared" si="24"/>
        <v>-4.2889736809514391E-2</v>
      </c>
      <c r="K218" s="137">
        <f t="shared" si="25"/>
        <v>2.119473067415116E-2</v>
      </c>
      <c r="L218" s="137">
        <f t="shared" si="26"/>
        <v>-0.24700297918761552</v>
      </c>
      <c r="M218" s="137">
        <f t="shared" si="27"/>
        <v>-0.26869798532297873</v>
      </c>
      <c r="N218" s="383">
        <f t="shared" si="21"/>
        <v>-713.93054700315452</v>
      </c>
    </row>
    <row r="219" spans="2:14" x14ac:dyDescent="0.25">
      <c r="B219" s="382">
        <v>2</v>
      </c>
      <c r="C219" s="382">
        <v>381</v>
      </c>
      <c r="D219" s="379" t="s">
        <v>789</v>
      </c>
      <c r="E219" s="380">
        <v>569</v>
      </c>
      <c r="F219" s="380">
        <v>607</v>
      </c>
      <c r="G219" s="380">
        <v>1744</v>
      </c>
      <c r="H219" s="137">
        <f t="shared" si="22"/>
        <v>3.8105436573311366</v>
      </c>
      <c r="I219" s="381">
        <f t="shared" si="23"/>
        <v>0.32626146788990823</v>
      </c>
      <c r="J219" s="137">
        <f t="shared" si="24"/>
        <v>-6.7206539377527449E-2</v>
      </c>
      <c r="K219" s="137">
        <f t="shared" si="25"/>
        <v>-9.0023575176105777E-2</v>
      </c>
      <c r="L219" s="137">
        <f t="shared" si="26"/>
        <v>-8.195388950396329E-2</v>
      </c>
      <c r="M219" s="137">
        <f t="shared" si="27"/>
        <v>-0.23918400405759652</v>
      </c>
      <c r="N219" s="383">
        <f t="shared" si="21"/>
        <v>-417.13690307644833</v>
      </c>
    </row>
    <row r="220" spans="2:14" x14ac:dyDescent="0.25">
      <c r="B220" s="382">
        <v>2</v>
      </c>
      <c r="C220" s="382">
        <v>382</v>
      </c>
      <c r="D220" s="379" t="s">
        <v>790</v>
      </c>
      <c r="E220" s="380">
        <v>148</v>
      </c>
      <c r="F220" s="380">
        <v>358</v>
      </c>
      <c r="G220" s="380">
        <v>916</v>
      </c>
      <c r="H220" s="137">
        <f t="shared" si="22"/>
        <v>2.9720670391061454</v>
      </c>
      <c r="I220" s="381">
        <f t="shared" si="23"/>
        <v>0.16157205240174671</v>
      </c>
      <c r="J220" s="137">
        <f t="shared" si="24"/>
        <v>-8.9259455616645542E-2</v>
      </c>
      <c r="K220" s="137">
        <f t="shared" si="25"/>
        <v>-0.11138227776892724</v>
      </c>
      <c r="L220" s="137">
        <f t="shared" si="26"/>
        <v>-0.22222463979963192</v>
      </c>
      <c r="M220" s="137">
        <f t="shared" si="27"/>
        <v>-0.4228663731852047</v>
      </c>
      <c r="N220" s="383">
        <f t="shared" si="21"/>
        <v>-387.34559783764752</v>
      </c>
    </row>
    <row r="221" spans="2:14" x14ac:dyDescent="0.25">
      <c r="B221" s="382">
        <v>2</v>
      </c>
      <c r="C221" s="382">
        <v>383</v>
      </c>
      <c r="D221" s="379" t="s">
        <v>791</v>
      </c>
      <c r="E221" s="380">
        <v>2317</v>
      </c>
      <c r="F221" s="380">
        <v>1166</v>
      </c>
      <c r="G221" s="380">
        <v>3806</v>
      </c>
      <c r="H221" s="137">
        <f t="shared" si="22"/>
        <v>5.2512864493996574</v>
      </c>
      <c r="I221" s="381">
        <f t="shared" si="23"/>
        <v>0.60877561744613773</v>
      </c>
      <c r="J221" s="137">
        <f t="shared" si="24"/>
        <v>-1.2287320434216473E-2</v>
      </c>
      <c r="K221" s="137">
        <f t="shared" si="25"/>
        <v>-5.3323211516966194E-2</v>
      </c>
      <c r="L221" s="137">
        <f t="shared" si="26"/>
        <v>0.158671603093305</v>
      </c>
      <c r="M221" s="137">
        <f t="shared" si="27"/>
        <v>9.3061071142122337E-2</v>
      </c>
      <c r="N221" s="383">
        <f t="shared" si="21"/>
        <v>354.19043676691763</v>
      </c>
    </row>
    <row r="222" spans="2:14" x14ac:dyDescent="0.25">
      <c r="B222" s="382">
        <v>2</v>
      </c>
      <c r="C222" s="382">
        <v>385</v>
      </c>
      <c r="D222" s="379" t="s">
        <v>792</v>
      </c>
      <c r="E222" s="380">
        <v>296</v>
      </c>
      <c r="F222" s="380">
        <v>631</v>
      </c>
      <c r="G222" s="380">
        <v>1052</v>
      </c>
      <c r="H222" s="137">
        <f t="shared" si="22"/>
        <v>2.1362916006339145</v>
      </c>
      <c r="I222" s="381">
        <f t="shared" si="23"/>
        <v>0.28136882129277568</v>
      </c>
      <c r="J222" s="137">
        <f t="shared" si="24"/>
        <v>-8.5637237490413576E-2</v>
      </c>
      <c r="K222" s="137">
        <f t="shared" si="25"/>
        <v>-0.13267217260523534</v>
      </c>
      <c r="L222" s="137">
        <f t="shared" si="26"/>
        <v>-0.12019025826070795</v>
      </c>
      <c r="M222" s="137">
        <f t="shared" si="27"/>
        <v>-0.33849966835635686</v>
      </c>
      <c r="N222" s="383">
        <f t="shared" si="21"/>
        <v>-356.10165111088742</v>
      </c>
    </row>
    <row r="223" spans="2:14" x14ac:dyDescent="0.25">
      <c r="B223" s="382">
        <v>2</v>
      </c>
      <c r="C223" s="382">
        <v>386</v>
      </c>
      <c r="D223" s="379" t="s">
        <v>793</v>
      </c>
      <c r="E223" s="380">
        <v>822</v>
      </c>
      <c r="F223" s="380">
        <v>407</v>
      </c>
      <c r="G223" s="380">
        <v>1580</v>
      </c>
      <c r="H223" s="137">
        <f t="shared" si="22"/>
        <v>5.9017199017199014</v>
      </c>
      <c r="I223" s="381">
        <f t="shared" si="23"/>
        <v>0.52025316455696202</v>
      </c>
      <c r="J223" s="137">
        <f t="shared" si="24"/>
        <v>-7.157450829445422E-2</v>
      </c>
      <c r="K223" s="137">
        <f t="shared" si="25"/>
        <v>-3.6754574583547972E-2</v>
      </c>
      <c r="L223" s="137">
        <f t="shared" si="26"/>
        <v>8.3274463283368377E-2</v>
      </c>
      <c r="M223" s="137">
        <f t="shared" si="27"/>
        <v>-2.5054619594633815E-2</v>
      </c>
      <c r="N223" s="383">
        <f t="shared" si="21"/>
        <v>-39.586298959521429</v>
      </c>
    </row>
    <row r="224" spans="2:14" x14ac:dyDescent="0.25">
      <c r="B224" s="382">
        <v>2</v>
      </c>
      <c r="C224" s="382">
        <v>387</v>
      </c>
      <c r="D224" s="379" t="s">
        <v>794</v>
      </c>
      <c r="E224" s="380">
        <v>1773</v>
      </c>
      <c r="F224" s="380">
        <v>733</v>
      </c>
      <c r="G224" s="380">
        <v>5798</v>
      </c>
      <c r="H224" s="137">
        <f t="shared" si="22"/>
        <v>10.328785811732606</v>
      </c>
      <c r="I224" s="381">
        <f t="shared" si="23"/>
        <v>0.30579510175922731</v>
      </c>
      <c r="J224" s="137">
        <f t="shared" si="24"/>
        <v>4.0767521532357479E-2</v>
      </c>
      <c r="K224" s="137">
        <f t="shared" si="25"/>
        <v>7.601706636089535E-2</v>
      </c>
      <c r="L224" s="137">
        <f t="shared" si="26"/>
        <v>-9.938568695413301E-2</v>
      </c>
      <c r="M224" s="137">
        <f t="shared" si="27"/>
        <v>1.7398900939119818E-2</v>
      </c>
      <c r="N224" s="383">
        <f t="shared" si="21"/>
        <v>100.87882764501671</v>
      </c>
    </row>
    <row r="225" spans="2:14" x14ac:dyDescent="0.25">
      <c r="B225" s="382">
        <v>2</v>
      </c>
      <c r="C225" s="382">
        <v>388</v>
      </c>
      <c r="D225" s="379" t="s">
        <v>795</v>
      </c>
      <c r="E225" s="380">
        <v>275</v>
      </c>
      <c r="F225" s="380">
        <v>993</v>
      </c>
      <c r="G225" s="380">
        <v>1361</v>
      </c>
      <c r="H225" s="137">
        <f t="shared" si="22"/>
        <v>1.6475327291037261</v>
      </c>
      <c r="I225" s="381">
        <f t="shared" si="23"/>
        <v>0.20205731080088171</v>
      </c>
      <c r="J225" s="137">
        <f t="shared" si="24"/>
        <v>-7.7407344835960082E-2</v>
      </c>
      <c r="K225" s="137">
        <f t="shared" si="25"/>
        <v>-0.14512243675060366</v>
      </c>
      <c r="L225" s="137">
        <f t="shared" si="26"/>
        <v>-0.18774217136213295</v>
      </c>
      <c r="M225" s="137">
        <f t="shared" si="27"/>
        <v>-0.41027195294869667</v>
      </c>
      <c r="N225" s="383">
        <f t="shared" si="21"/>
        <v>-558.38012796317616</v>
      </c>
    </row>
    <row r="226" spans="2:14" x14ac:dyDescent="0.25">
      <c r="B226" s="382">
        <v>2</v>
      </c>
      <c r="C226" s="382">
        <v>389</v>
      </c>
      <c r="D226" s="379" t="s">
        <v>796</v>
      </c>
      <c r="E226" s="380">
        <v>24</v>
      </c>
      <c r="F226" s="380">
        <v>58</v>
      </c>
      <c r="G226" s="380">
        <v>57</v>
      </c>
      <c r="H226" s="137">
        <f t="shared" si="22"/>
        <v>1.396551724137931</v>
      </c>
      <c r="I226" s="381">
        <f t="shared" si="23"/>
        <v>0.42105263157894735</v>
      </c>
      <c r="J226" s="137">
        <f t="shared" si="24"/>
        <v>-0.11213802451689002</v>
      </c>
      <c r="K226" s="137">
        <f t="shared" si="25"/>
        <v>-0.15151573207332839</v>
      </c>
      <c r="L226" s="137">
        <f t="shared" si="26"/>
        <v>-1.2175069462338748E-3</v>
      </c>
      <c r="M226" s="137">
        <f t="shared" si="27"/>
        <v>-0.26487126353645224</v>
      </c>
      <c r="N226" s="383">
        <f t="shared" si="21"/>
        <v>-15.097662021577777</v>
      </c>
    </row>
    <row r="227" spans="2:14" x14ac:dyDescent="0.25">
      <c r="B227" s="382">
        <v>2</v>
      </c>
      <c r="C227" s="382">
        <v>390</v>
      </c>
      <c r="D227" s="379" t="s">
        <v>797</v>
      </c>
      <c r="E227" s="380">
        <v>257</v>
      </c>
      <c r="F227" s="380">
        <v>412</v>
      </c>
      <c r="G227" s="380">
        <v>1453</v>
      </c>
      <c r="H227" s="137">
        <f t="shared" si="22"/>
        <v>4.150485436893204</v>
      </c>
      <c r="I227" s="381">
        <f t="shared" si="23"/>
        <v>0.17687543014452856</v>
      </c>
      <c r="J227" s="137">
        <f t="shared" si="24"/>
        <v>-7.4957020809391414E-2</v>
      </c>
      <c r="K227" s="137">
        <f t="shared" si="25"/>
        <v>-8.1364162127819231E-2</v>
      </c>
      <c r="L227" s="137">
        <f t="shared" si="26"/>
        <v>-0.20919030925886714</v>
      </c>
      <c r="M227" s="137">
        <f t="shared" si="27"/>
        <v>-0.36551149219607781</v>
      </c>
      <c r="N227" s="383">
        <f t="shared" si="21"/>
        <v>-531.08819816090102</v>
      </c>
    </row>
    <row r="228" spans="2:14" x14ac:dyDescent="0.25">
      <c r="B228" s="382">
        <v>2</v>
      </c>
      <c r="C228" s="382">
        <v>391</v>
      </c>
      <c r="D228" s="379" t="s">
        <v>798</v>
      </c>
      <c r="E228" s="380">
        <v>176</v>
      </c>
      <c r="F228" s="380">
        <v>676</v>
      </c>
      <c r="G228" s="380">
        <v>904</v>
      </c>
      <c r="H228" s="137">
        <f t="shared" si="22"/>
        <v>1.5976331360946745</v>
      </c>
      <c r="I228" s="381">
        <f t="shared" si="23"/>
        <v>0.19469026548672566</v>
      </c>
      <c r="J228" s="137">
        <f t="shared" si="24"/>
        <v>-8.9579063098371881E-2</v>
      </c>
      <c r="K228" s="137">
        <f t="shared" si="25"/>
        <v>-0.1463935402535724</v>
      </c>
      <c r="L228" s="137">
        <f t="shared" si="26"/>
        <v>-0.19401689746165657</v>
      </c>
      <c r="M228" s="137">
        <f t="shared" si="27"/>
        <v>-0.42998950081360088</v>
      </c>
      <c r="N228" s="383">
        <f t="shared" si="21"/>
        <v>-388.71050873549518</v>
      </c>
    </row>
    <row r="229" spans="2:14" x14ac:dyDescent="0.25">
      <c r="B229" s="382">
        <v>2</v>
      </c>
      <c r="C229" s="382">
        <v>392</v>
      </c>
      <c r="D229" s="379" t="s">
        <v>799</v>
      </c>
      <c r="E229" s="380">
        <v>1372</v>
      </c>
      <c r="F229" s="380">
        <v>821</v>
      </c>
      <c r="G229" s="380">
        <v>5216</v>
      </c>
      <c r="H229" s="137">
        <f t="shared" si="22"/>
        <v>8.0243605359317911</v>
      </c>
      <c r="I229" s="381">
        <f t="shared" si="23"/>
        <v>0.2630368098159509</v>
      </c>
      <c r="J229" s="137">
        <f t="shared" si="24"/>
        <v>2.5266558668629542E-2</v>
      </c>
      <c r="K229" s="137">
        <f t="shared" si="25"/>
        <v>1.7315925454419994E-2</v>
      </c>
      <c r="L229" s="137">
        <f t="shared" si="26"/>
        <v>-0.13580416396716097</v>
      </c>
      <c r="M229" s="137">
        <f t="shared" si="27"/>
        <v>-9.3221679844111435E-2</v>
      </c>
      <c r="N229" s="383">
        <f t="shared" si="21"/>
        <v>-486.24428206688526</v>
      </c>
    </row>
    <row r="230" spans="2:14" x14ac:dyDescent="0.25">
      <c r="B230" s="382">
        <v>2</v>
      </c>
      <c r="C230" s="382">
        <v>393</v>
      </c>
      <c r="D230" s="379" t="s">
        <v>800</v>
      </c>
      <c r="E230" s="380">
        <v>537</v>
      </c>
      <c r="F230" s="380">
        <v>628</v>
      </c>
      <c r="G230" s="380">
        <v>870</v>
      </c>
      <c r="H230" s="137">
        <f t="shared" si="22"/>
        <v>2.2404458598726116</v>
      </c>
      <c r="I230" s="381">
        <f t="shared" si="23"/>
        <v>0.61724137931034484</v>
      </c>
      <c r="J230" s="137">
        <f t="shared" si="24"/>
        <v>-9.0484617629929875E-2</v>
      </c>
      <c r="K230" s="137">
        <f t="shared" si="25"/>
        <v>-0.13001902784424685</v>
      </c>
      <c r="L230" s="137">
        <f t="shared" si="26"/>
        <v>0.16588213793549195</v>
      </c>
      <c r="M230" s="137">
        <f t="shared" si="27"/>
        <v>-5.4621507538684777E-2</v>
      </c>
      <c r="N230" s="383">
        <f t="shared" si="21"/>
        <v>-47.520711558655755</v>
      </c>
    </row>
    <row r="231" spans="2:14" x14ac:dyDescent="0.25">
      <c r="B231" s="382">
        <v>2</v>
      </c>
      <c r="C231" s="382">
        <v>394</v>
      </c>
      <c r="D231" s="379" t="s">
        <v>801</v>
      </c>
      <c r="E231" s="380">
        <v>166</v>
      </c>
      <c r="F231" s="380">
        <v>687</v>
      </c>
      <c r="G231" s="380">
        <v>633</v>
      </c>
      <c r="H231" s="137">
        <f t="shared" si="22"/>
        <v>1.1630276564774382</v>
      </c>
      <c r="I231" s="381">
        <f t="shared" si="23"/>
        <v>0.26224328593996843</v>
      </c>
      <c r="J231" s="137">
        <f t="shared" si="24"/>
        <v>-9.679686539402528E-2</v>
      </c>
      <c r="K231" s="137">
        <f t="shared" si="25"/>
        <v>-0.1574643429242609</v>
      </c>
      <c r="L231" s="137">
        <f t="shared" si="26"/>
        <v>-0.13648003126034225</v>
      </c>
      <c r="M231" s="137">
        <f t="shared" si="27"/>
        <v>-0.39074123957862844</v>
      </c>
      <c r="N231" s="383">
        <f t="shared" si="21"/>
        <v>-247.33920465327179</v>
      </c>
    </row>
    <row r="232" spans="2:14" x14ac:dyDescent="0.25">
      <c r="B232" s="382">
        <v>2</v>
      </c>
      <c r="C232" s="382">
        <v>401</v>
      </c>
      <c r="D232" s="379" t="s">
        <v>802</v>
      </c>
      <c r="E232" s="380">
        <v>284</v>
      </c>
      <c r="F232" s="380">
        <v>197</v>
      </c>
      <c r="G232" s="380">
        <v>1140</v>
      </c>
      <c r="H232" s="137">
        <f t="shared" si="22"/>
        <v>7.2284263959390866</v>
      </c>
      <c r="I232" s="381">
        <f t="shared" si="23"/>
        <v>0.24912280701754386</v>
      </c>
      <c r="J232" s="137">
        <f t="shared" si="24"/>
        <v>-8.3293449291087007E-2</v>
      </c>
      <c r="K232" s="137">
        <f t="shared" si="25"/>
        <v>-2.959083067064599E-3</v>
      </c>
      <c r="L232" s="137">
        <f t="shared" si="26"/>
        <v>-0.14765512358325655</v>
      </c>
      <c r="M232" s="137">
        <f t="shared" si="27"/>
        <v>-0.23390765594140817</v>
      </c>
      <c r="N232" s="383">
        <f t="shared" si="21"/>
        <v>-266.65472777320531</v>
      </c>
    </row>
    <row r="233" spans="2:14" x14ac:dyDescent="0.25">
      <c r="B233" s="382">
        <v>2</v>
      </c>
      <c r="C233" s="382">
        <v>402</v>
      </c>
      <c r="D233" s="379" t="s">
        <v>803</v>
      </c>
      <c r="E233" s="380">
        <v>137</v>
      </c>
      <c r="F233" s="380">
        <v>659</v>
      </c>
      <c r="G233" s="380">
        <v>634</v>
      </c>
      <c r="H233" s="137">
        <f t="shared" si="22"/>
        <v>1.1699544764795144</v>
      </c>
      <c r="I233" s="381">
        <f t="shared" si="23"/>
        <v>0.21608832807570977</v>
      </c>
      <c r="J233" s="137">
        <f t="shared" si="24"/>
        <v>-9.6770231437214735E-2</v>
      </c>
      <c r="K233" s="137">
        <f t="shared" si="25"/>
        <v>-0.15728789448774808</v>
      </c>
      <c r="L233" s="137">
        <f t="shared" si="26"/>
        <v>-0.17579154712366696</v>
      </c>
      <c r="M233" s="137">
        <f t="shared" si="27"/>
        <v>-0.42984967304862975</v>
      </c>
      <c r="N233" s="383">
        <f t="shared" si="21"/>
        <v>-272.52469271283127</v>
      </c>
    </row>
    <row r="234" spans="2:14" x14ac:dyDescent="0.25">
      <c r="B234" s="382">
        <v>2</v>
      </c>
      <c r="C234" s="382">
        <v>403</v>
      </c>
      <c r="D234" s="379" t="s">
        <v>804</v>
      </c>
      <c r="E234" s="380">
        <v>183</v>
      </c>
      <c r="F234" s="380">
        <v>275</v>
      </c>
      <c r="G234" s="380">
        <v>1119</v>
      </c>
      <c r="H234" s="137">
        <f t="shared" si="22"/>
        <v>4.7345454545454544</v>
      </c>
      <c r="I234" s="381">
        <f t="shared" si="23"/>
        <v>0.16353887399463807</v>
      </c>
      <c r="J234" s="137">
        <f t="shared" si="24"/>
        <v>-8.3852762384108132E-2</v>
      </c>
      <c r="K234" s="137">
        <f t="shared" si="25"/>
        <v>-6.6486270553691801E-2</v>
      </c>
      <c r="L234" s="137">
        <f t="shared" si="26"/>
        <v>-0.22054944082151406</v>
      </c>
      <c r="M234" s="137">
        <f t="shared" si="27"/>
        <v>-0.370888473759314</v>
      </c>
      <c r="N234" s="383">
        <f t="shared" si="21"/>
        <v>-415.02420213667239</v>
      </c>
    </row>
    <row r="235" spans="2:14" x14ac:dyDescent="0.25">
      <c r="B235" s="382">
        <v>2</v>
      </c>
      <c r="C235" s="382">
        <v>404</v>
      </c>
      <c r="D235" s="379" t="s">
        <v>805</v>
      </c>
      <c r="E235" s="380">
        <v>14800</v>
      </c>
      <c r="F235" s="380">
        <v>1514</v>
      </c>
      <c r="G235" s="380">
        <v>17292</v>
      </c>
      <c r="H235" s="137">
        <f t="shared" si="22"/>
        <v>21.196829590488772</v>
      </c>
      <c r="I235" s="381">
        <f t="shared" si="23"/>
        <v>0.85588711542910012</v>
      </c>
      <c r="J235" s="137">
        <f t="shared" si="24"/>
        <v>0.34689822111257879</v>
      </c>
      <c r="K235" s="137">
        <f t="shared" si="25"/>
        <v>0.35286117839781417</v>
      </c>
      <c r="L235" s="137">
        <f t="shared" si="26"/>
        <v>0.36914363085545593</v>
      </c>
      <c r="M235" s="137">
        <f t="shared" si="27"/>
        <v>1.0689030303658489</v>
      </c>
      <c r="N235" s="383">
        <f t="shared" si="21"/>
        <v>18483.47120108626</v>
      </c>
    </row>
    <row r="236" spans="2:14" x14ac:dyDescent="0.25">
      <c r="B236" s="382">
        <v>2</v>
      </c>
      <c r="C236" s="382">
        <v>405</v>
      </c>
      <c r="D236" s="379" t="s">
        <v>806</v>
      </c>
      <c r="E236" s="380">
        <v>649</v>
      </c>
      <c r="F236" s="380">
        <v>1546</v>
      </c>
      <c r="G236" s="380">
        <v>2032</v>
      </c>
      <c r="H236" s="137">
        <f t="shared" si="22"/>
        <v>1.7341526520051747</v>
      </c>
      <c r="I236" s="381">
        <f t="shared" si="23"/>
        <v>0.31938976377952755</v>
      </c>
      <c r="J236" s="137">
        <f t="shared" si="24"/>
        <v>-5.9535959816095073E-2</v>
      </c>
      <c r="K236" s="137">
        <f t="shared" si="25"/>
        <v>-0.14291594806427427</v>
      </c>
      <c r="L236" s="137">
        <f t="shared" si="26"/>
        <v>-8.7806719137949199E-2</v>
      </c>
      <c r="M236" s="137">
        <f t="shared" si="27"/>
        <v>-0.29025862701831856</v>
      </c>
      <c r="N236" s="383">
        <f t="shared" si="21"/>
        <v>-589.80553010122333</v>
      </c>
    </row>
    <row r="237" spans="2:14" x14ac:dyDescent="0.25">
      <c r="B237" s="382">
        <v>2</v>
      </c>
      <c r="C237" s="382">
        <v>406</v>
      </c>
      <c r="D237" s="379" t="s">
        <v>807</v>
      </c>
      <c r="E237" s="380">
        <v>1428</v>
      </c>
      <c r="F237" s="380">
        <v>2167</v>
      </c>
      <c r="G237" s="380">
        <v>3402</v>
      </c>
      <c r="H237" s="137">
        <f t="shared" si="22"/>
        <v>2.2288878634056299</v>
      </c>
      <c r="I237" s="381">
        <f t="shared" si="23"/>
        <v>0.41975308641975306</v>
      </c>
      <c r="J237" s="137">
        <f t="shared" si="24"/>
        <v>-2.3047438985670222E-2</v>
      </c>
      <c r="K237" s="137">
        <f t="shared" si="25"/>
        <v>-0.13031344727555999</v>
      </c>
      <c r="L237" s="137">
        <f t="shared" si="26"/>
        <v>-2.3243672382748629E-3</v>
      </c>
      <c r="M237" s="137">
        <f t="shared" si="27"/>
        <v>-0.15568525349950507</v>
      </c>
      <c r="N237" s="383">
        <f t="shared" si="21"/>
        <v>-529.64123240531626</v>
      </c>
    </row>
    <row r="238" spans="2:14" x14ac:dyDescent="0.25">
      <c r="B238" s="382">
        <v>2</v>
      </c>
      <c r="C238" s="382">
        <v>407</v>
      </c>
      <c r="D238" s="379" t="s">
        <v>808</v>
      </c>
      <c r="E238" s="380">
        <v>449</v>
      </c>
      <c r="F238" s="380">
        <v>2324</v>
      </c>
      <c r="G238" s="380">
        <v>1629</v>
      </c>
      <c r="H238" s="137">
        <f t="shared" si="22"/>
        <v>0.89414802065404475</v>
      </c>
      <c r="I238" s="381">
        <f t="shared" si="23"/>
        <v>0.27562922038060161</v>
      </c>
      <c r="J238" s="137">
        <f t="shared" si="24"/>
        <v>-7.0269444410738305E-2</v>
      </c>
      <c r="K238" s="137">
        <f t="shared" si="25"/>
        <v>-0.16431357407751052</v>
      </c>
      <c r="L238" s="137">
        <f t="shared" si="26"/>
        <v>-0.12507884277575976</v>
      </c>
      <c r="M238" s="137">
        <f t="shared" si="27"/>
        <v>-0.35966186126400856</v>
      </c>
      <c r="N238" s="383">
        <f t="shared" si="21"/>
        <v>-585.88917199906996</v>
      </c>
    </row>
    <row r="239" spans="2:14" x14ac:dyDescent="0.25">
      <c r="B239" s="382">
        <v>2</v>
      </c>
      <c r="C239" s="382">
        <v>408</v>
      </c>
      <c r="D239" s="379" t="s">
        <v>809</v>
      </c>
      <c r="E239" s="380">
        <v>129</v>
      </c>
      <c r="F239" s="380">
        <v>149</v>
      </c>
      <c r="G239" s="380">
        <v>213</v>
      </c>
      <c r="H239" s="137">
        <f t="shared" si="22"/>
        <v>2.2953020134228188</v>
      </c>
      <c r="I239" s="381">
        <f t="shared" si="23"/>
        <v>0.60563380281690138</v>
      </c>
      <c r="J239" s="137">
        <f t="shared" si="24"/>
        <v>-0.10798312725444748</v>
      </c>
      <c r="K239" s="137">
        <f t="shared" si="25"/>
        <v>-0.12862166476506481</v>
      </c>
      <c r="L239" s="137">
        <f t="shared" si="26"/>
        <v>0.15599562847753151</v>
      </c>
      <c r="M239" s="137">
        <f t="shared" si="27"/>
        <v>-8.0609163541980777E-2</v>
      </c>
      <c r="N239" s="383">
        <f t="shared" si="21"/>
        <v>-17.169751834441904</v>
      </c>
    </row>
    <row r="240" spans="2:14" x14ac:dyDescent="0.25">
      <c r="B240" s="382">
        <v>2</v>
      </c>
      <c r="C240" s="382">
        <v>409</v>
      </c>
      <c r="D240" s="379" t="s">
        <v>810</v>
      </c>
      <c r="E240" s="380">
        <v>999</v>
      </c>
      <c r="F240" s="380">
        <v>957</v>
      </c>
      <c r="G240" s="380">
        <v>2794</v>
      </c>
      <c r="H240" s="137">
        <f t="shared" si="22"/>
        <v>3.9634273772204809</v>
      </c>
      <c r="I240" s="381">
        <f t="shared" si="23"/>
        <v>0.35755189692197564</v>
      </c>
      <c r="J240" s="137">
        <f t="shared" si="24"/>
        <v>-3.9240884726471914E-2</v>
      </c>
      <c r="K240" s="137">
        <f t="shared" si="25"/>
        <v>-8.6129133955653622E-2</v>
      </c>
      <c r="L240" s="137">
        <f t="shared" si="26"/>
        <v>-5.5302923839949655E-2</v>
      </c>
      <c r="M240" s="137">
        <f t="shared" si="27"/>
        <v>-0.18067294252207522</v>
      </c>
      <c r="N240" s="383">
        <f t="shared" si="21"/>
        <v>-504.80020140667818</v>
      </c>
    </row>
    <row r="241" spans="2:14" x14ac:dyDescent="0.25">
      <c r="B241" s="382">
        <v>2</v>
      </c>
      <c r="C241" s="382">
        <v>410</v>
      </c>
      <c r="D241" s="379" t="s">
        <v>811</v>
      </c>
      <c r="E241" s="380">
        <v>85</v>
      </c>
      <c r="F241" s="380">
        <v>256</v>
      </c>
      <c r="G241" s="380">
        <v>253</v>
      </c>
      <c r="H241" s="137">
        <f t="shared" si="22"/>
        <v>1.3203125</v>
      </c>
      <c r="I241" s="381">
        <f t="shared" si="23"/>
        <v>0.33596837944664032</v>
      </c>
      <c r="J241" s="137">
        <f t="shared" si="24"/>
        <v>-0.10691776898202633</v>
      </c>
      <c r="K241" s="137">
        <f t="shared" si="25"/>
        <v>-0.15345779089628839</v>
      </c>
      <c r="L241" s="137">
        <f t="shared" si="26"/>
        <v>-7.3686231481858142E-2</v>
      </c>
      <c r="M241" s="137">
        <f t="shared" si="27"/>
        <v>-0.33406179136017289</v>
      </c>
      <c r="N241" s="383">
        <f t="shared" si="21"/>
        <v>-84.517633214123734</v>
      </c>
    </row>
    <row r="242" spans="2:14" x14ac:dyDescent="0.25">
      <c r="B242" s="382">
        <v>2</v>
      </c>
      <c r="C242" s="382">
        <v>411</v>
      </c>
      <c r="D242" s="379" t="s">
        <v>812</v>
      </c>
      <c r="E242" s="380">
        <v>136</v>
      </c>
      <c r="F242" s="380">
        <v>328</v>
      </c>
      <c r="G242" s="380">
        <v>534</v>
      </c>
      <c r="H242" s="137">
        <f t="shared" si="22"/>
        <v>2.0426829268292681</v>
      </c>
      <c r="I242" s="381">
        <f t="shared" si="23"/>
        <v>0.25468164794007492</v>
      </c>
      <c r="J242" s="137">
        <f t="shared" si="24"/>
        <v>-9.9433627118267642E-2</v>
      </c>
      <c r="K242" s="137">
        <f t="shared" si="25"/>
        <v>-0.13505668730778528</v>
      </c>
      <c r="L242" s="137">
        <f t="shared" si="26"/>
        <v>-0.14292049759247</v>
      </c>
      <c r="M242" s="137">
        <f t="shared" si="27"/>
        <v>-0.37741081201852289</v>
      </c>
      <c r="N242" s="383">
        <f t="shared" si="21"/>
        <v>-201.53737361789123</v>
      </c>
    </row>
    <row r="243" spans="2:14" x14ac:dyDescent="0.25">
      <c r="B243" s="382">
        <v>2</v>
      </c>
      <c r="C243" s="382">
        <v>412</v>
      </c>
      <c r="D243" s="379" t="s">
        <v>813</v>
      </c>
      <c r="E243" s="380">
        <v>3253</v>
      </c>
      <c r="F243" s="380">
        <v>889</v>
      </c>
      <c r="G243" s="380">
        <v>5922</v>
      </c>
      <c r="H243" s="137">
        <f t="shared" si="22"/>
        <v>10.320584926884139</v>
      </c>
      <c r="I243" s="381">
        <f t="shared" si="23"/>
        <v>0.5493076663289429</v>
      </c>
      <c r="J243" s="137">
        <f t="shared" si="24"/>
        <v>4.4070132176863085E-2</v>
      </c>
      <c r="K243" s="137">
        <f t="shared" si="25"/>
        <v>7.580816338534524E-2</v>
      </c>
      <c r="L243" s="137">
        <f t="shared" si="26"/>
        <v>0.10802102486986907</v>
      </c>
      <c r="M243" s="137">
        <f t="shared" si="27"/>
        <v>0.22789932043207739</v>
      </c>
      <c r="N243" s="383">
        <f t="shared" si="21"/>
        <v>1349.6197755987623</v>
      </c>
    </row>
    <row r="244" spans="2:14" x14ac:dyDescent="0.25">
      <c r="B244" s="382">
        <v>2</v>
      </c>
      <c r="C244" s="382">
        <v>413</v>
      </c>
      <c r="D244" s="379" t="s">
        <v>814</v>
      </c>
      <c r="E244" s="380">
        <v>941</v>
      </c>
      <c r="F244" s="380">
        <v>687</v>
      </c>
      <c r="G244" s="380">
        <v>2281</v>
      </c>
      <c r="H244" s="137">
        <f t="shared" si="22"/>
        <v>4.6899563318777293</v>
      </c>
      <c r="I244" s="381">
        <f t="shared" si="23"/>
        <v>0.41253836036825953</v>
      </c>
      <c r="J244" s="137">
        <f t="shared" si="24"/>
        <v>-5.2904104570273329E-2</v>
      </c>
      <c r="K244" s="137">
        <f t="shared" si="25"/>
        <v>-6.7622099256883159E-2</v>
      </c>
      <c r="L244" s="137">
        <f t="shared" si="26"/>
        <v>-8.469358605333618E-3</v>
      </c>
      <c r="M244" s="137">
        <f t="shared" si="27"/>
        <v>-0.12899556243249011</v>
      </c>
      <c r="N244" s="383">
        <f t="shared" si="21"/>
        <v>-294.23887790850995</v>
      </c>
    </row>
    <row r="245" spans="2:14" x14ac:dyDescent="0.25">
      <c r="B245" s="382">
        <v>2</v>
      </c>
      <c r="C245" s="382">
        <v>414</v>
      </c>
      <c r="D245" s="379" t="s">
        <v>815</v>
      </c>
      <c r="E245" s="380">
        <v>555</v>
      </c>
      <c r="F245" s="380">
        <v>1929</v>
      </c>
      <c r="G245" s="380">
        <v>2381</v>
      </c>
      <c r="H245" s="137">
        <f t="shared" si="22"/>
        <v>1.5220321410057025</v>
      </c>
      <c r="I245" s="381">
        <f t="shared" si="23"/>
        <v>0.23309533809323812</v>
      </c>
      <c r="J245" s="137">
        <f t="shared" si="24"/>
        <v>-5.0240708889220421E-2</v>
      </c>
      <c r="K245" s="137">
        <f t="shared" si="25"/>
        <v>-0.14831934132509783</v>
      </c>
      <c r="L245" s="137">
        <f t="shared" si="26"/>
        <v>-0.16130618357815033</v>
      </c>
      <c r="M245" s="137">
        <f t="shared" si="27"/>
        <v>-0.35986623379246857</v>
      </c>
      <c r="N245" s="383">
        <f t="shared" si="21"/>
        <v>-856.84150265986761</v>
      </c>
    </row>
    <row r="246" spans="2:14" x14ac:dyDescent="0.25">
      <c r="B246" s="382">
        <v>2</v>
      </c>
      <c r="C246" s="382">
        <v>415</v>
      </c>
      <c r="D246" s="379" t="s">
        <v>816</v>
      </c>
      <c r="E246" s="380">
        <v>1769</v>
      </c>
      <c r="F246" s="380">
        <v>598</v>
      </c>
      <c r="G246" s="380">
        <v>1484</v>
      </c>
      <c r="H246" s="137">
        <f t="shared" si="22"/>
        <v>5.4397993311036785</v>
      </c>
      <c r="I246" s="381">
        <f t="shared" si="23"/>
        <v>1.1920485175202156</v>
      </c>
      <c r="J246" s="137">
        <f t="shared" si="24"/>
        <v>-7.4131368148265014E-2</v>
      </c>
      <c r="K246" s="137">
        <f t="shared" si="25"/>
        <v>-4.8521180681860065E-2</v>
      </c>
      <c r="L246" s="137">
        <f t="shared" si="26"/>
        <v>0.65546204392404983</v>
      </c>
      <c r="M246" s="137">
        <f t="shared" si="27"/>
        <v>0.53280949509392472</v>
      </c>
      <c r="N246" s="383">
        <f t="shared" si="21"/>
        <v>790.6892907193843</v>
      </c>
    </row>
    <row r="247" spans="2:14" x14ac:dyDescent="0.25">
      <c r="B247" s="382">
        <v>2</v>
      </c>
      <c r="C247" s="382">
        <v>418</v>
      </c>
      <c r="D247" s="379" t="s">
        <v>817</v>
      </c>
      <c r="E247" s="380">
        <v>1246</v>
      </c>
      <c r="F247" s="380">
        <v>1407</v>
      </c>
      <c r="G247" s="380">
        <v>2990</v>
      </c>
      <c r="H247" s="137">
        <f t="shared" si="22"/>
        <v>3.0106609808102345</v>
      </c>
      <c r="I247" s="381">
        <f t="shared" si="23"/>
        <v>0.41672240802675586</v>
      </c>
      <c r="J247" s="137">
        <f t="shared" si="24"/>
        <v>-3.4020629191608205E-2</v>
      </c>
      <c r="K247" s="137">
        <f t="shared" si="25"/>
        <v>-0.11039916565247088</v>
      </c>
      <c r="L247" s="137">
        <f t="shared" si="26"/>
        <v>-4.9056838992787835E-3</v>
      </c>
      <c r="M247" s="137">
        <f t="shared" si="27"/>
        <v>-0.14932547874335786</v>
      </c>
      <c r="N247" s="383">
        <f t="shared" si="21"/>
        <v>-446.48318144263999</v>
      </c>
    </row>
    <row r="248" spans="2:14" x14ac:dyDescent="0.25">
      <c r="B248" s="382">
        <v>2</v>
      </c>
      <c r="C248" s="382">
        <v>420</v>
      </c>
      <c r="D248" s="379" t="s">
        <v>818</v>
      </c>
      <c r="E248" s="380">
        <v>1185</v>
      </c>
      <c r="F248" s="380">
        <v>265</v>
      </c>
      <c r="G248" s="380">
        <v>2490</v>
      </c>
      <c r="H248" s="137">
        <f t="shared" si="22"/>
        <v>13.867924528301886</v>
      </c>
      <c r="I248" s="381">
        <f t="shared" si="23"/>
        <v>0.4759036144578313</v>
      </c>
      <c r="J248" s="137">
        <f t="shared" si="24"/>
        <v>-4.7337607596872749E-2</v>
      </c>
      <c r="K248" s="137">
        <f t="shared" si="25"/>
        <v>0.16617033914024357</v>
      </c>
      <c r="L248" s="137">
        <f t="shared" si="26"/>
        <v>4.5500665560905783E-2</v>
      </c>
      <c r="M248" s="137">
        <f t="shared" si="27"/>
        <v>0.16433339710427661</v>
      </c>
      <c r="N248" s="383">
        <f t="shared" si="21"/>
        <v>409.19015878964876</v>
      </c>
    </row>
    <row r="249" spans="2:14" x14ac:dyDescent="0.25">
      <c r="B249" s="382">
        <v>2</v>
      </c>
      <c r="C249" s="382">
        <v>421</v>
      </c>
      <c r="D249" s="379" t="s">
        <v>819</v>
      </c>
      <c r="E249" s="380">
        <v>148</v>
      </c>
      <c r="F249" s="380">
        <v>243</v>
      </c>
      <c r="G249" s="380">
        <v>91</v>
      </c>
      <c r="H249" s="137">
        <f t="shared" si="22"/>
        <v>0.98353909465020573</v>
      </c>
      <c r="I249" s="381">
        <f t="shared" si="23"/>
        <v>1.6263736263736264</v>
      </c>
      <c r="J249" s="137">
        <f t="shared" si="24"/>
        <v>-0.11123246998533204</v>
      </c>
      <c r="K249" s="137">
        <f t="shared" si="25"/>
        <v>-0.16203649523901084</v>
      </c>
      <c r="L249" s="137">
        <f t="shared" si="26"/>
        <v>1.0253893322718262</v>
      </c>
      <c r="M249" s="137">
        <f t="shared" si="27"/>
        <v>0.75212036704748331</v>
      </c>
      <c r="N249" s="383">
        <f t="shared" si="21"/>
        <v>68.442953401320977</v>
      </c>
    </row>
    <row r="250" spans="2:14" x14ac:dyDescent="0.25">
      <c r="B250" s="382">
        <v>2</v>
      </c>
      <c r="C250" s="382">
        <v>422</v>
      </c>
      <c r="D250" s="379" t="s">
        <v>820</v>
      </c>
      <c r="E250" s="380">
        <v>30</v>
      </c>
      <c r="F250" s="380">
        <v>133</v>
      </c>
      <c r="G250" s="380">
        <v>163</v>
      </c>
      <c r="H250" s="137">
        <f t="shared" si="22"/>
        <v>1.4511278195488722</v>
      </c>
      <c r="I250" s="381">
        <f t="shared" si="23"/>
        <v>0.18404907975460122</v>
      </c>
      <c r="J250" s="137">
        <f t="shared" si="24"/>
        <v>-0.10931482509497394</v>
      </c>
      <c r="K250" s="137">
        <f t="shared" si="25"/>
        <v>-0.15012550297782015</v>
      </c>
      <c r="L250" s="137">
        <f t="shared" si="26"/>
        <v>-0.20308030388796669</v>
      </c>
      <c r="M250" s="137">
        <f t="shared" si="27"/>
        <v>-0.46252063196076076</v>
      </c>
      <c r="N250" s="383">
        <f t="shared" si="21"/>
        <v>-75.390863009604004</v>
      </c>
    </row>
    <row r="251" spans="2:14" x14ac:dyDescent="0.25">
      <c r="B251" s="382">
        <v>2</v>
      </c>
      <c r="C251" s="382">
        <v>423</v>
      </c>
      <c r="D251" s="379" t="s">
        <v>821</v>
      </c>
      <c r="E251" s="380">
        <v>39</v>
      </c>
      <c r="F251" s="380">
        <v>220</v>
      </c>
      <c r="G251" s="380">
        <v>196</v>
      </c>
      <c r="H251" s="137">
        <f t="shared" si="22"/>
        <v>1.0681818181818181</v>
      </c>
      <c r="I251" s="381">
        <f t="shared" si="23"/>
        <v>0.19897959183673469</v>
      </c>
      <c r="J251" s="137">
        <f t="shared" si="24"/>
        <v>-0.10843590452022649</v>
      </c>
      <c r="K251" s="137">
        <f t="shared" si="25"/>
        <v>-0.15988037219483428</v>
      </c>
      <c r="L251" s="137">
        <f t="shared" si="26"/>
        <v>-0.19036355384151363</v>
      </c>
      <c r="M251" s="137">
        <f t="shared" si="27"/>
        <v>-0.45867983055657435</v>
      </c>
      <c r="N251" s="383">
        <f t="shared" si="21"/>
        <v>-89.901246789088574</v>
      </c>
    </row>
    <row r="252" spans="2:14" x14ac:dyDescent="0.25">
      <c r="B252" s="382">
        <v>2</v>
      </c>
      <c r="C252" s="382">
        <v>424</v>
      </c>
      <c r="D252" s="379" t="s">
        <v>822</v>
      </c>
      <c r="E252" s="380">
        <v>804</v>
      </c>
      <c r="F252" s="380">
        <v>2820</v>
      </c>
      <c r="G252" s="380">
        <v>2097</v>
      </c>
      <c r="H252" s="137">
        <f t="shared" si="22"/>
        <v>1.0287234042553191</v>
      </c>
      <c r="I252" s="381">
        <f t="shared" si="23"/>
        <v>0.38340486409155938</v>
      </c>
      <c r="J252" s="137">
        <f t="shared" si="24"/>
        <v>-5.7804752623410685E-2</v>
      </c>
      <c r="K252" s="137">
        <f t="shared" si="25"/>
        <v>-0.16088550520572809</v>
      </c>
      <c r="L252" s="137">
        <f t="shared" si="26"/>
        <v>-3.32832021019277E-2</v>
      </c>
      <c r="M252" s="137">
        <f t="shared" si="27"/>
        <v>-0.25197345993106646</v>
      </c>
      <c r="N252" s="383">
        <f t="shared" si="21"/>
        <v>-528.38834547544639</v>
      </c>
    </row>
    <row r="253" spans="2:14" x14ac:dyDescent="0.25">
      <c r="B253" s="382">
        <v>2</v>
      </c>
      <c r="C253" s="382">
        <v>431</v>
      </c>
      <c r="D253" s="379" t="s">
        <v>823</v>
      </c>
      <c r="E253" s="380">
        <v>795</v>
      </c>
      <c r="F253" s="380">
        <v>1762</v>
      </c>
      <c r="G253" s="380">
        <v>1819</v>
      </c>
      <c r="H253" s="137">
        <f t="shared" si="22"/>
        <v>1.4835414301929626</v>
      </c>
      <c r="I253" s="381">
        <f t="shared" si="23"/>
        <v>0.43705332600329849</v>
      </c>
      <c r="J253" s="137">
        <f t="shared" si="24"/>
        <v>-6.5208992616737765E-2</v>
      </c>
      <c r="K253" s="137">
        <f t="shared" si="25"/>
        <v>-0.14929982381795015</v>
      </c>
      <c r="L253" s="137">
        <f t="shared" si="26"/>
        <v>1.2410748430729285E-2</v>
      </c>
      <c r="M253" s="137">
        <f t="shared" si="27"/>
        <v>-0.20209806800395863</v>
      </c>
      <c r="N253" s="383">
        <f t="shared" si="21"/>
        <v>-367.61638569920075</v>
      </c>
    </row>
    <row r="254" spans="2:14" x14ac:dyDescent="0.25">
      <c r="B254" s="382">
        <v>2</v>
      </c>
      <c r="C254" s="382">
        <v>432</v>
      </c>
      <c r="D254" s="379" t="s">
        <v>824</v>
      </c>
      <c r="E254" s="380">
        <v>141</v>
      </c>
      <c r="F254" s="380">
        <v>1347</v>
      </c>
      <c r="G254" s="380">
        <v>511</v>
      </c>
      <c r="H254" s="137">
        <f t="shared" si="22"/>
        <v>0.48403860430586487</v>
      </c>
      <c r="I254" s="381">
        <f t="shared" si="23"/>
        <v>0.27592954990215263</v>
      </c>
      <c r="J254" s="137">
        <f t="shared" si="24"/>
        <v>-0.10004620812490982</v>
      </c>
      <c r="K254" s="137">
        <f t="shared" si="25"/>
        <v>-0.17476038304499195</v>
      </c>
      <c r="L254" s="137">
        <f t="shared" si="26"/>
        <v>-0.12482304341428271</v>
      </c>
      <c r="M254" s="137">
        <f t="shared" si="27"/>
        <v>-0.39962963458418443</v>
      </c>
      <c r="N254" s="383">
        <f t="shared" si="21"/>
        <v>-204.21074327251824</v>
      </c>
    </row>
    <row r="255" spans="2:14" x14ac:dyDescent="0.25">
      <c r="B255" s="382">
        <v>2</v>
      </c>
      <c r="C255" s="382">
        <v>433</v>
      </c>
      <c r="D255" s="379" t="s">
        <v>825</v>
      </c>
      <c r="E255" s="380">
        <v>233</v>
      </c>
      <c r="F255" s="380">
        <v>1481</v>
      </c>
      <c r="G255" s="380">
        <v>660</v>
      </c>
      <c r="H255" s="137">
        <f t="shared" si="22"/>
        <v>0.60297096556380825</v>
      </c>
      <c r="I255" s="381">
        <f t="shared" si="23"/>
        <v>0.35303030303030303</v>
      </c>
      <c r="J255" s="137">
        <f t="shared" si="24"/>
        <v>-9.6077748560140994E-2</v>
      </c>
      <c r="K255" s="137">
        <f t="shared" si="25"/>
        <v>-0.17173079238312239</v>
      </c>
      <c r="L255" s="137">
        <f t="shared" si="26"/>
        <v>-5.9154096459861118E-2</v>
      </c>
      <c r="M255" s="137">
        <f t="shared" si="27"/>
        <v>-0.32696263740312453</v>
      </c>
      <c r="N255" s="383">
        <f t="shared" si="21"/>
        <v>-215.79534068606219</v>
      </c>
    </row>
    <row r="256" spans="2:14" x14ac:dyDescent="0.25">
      <c r="B256" s="382">
        <v>2</v>
      </c>
      <c r="C256" s="382">
        <v>434</v>
      </c>
      <c r="D256" s="379" t="s">
        <v>826</v>
      </c>
      <c r="E256" s="380">
        <v>831</v>
      </c>
      <c r="F256" s="380">
        <v>2207</v>
      </c>
      <c r="G256" s="380">
        <v>1447</v>
      </c>
      <c r="H256" s="137">
        <f t="shared" si="22"/>
        <v>1.0321703670140463</v>
      </c>
      <c r="I256" s="381">
        <f t="shared" si="23"/>
        <v>0.5742916378714582</v>
      </c>
      <c r="J256" s="137">
        <f t="shared" si="24"/>
        <v>-7.5116824550254591E-2</v>
      </c>
      <c r="K256" s="137">
        <f t="shared" si="25"/>
        <v>-0.16079769995175686</v>
      </c>
      <c r="L256" s="137">
        <f t="shared" si="26"/>
        <v>0.12930059783602713</v>
      </c>
      <c r="M256" s="137">
        <f t="shared" si="27"/>
        <v>-0.10661392666598432</v>
      </c>
      <c r="N256" s="383">
        <f t="shared" si="21"/>
        <v>-154.2703518856793</v>
      </c>
    </row>
    <row r="257" spans="2:14" x14ac:dyDescent="0.25">
      <c r="B257" s="382">
        <v>2</v>
      </c>
      <c r="C257" s="382">
        <v>435</v>
      </c>
      <c r="D257" s="379" t="s">
        <v>827</v>
      </c>
      <c r="E257" s="380">
        <v>192</v>
      </c>
      <c r="F257" s="380">
        <v>1414</v>
      </c>
      <c r="G257" s="380">
        <v>548</v>
      </c>
      <c r="H257" s="137">
        <f t="shared" si="22"/>
        <v>0.52333804809052331</v>
      </c>
      <c r="I257" s="381">
        <f t="shared" si="23"/>
        <v>0.35036496350364965</v>
      </c>
      <c r="J257" s="137">
        <f t="shared" si="24"/>
        <v>-9.906075172292024E-2</v>
      </c>
      <c r="K257" s="137">
        <f t="shared" si="25"/>
        <v>-0.17375929951610744</v>
      </c>
      <c r="L257" s="137">
        <f t="shared" si="26"/>
        <v>-6.1424243415499846E-2</v>
      </c>
      <c r="M257" s="137">
        <f t="shared" si="27"/>
        <v>-0.33424429465452754</v>
      </c>
      <c r="N257" s="383">
        <f t="shared" si="21"/>
        <v>-183.16587347068111</v>
      </c>
    </row>
    <row r="258" spans="2:14" x14ac:dyDescent="0.25">
      <c r="B258" s="382">
        <v>2</v>
      </c>
      <c r="C258" s="382">
        <v>437</v>
      </c>
      <c r="D258" s="379" t="s">
        <v>828</v>
      </c>
      <c r="E258" s="380">
        <v>48</v>
      </c>
      <c r="F258" s="380">
        <v>472</v>
      </c>
      <c r="G258" s="380">
        <v>111</v>
      </c>
      <c r="H258" s="137">
        <f t="shared" si="22"/>
        <v>0.33686440677966101</v>
      </c>
      <c r="I258" s="381">
        <f t="shared" si="23"/>
        <v>0.43243243243243246</v>
      </c>
      <c r="J258" s="137">
        <f t="shared" si="24"/>
        <v>-0.11069979084912145</v>
      </c>
      <c r="K258" s="137">
        <f t="shared" si="25"/>
        <v>-0.17850938432418548</v>
      </c>
      <c r="L258" s="137">
        <f t="shared" si="26"/>
        <v>8.4749993948818447E-3</v>
      </c>
      <c r="M258" s="137">
        <f t="shared" si="27"/>
        <v>-0.28073417577842508</v>
      </c>
      <c r="N258" s="383">
        <f t="shared" si="21"/>
        <v>-31.161493511405183</v>
      </c>
    </row>
    <row r="259" spans="2:14" x14ac:dyDescent="0.25">
      <c r="B259" s="382">
        <v>2</v>
      </c>
      <c r="C259" s="382">
        <v>438</v>
      </c>
      <c r="D259" s="379" t="s">
        <v>829</v>
      </c>
      <c r="E259" s="380">
        <v>516</v>
      </c>
      <c r="F259" s="380">
        <v>2155</v>
      </c>
      <c r="G259" s="380">
        <v>1260</v>
      </c>
      <c r="H259" s="137">
        <f t="shared" si="22"/>
        <v>0.82412993039443161</v>
      </c>
      <c r="I259" s="381">
        <f t="shared" si="23"/>
        <v>0.40952380952380951</v>
      </c>
      <c r="J259" s="137">
        <f t="shared" si="24"/>
        <v>-8.0097374473823535E-2</v>
      </c>
      <c r="K259" s="137">
        <f t="shared" si="25"/>
        <v>-0.16609716056455923</v>
      </c>
      <c r="L259" s="137">
        <f t="shared" si="26"/>
        <v>-1.103693896562606E-2</v>
      </c>
      <c r="M259" s="137">
        <f t="shared" si="27"/>
        <v>-0.25723147400400881</v>
      </c>
      <c r="N259" s="383">
        <f t="shared" si="21"/>
        <v>-324.11165724505111</v>
      </c>
    </row>
    <row r="260" spans="2:14" x14ac:dyDescent="0.25">
      <c r="B260" s="382">
        <v>2</v>
      </c>
      <c r="C260" s="382">
        <v>441</v>
      </c>
      <c r="D260" s="379" t="s">
        <v>830</v>
      </c>
      <c r="E260" s="380">
        <v>244</v>
      </c>
      <c r="F260" s="380">
        <v>1262</v>
      </c>
      <c r="G260" s="380">
        <v>957</v>
      </c>
      <c r="H260" s="137">
        <f t="shared" si="22"/>
        <v>0.9516640253565769</v>
      </c>
      <c r="I260" s="381">
        <f t="shared" si="23"/>
        <v>0.2549634273772205</v>
      </c>
      <c r="J260" s="137">
        <f t="shared" si="24"/>
        <v>-8.8167463387413839E-2</v>
      </c>
      <c r="K260" s="137">
        <f t="shared" si="25"/>
        <v>-0.16284845601450559</v>
      </c>
      <c r="L260" s="137">
        <f t="shared" si="26"/>
        <v>-0.14268049787573567</v>
      </c>
      <c r="M260" s="137">
        <f t="shared" si="27"/>
        <v>-0.39369641727765509</v>
      </c>
      <c r="N260" s="383">
        <f t="shared" si="21"/>
        <v>-376.76747133471594</v>
      </c>
    </row>
    <row r="261" spans="2:14" x14ac:dyDescent="0.25">
      <c r="B261" s="382">
        <v>2</v>
      </c>
      <c r="C261" s="382">
        <v>442</v>
      </c>
      <c r="D261" s="379" t="s">
        <v>831</v>
      </c>
      <c r="E261" s="380">
        <v>33</v>
      </c>
      <c r="F261" s="380">
        <v>693</v>
      </c>
      <c r="G261" s="380">
        <v>232</v>
      </c>
      <c r="H261" s="137">
        <f t="shared" si="22"/>
        <v>0.3823953823953824</v>
      </c>
      <c r="I261" s="381">
        <f t="shared" si="23"/>
        <v>0.14224137931034483</v>
      </c>
      <c r="J261" s="137">
        <f t="shared" si="24"/>
        <v>-0.10747708207504743</v>
      </c>
      <c r="K261" s="137">
        <f t="shared" si="25"/>
        <v>-0.17734956359001175</v>
      </c>
      <c r="L261" s="137">
        <f t="shared" si="26"/>
        <v>-0.2386891345591397</v>
      </c>
      <c r="M261" s="137">
        <f t="shared" si="27"/>
        <v>-0.52351578022419887</v>
      </c>
      <c r="N261" s="383">
        <f t="shared" si="21"/>
        <v>-121.45566101201413</v>
      </c>
    </row>
    <row r="262" spans="2:14" x14ac:dyDescent="0.25">
      <c r="B262" s="382">
        <v>2</v>
      </c>
      <c r="C262" s="382">
        <v>443</v>
      </c>
      <c r="D262" s="379" t="s">
        <v>832</v>
      </c>
      <c r="E262" s="380">
        <v>3934</v>
      </c>
      <c r="F262" s="380">
        <v>2067</v>
      </c>
      <c r="G262" s="380">
        <v>5177</v>
      </c>
      <c r="H262" s="137">
        <f t="shared" si="22"/>
        <v>4.4078374455732945</v>
      </c>
      <c r="I262" s="381">
        <f t="shared" si="23"/>
        <v>0.7598995557272552</v>
      </c>
      <c r="J262" s="137">
        <f t="shared" si="24"/>
        <v>2.4227834353018906E-2</v>
      </c>
      <c r="K262" s="137">
        <f t="shared" si="25"/>
        <v>-7.4808576801302346E-2</v>
      </c>
      <c r="L262" s="137">
        <f t="shared" si="26"/>
        <v>0.28738824312444577</v>
      </c>
      <c r="M262" s="137">
        <f t="shared" si="27"/>
        <v>0.23680750067616235</v>
      </c>
      <c r="N262" s="383">
        <f t="shared" si="21"/>
        <v>1225.9524310004924</v>
      </c>
    </row>
    <row r="263" spans="2:14" x14ac:dyDescent="0.25">
      <c r="B263" s="382">
        <v>2</v>
      </c>
      <c r="C263" s="382">
        <v>444</v>
      </c>
      <c r="D263" s="379" t="s">
        <v>833</v>
      </c>
      <c r="E263" s="380">
        <v>1698</v>
      </c>
      <c r="F263" s="380">
        <v>1487</v>
      </c>
      <c r="G263" s="380">
        <v>1909</v>
      </c>
      <c r="H263" s="137">
        <f t="shared" si="22"/>
        <v>2.4256893073301948</v>
      </c>
      <c r="I263" s="381">
        <f t="shared" si="23"/>
        <v>0.88947092718700893</v>
      </c>
      <c r="J263" s="137">
        <f t="shared" si="24"/>
        <v>-6.2811936503790147E-2</v>
      </c>
      <c r="K263" s="137">
        <f t="shared" si="25"/>
        <v>-0.12530028003957785</v>
      </c>
      <c r="L263" s="137">
        <f t="shared" si="26"/>
        <v>0.39774793708307138</v>
      </c>
      <c r="M263" s="137">
        <f t="shared" si="27"/>
        <v>0.20963572053970336</v>
      </c>
      <c r="N263" s="383">
        <f t="shared" si="21"/>
        <v>400.19459051029372</v>
      </c>
    </row>
    <row r="264" spans="2:14" x14ac:dyDescent="0.25">
      <c r="B264" s="382">
        <v>2</v>
      </c>
      <c r="C264" s="382">
        <v>445</v>
      </c>
      <c r="D264" s="379" t="s">
        <v>834</v>
      </c>
      <c r="E264" s="380">
        <v>306</v>
      </c>
      <c r="F264" s="380">
        <v>2373</v>
      </c>
      <c r="G264" s="380">
        <v>1221</v>
      </c>
      <c r="H264" s="137">
        <f t="shared" si="22"/>
        <v>0.64348925410872315</v>
      </c>
      <c r="I264" s="381">
        <f t="shared" si="23"/>
        <v>0.25061425061425063</v>
      </c>
      <c r="J264" s="137">
        <f t="shared" si="24"/>
        <v>-8.1136098789434161E-2</v>
      </c>
      <c r="K264" s="137">
        <f t="shared" si="25"/>
        <v>-0.17069866094881594</v>
      </c>
      <c r="L264" s="137">
        <f t="shared" si="26"/>
        <v>-0.14638481782794366</v>
      </c>
      <c r="M264" s="137">
        <f t="shared" si="27"/>
        <v>-0.39821957756619375</v>
      </c>
      <c r="N264" s="383">
        <f t="shared" si="21"/>
        <v>-486.22610420832257</v>
      </c>
    </row>
    <row r="265" spans="2:14" x14ac:dyDescent="0.25">
      <c r="B265" s="382">
        <v>2</v>
      </c>
      <c r="C265" s="382">
        <v>446</v>
      </c>
      <c r="D265" s="379" t="s">
        <v>835</v>
      </c>
      <c r="E265" s="380">
        <v>2617</v>
      </c>
      <c r="F265" s="380">
        <v>2450</v>
      </c>
      <c r="G265" s="380">
        <v>4727</v>
      </c>
      <c r="H265" s="137">
        <f t="shared" si="22"/>
        <v>2.9975510204081632</v>
      </c>
      <c r="I265" s="381">
        <f t="shared" si="23"/>
        <v>0.55362809392849588</v>
      </c>
      <c r="J265" s="137">
        <f t="shared" si="24"/>
        <v>1.2242553788280819E-2</v>
      </c>
      <c r="K265" s="137">
        <f t="shared" si="25"/>
        <v>-0.11073311860851665</v>
      </c>
      <c r="L265" s="137">
        <f t="shared" si="26"/>
        <v>0.11170085832602081</v>
      </c>
      <c r="M265" s="137">
        <f t="shared" si="27"/>
        <v>1.3210293505784981E-2</v>
      </c>
      <c r="N265" s="383">
        <f t="shared" si="21"/>
        <v>62.445057401845609</v>
      </c>
    </row>
    <row r="266" spans="2:14" x14ac:dyDescent="0.25">
      <c r="B266" s="382">
        <v>2</v>
      </c>
      <c r="C266" s="382">
        <v>448</v>
      </c>
      <c r="D266" s="379" t="s">
        <v>836</v>
      </c>
      <c r="E266" s="380">
        <v>1388</v>
      </c>
      <c r="F266" s="380">
        <v>1618</v>
      </c>
      <c r="G266" s="380">
        <v>924</v>
      </c>
      <c r="H266" s="137">
        <f t="shared" si="22"/>
        <v>1.4289245982694685</v>
      </c>
      <c r="I266" s="381">
        <f t="shared" si="23"/>
        <v>1.5021645021645023</v>
      </c>
      <c r="J266" s="137">
        <f t="shared" si="24"/>
        <v>-8.9046383962161302E-2</v>
      </c>
      <c r="K266" s="137">
        <f t="shared" si="25"/>
        <v>-0.15069109060376171</v>
      </c>
      <c r="L266" s="137">
        <f t="shared" si="26"/>
        <v>0.91959681977344931</v>
      </c>
      <c r="M266" s="137">
        <f t="shared" si="27"/>
        <v>0.67985934520752633</v>
      </c>
      <c r="N266" s="383">
        <f t="shared" si="21"/>
        <v>628.19003497175436</v>
      </c>
    </row>
    <row r="267" spans="2:14" x14ac:dyDescent="0.25">
      <c r="B267" s="382">
        <v>2</v>
      </c>
      <c r="C267" s="382">
        <v>449</v>
      </c>
      <c r="D267" s="379" t="s">
        <v>837</v>
      </c>
      <c r="E267" s="380">
        <v>167</v>
      </c>
      <c r="F267" s="380">
        <v>1337</v>
      </c>
      <c r="G267" s="380">
        <v>829</v>
      </c>
      <c r="H267" s="137">
        <f t="shared" si="22"/>
        <v>0.74495138369483915</v>
      </c>
      <c r="I267" s="381">
        <f t="shared" si="23"/>
        <v>0.2014475271411339</v>
      </c>
      <c r="J267" s="137">
        <f t="shared" si="24"/>
        <v>-9.1576609859161565E-2</v>
      </c>
      <c r="K267" s="137">
        <f t="shared" si="25"/>
        <v>-0.16811409340911307</v>
      </c>
      <c r="L267" s="137">
        <f t="shared" si="26"/>
        <v>-0.18826154178564999</v>
      </c>
      <c r="M267" s="137">
        <f t="shared" si="27"/>
        <v>-0.44795224505392461</v>
      </c>
      <c r="N267" s="383">
        <f t="shared" si="21"/>
        <v>-371.35241114970353</v>
      </c>
    </row>
    <row r="268" spans="2:14" x14ac:dyDescent="0.25">
      <c r="B268" s="382">
        <v>2</v>
      </c>
      <c r="C268" s="382">
        <v>450</v>
      </c>
      <c r="D268" s="379" t="s">
        <v>838</v>
      </c>
      <c r="E268" s="380">
        <v>466</v>
      </c>
      <c r="F268" s="380">
        <v>2354</v>
      </c>
      <c r="G268" s="380">
        <v>1976</v>
      </c>
      <c r="H268" s="137">
        <f t="shared" si="22"/>
        <v>1.0373831775700935</v>
      </c>
      <c r="I268" s="381">
        <f t="shared" si="23"/>
        <v>0.23582995951417005</v>
      </c>
      <c r="J268" s="137">
        <f t="shared" si="24"/>
        <v>-6.1027461397484703E-2</v>
      </c>
      <c r="K268" s="137">
        <f t="shared" si="25"/>
        <v>-0.16066491286155149</v>
      </c>
      <c r="L268" s="137">
        <f t="shared" si="26"/>
        <v>-0.15897702722434504</v>
      </c>
      <c r="M268" s="137">
        <f t="shared" si="27"/>
        <v>-0.38066940148338124</v>
      </c>
      <c r="N268" s="383">
        <f t="shared" si="21"/>
        <v>-752.2027373311613</v>
      </c>
    </row>
    <row r="269" spans="2:14" x14ac:dyDescent="0.25">
      <c r="B269" s="382">
        <v>2</v>
      </c>
      <c r="C269" s="382">
        <v>491</v>
      </c>
      <c r="D269" s="379" t="s">
        <v>839</v>
      </c>
      <c r="E269" s="380">
        <v>322</v>
      </c>
      <c r="F269" s="380">
        <v>659</v>
      </c>
      <c r="G269" s="380">
        <v>641</v>
      </c>
      <c r="H269" s="137">
        <f t="shared" si="22"/>
        <v>1.4613050075872533</v>
      </c>
      <c r="I269" s="381">
        <f t="shared" si="23"/>
        <v>0.5023400936037441</v>
      </c>
      <c r="J269" s="137">
        <f t="shared" si="24"/>
        <v>-9.6583793739541041E-2</v>
      </c>
      <c r="K269" s="137">
        <f t="shared" si="25"/>
        <v>-0.14986625718870897</v>
      </c>
      <c r="L269" s="137">
        <f t="shared" si="26"/>
        <v>6.8017381367936794E-2</v>
      </c>
      <c r="M269" s="137">
        <f t="shared" si="27"/>
        <v>-0.17843266956031323</v>
      </c>
      <c r="N269" s="383">
        <f t="shared" ref="N269:N332" si="28">M269*G269</f>
        <v>-114.37534118816077</v>
      </c>
    </row>
    <row r="270" spans="2:14" x14ac:dyDescent="0.25">
      <c r="B270" s="382">
        <v>2</v>
      </c>
      <c r="C270" s="382">
        <v>492</v>
      </c>
      <c r="D270" s="379" t="s">
        <v>840</v>
      </c>
      <c r="E270" s="380">
        <v>384</v>
      </c>
      <c r="F270" s="380">
        <v>303</v>
      </c>
      <c r="G270" s="380">
        <v>1394</v>
      </c>
      <c r="H270" s="137">
        <f t="shared" ref="H270:H333" si="29">(G270+E270)/F270</f>
        <v>5.8679867986798682</v>
      </c>
      <c r="I270" s="381">
        <f t="shared" ref="I270:I333" si="30">E270/G270</f>
        <v>0.27546628407460544</v>
      </c>
      <c r="J270" s="137">
        <f t="shared" ref="J270:J333" si="31">$J$6*(G270-G$10)/G$11</f>
        <v>-7.6528424261212633E-2</v>
      </c>
      <c r="K270" s="137">
        <f t="shared" ref="K270:K333" si="32">$K$6*(H270-H$10)/H$11</f>
        <v>-3.7613865468594146E-2</v>
      </c>
      <c r="L270" s="137">
        <f t="shared" ref="L270:L333" si="33">$L$6*(I270-I$10)/I$11</f>
        <v>-0.12521762035187017</v>
      </c>
      <c r="M270" s="137">
        <f t="shared" ref="M270:M333" si="34">SUM(J270:L270)</f>
        <v>-0.23935991008167695</v>
      </c>
      <c r="N270" s="383">
        <f t="shared" si="28"/>
        <v>-333.66771465385767</v>
      </c>
    </row>
    <row r="271" spans="2:14" x14ac:dyDescent="0.25">
      <c r="B271" s="382">
        <v>2</v>
      </c>
      <c r="C271" s="382">
        <v>493</v>
      </c>
      <c r="D271" s="379" t="s">
        <v>841</v>
      </c>
      <c r="E271" s="380">
        <v>149</v>
      </c>
      <c r="F271" s="380">
        <v>349</v>
      </c>
      <c r="G271" s="380">
        <v>570</v>
      </c>
      <c r="H271" s="137">
        <f t="shared" si="29"/>
        <v>2.0601719197707737</v>
      </c>
      <c r="I271" s="381">
        <f t="shared" si="30"/>
        <v>0.2614035087719298</v>
      </c>
      <c r="J271" s="137">
        <f t="shared" si="31"/>
        <v>-9.8474804673088598E-2</v>
      </c>
      <c r="K271" s="137">
        <f t="shared" si="32"/>
        <v>-0.13461118627559629</v>
      </c>
      <c r="L271" s="137">
        <f t="shared" si="33"/>
        <v>-0.13719529382346923</v>
      </c>
      <c r="M271" s="137">
        <f t="shared" si="34"/>
        <v>-0.37028128477215411</v>
      </c>
      <c r="N271" s="383">
        <f t="shared" si="28"/>
        <v>-211.06033232012783</v>
      </c>
    </row>
    <row r="272" spans="2:14" x14ac:dyDescent="0.25">
      <c r="B272" s="382">
        <v>2</v>
      </c>
      <c r="C272" s="382">
        <v>494</v>
      </c>
      <c r="D272" s="379" t="s">
        <v>842</v>
      </c>
      <c r="E272" s="380">
        <v>632</v>
      </c>
      <c r="F272" s="380">
        <v>749</v>
      </c>
      <c r="G272" s="380">
        <v>849</v>
      </c>
      <c r="H272" s="137">
        <f t="shared" si="29"/>
        <v>1.9773030707610146</v>
      </c>
      <c r="I272" s="381">
        <f t="shared" si="30"/>
        <v>0.7444051825677267</v>
      </c>
      <c r="J272" s="137">
        <f t="shared" si="31"/>
        <v>-9.1043930722950972E-2</v>
      </c>
      <c r="K272" s="137">
        <f t="shared" si="32"/>
        <v>-0.13672212301698786</v>
      </c>
      <c r="L272" s="137">
        <f t="shared" si="33"/>
        <v>0.27419123624937819</v>
      </c>
      <c r="M272" s="137">
        <f t="shared" si="34"/>
        <v>4.6425182509439361E-2</v>
      </c>
      <c r="N272" s="383">
        <f t="shared" si="28"/>
        <v>39.414979950514017</v>
      </c>
    </row>
    <row r="273" spans="2:14" x14ac:dyDescent="0.25">
      <c r="B273" s="382">
        <v>2</v>
      </c>
      <c r="C273" s="382">
        <v>495</v>
      </c>
      <c r="D273" s="379" t="s">
        <v>843</v>
      </c>
      <c r="E273" s="380">
        <v>622</v>
      </c>
      <c r="F273" s="380">
        <v>994</v>
      </c>
      <c r="G273" s="380">
        <v>1016</v>
      </c>
      <c r="H273" s="137">
        <f t="shared" si="29"/>
        <v>1.647887323943662</v>
      </c>
      <c r="I273" s="381">
        <f t="shared" si="30"/>
        <v>0.61220472440944884</v>
      </c>
      <c r="J273" s="137">
        <f t="shared" si="31"/>
        <v>-8.659605993559262E-2</v>
      </c>
      <c r="K273" s="137">
        <f t="shared" si="32"/>
        <v>-0.14511340407686835</v>
      </c>
      <c r="L273" s="137">
        <f t="shared" si="33"/>
        <v>0.16159227291997233</v>
      </c>
      <c r="M273" s="137">
        <f t="shared" si="34"/>
        <v>-7.0117191092488623E-2</v>
      </c>
      <c r="N273" s="383">
        <f t="shared" si="28"/>
        <v>-71.239066149968437</v>
      </c>
    </row>
    <row r="274" spans="2:14" x14ac:dyDescent="0.25">
      <c r="B274" s="382">
        <v>2</v>
      </c>
      <c r="C274" s="382">
        <v>496</v>
      </c>
      <c r="D274" s="379" t="s">
        <v>844</v>
      </c>
      <c r="E274" s="380">
        <v>1889</v>
      </c>
      <c r="F274" s="380">
        <v>2328</v>
      </c>
      <c r="G274" s="380">
        <v>3777</v>
      </c>
      <c r="H274" s="137">
        <f t="shared" si="29"/>
        <v>2.4338487972508589</v>
      </c>
      <c r="I274" s="381">
        <f t="shared" si="30"/>
        <v>0.50013238019592265</v>
      </c>
      <c r="J274" s="137">
        <f t="shared" si="31"/>
        <v>-1.3059705181721816E-2</v>
      </c>
      <c r="K274" s="137">
        <f t="shared" si="32"/>
        <v>-0.12509243152629013</v>
      </c>
      <c r="L274" s="137">
        <f t="shared" si="33"/>
        <v>6.6137007846450935E-2</v>
      </c>
      <c r="M274" s="137">
        <f t="shared" si="34"/>
        <v>-7.2015128861561001E-2</v>
      </c>
      <c r="N274" s="383">
        <f t="shared" si="28"/>
        <v>-272.00114171011592</v>
      </c>
    </row>
    <row r="275" spans="2:14" x14ac:dyDescent="0.25">
      <c r="B275" s="382">
        <v>2</v>
      </c>
      <c r="C275" s="382">
        <v>497</v>
      </c>
      <c r="D275" s="379" t="s">
        <v>845</v>
      </c>
      <c r="E275" s="380">
        <v>141</v>
      </c>
      <c r="F275" s="380">
        <v>535</v>
      </c>
      <c r="G275" s="380">
        <v>572</v>
      </c>
      <c r="H275" s="137">
        <f t="shared" si="29"/>
        <v>1.3327102803738318</v>
      </c>
      <c r="I275" s="381">
        <f t="shared" si="30"/>
        <v>0.24650349650349651</v>
      </c>
      <c r="J275" s="137">
        <f t="shared" si="31"/>
        <v>-9.8421536759467534E-2</v>
      </c>
      <c r="K275" s="137">
        <f t="shared" si="32"/>
        <v>-0.15314197946152666</v>
      </c>
      <c r="L275" s="137">
        <f t="shared" si="33"/>
        <v>-0.14988606629426016</v>
      </c>
      <c r="M275" s="137">
        <f t="shared" si="34"/>
        <v>-0.40144958251525437</v>
      </c>
      <c r="N275" s="383">
        <f t="shared" si="28"/>
        <v>-229.62916119872548</v>
      </c>
    </row>
    <row r="276" spans="2:14" x14ac:dyDescent="0.25">
      <c r="B276" s="382">
        <v>2</v>
      </c>
      <c r="C276" s="382">
        <v>498</v>
      </c>
      <c r="D276" s="379" t="s">
        <v>846</v>
      </c>
      <c r="E276" s="380">
        <v>1021</v>
      </c>
      <c r="F276" s="380">
        <v>476</v>
      </c>
      <c r="G276" s="380">
        <v>1652</v>
      </c>
      <c r="H276" s="137">
        <f t="shared" si="29"/>
        <v>5.6155462184873945</v>
      </c>
      <c r="I276" s="381">
        <f t="shared" si="30"/>
        <v>0.61803874092009681</v>
      </c>
      <c r="J276" s="137">
        <f t="shared" si="31"/>
        <v>-6.9656863404096117E-2</v>
      </c>
      <c r="K276" s="137">
        <f t="shared" si="32"/>
        <v>-4.4044340877800528E-2</v>
      </c>
      <c r="L276" s="137">
        <f t="shared" si="33"/>
        <v>0.16656127393779871</v>
      </c>
      <c r="M276" s="137">
        <f t="shared" si="34"/>
        <v>5.2860069655902064E-2</v>
      </c>
      <c r="N276" s="383">
        <f t="shared" si="28"/>
        <v>87.324835071550211</v>
      </c>
    </row>
    <row r="277" spans="2:14" x14ac:dyDescent="0.25">
      <c r="B277" s="382">
        <v>2</v>
      </c>
      <c r="C277" s="382">
        <v>499</v>
      </c>
      <c r="D277" s="379" t="s">
        <v>847</v>
      </c>
      <c r="E277" s="380">
        <v>181</v>
      </c>
      <c r="F277" s="380">
        <v>549</v>
      </c>
      <c r="G277" s="380">
        <v>633</v>
      </c>
      <c r="H277" s="137">
        <f t="shared" si="29"/>
        <v>1.482695810564663</v>
      </c>
      <c r="I277" s="381">
        <f t="shared" si="30"/>
        <v>0.28593996840442337</v>
      </c>
      <c r="J277" s="137">
        <f t="shared" si="31"/>
        <v>-9.679686539402528E-2</v>
      </c>
      <c r="K277" s="137">
        <f t="shared" si="32"/>
        <v>-0.14932136447603758</v>
      </c>
      <c r="L277" s="137">
        <f t="shared" si="33"/>
        <v>-0.11629687972656169</v>
      </c>
      <c r="M277" s="137">
        <f t="shared" si="34"/>
        <v>-0.3624151095966246</v>
      </c>
      <c r="N277" s="383">
        <f t="shared" si="28"/>
        <v>-229.40876437466338</v>
      </c>
    </row>
    <row r="278" spans="2:14" x14ac:dyDescent="0.25">
      <c r="B278" s="382">
        <v>2</v>
      </c>
      <c r="C278" s="382">
        <v>500</v>
      </c>
      <c r="D278" s="379" t="s">
        <v>848</v>
      </c>
      <c r="E278" s="380">
        <v>148</v>
      </c>
      <c r="F278" s="380">
        <v>463</v>
      </c>
      <c r="G278" s="380">
        <v>428</v>
      </c>
      <c r="H278" s="137">
        <f t="shared" si="29"/>
        <v>1.244060475161987</v>
      </c>
      <c r="I278" s="381">
        <f t="shared" si="30"/>
        <v>0.34579439252336447</v>
      </c>
      <c r="J278" s="137">
        <f t="shared" si="31"/>
        <v>-0.10225682654018374</v>
      </c>
      <c r="K278" s="137">
        <f t="shared" si="32"/>
        <v>-0.15540017579434709</v>
      </c>
      <c r="L278" s="137">
        <f t="shared" si="33"/>
        <v>-6.5317131241859866E-2</v>
      </c>
      <c r="M278" s="137">
        <f t="shared" si="34"/>
        <v>-0.32297413357639071</v>
      </c>
      <c r="N278" s="383">
        <f t="shared" si="28"/>
        <v>-138.23292917069523</v>
      </c>
    </row>
    <row r="279" spans="2:14" x14ac:dyDescent="0.25">
      <c r="B279" s="382">
        <v>2</v>
      </c>
      <c r="C279" s="382">
        <v>501</v>
      </c>
      <c r="D279" s="379" t="s">
        <v>849</v>
      </c>
      <c r="E279" s="380">
        <v>381</v>
      </c>
      <c r="F279" s="380">
        <v>329</v>
      </c>
      <c r="G279" s="380">
        <v>497</v>
      </c>
      <c r="H279" s="137">
        <f t="shared" si="29"/>
        <v>2.6686930091185412</v>
      </c>
      <c r="I279" s="381">
        <f t="shared" si="30"/>
        <v>0.7665995975855131</v>
      </c>
      <c r="J279" s="137">
        <f t="shared" si="31"/>
        <v>-0.10041908352025722</v>
      </c>
      <c r="K279" s="137">
        <f t="shared" si="32"/>
        <v>-0.11911019234644762</v>
      </c>
      <c r="L279" s="137">
        <f t="shared" si="33"/>
        <v>0.29309486304099885</v>
      </c>
      <c r="M279" s="137">
        <f t="shared" si="34"/>
        <v>7.3565587174294012E-2</v>
      </c>
      <c r="N279" s="383">
        <f t="shared" si="28"/>
        <v>36.562096825624124</v>
      </c>
    </row>
    <row r="280" spans="2:14" x14ac:dyDescent="0.25">
      <c r="B280" s="382">
        <v>2</v>
      </c>
      <c r="C280" s="382">
        <v>502</v>
      </c>
      <c r="D280" s="379" t="s">
        <v>850</v>
      </c>
      <c r="E280" s="380">
        <v>192</v>
      </c>
      <c r="F280" s="380">
        <v>460</v>
      </c>
      <c r="G280" s="380">
        <v>910</v>
      </c>
      <c r="H280" s="137">
        <f t="shared" si="29"/>
        <v>2.3956521739130436</v>
      </c>
      <c r="I280" s="381">
        <f t="shared" si="30"/>
        <v>0.21098901098901099</v>
      </c>
      <c r="J280" s="137">
        <f t="shared" si="31"/>
        <v>-8.9419259357508718E-2</v>
      </c>
      <c r="K280" s="137">
        <f t="shared" si="32"/>
        <v>-0.12606542266306087</v>
      </c>
      <c r="L280" s="137">
        <f t="shared" si="33"/>
        <v>-0.18013478333970767</v>
      </c>
      <c r="M280" s="137">
        <f t="shared" si="34"/>
        <v>-0.39561946536027726</v>
      </c>
      <c r="N280" s="383">
        <f t="shared" si="28"/>
        <v>-360.01371347785232</v>
      </c>
    </row>
    <row r="281" spans="2:14" x14ac:dyDescent="0.25">
      <c r="B281" s="382">
        <v>2</v>
      </c>
      <c r="C281" s="382">
        <v>533</v>
      </c>
      <c r="D281" s="379" t="s">
        <v>851</v>
      </c>
      <c r="E281" s="380">
        <v>1010</v>
      </c>
      <c r="F281" s="380">
        <v>992</v>
      </c>
      <c r="G281" s="380">
        <v>3375</v>
      </c>
      <c r="H281" s="137">
        <f t="shared" si="29"/>
        <v>4.4203629032258061</v>
      </c>
      <c r="I281" s="381">
        <f t="shared" si="30"/>
        <v>0.29925925925925928</v>
      </c>
      <c r="J281" s="137">
        <f t="shared" si="31"/>
        <v>-2.3766555819554509E-2</v>
      </c>
      <c r="K281" s="137">
        <f t="shared" si="32"/>
        <v>-7.4489513014639672E-2</v>
      </c>
      <c r="L281" s="137">
        <f t="shared" si="33"/>
        <v>-0.10495245351631523</v>
      </c>
      <c r="M281" s="137">
        <f t="shared" si="34"/>
        <v>-0.2032085223505094</v>
      </c>
      <c r="N281" s="383">
        <f t="shared" si="28"/>
        <v>-685.8287629329692</v>
      </c>
    </row>
    <row r="282" spans="2:14" x14ac:dyDescent="0.25">
      <c r="B282" s="382">
        <v>2</v>
      </c>
      <c r="C282" s="382">
        <v>535</v>
      </c>
      <c r="D282" s="379" t="s">
        <v>852</v>
      </c>
      <c r="E282" s="380">
        <v>201</v>
      </c>
      <c r="F282" s="380">
        <v>214</v>
      </c>
      <c r="G282" s="380">
        <v>85</v>
      </c>
      <c r="H282" s="137">
        <f t="shared" si="29"/>
        <v>1.3364485981308412</v>
      </c>
      <c r="I282" s="381">
        <f t="shared" si="30"/>
        <v>2.3647058823529412</v>
      </c>
      <c r="J282" s="137">
        <f t="shared" si="31"/>
        <v>-0.11139227372619522</v>
      </c>
      <c r="K282" s="137">
        <f t="shared" si="32"/>
        <v>-0.15304675245646304</v>
      </c>
      <c r="L282" s="137">
        <f t="shared" si="33"/>
        <v>1.6542483224305282</v>
      </c>
      <c r="M282" s="137">
        <f t="shared" si="34"/>
        <v>1.3898092962478699</v>
      </c>
      <c r="N282" s="383">
        <f t="shared" si="28"/>
        <v>118.13379018106893</v>
      </c>
    </row>
    <row r="283" spans="2:14" x14ac:dyDescent="0.25">
      <c r="B283" s="382">
        <v>2</v>
      </c>
      <c r="C283" s="382">
        <v>538</v>
      </c>
      <c r="D283" s="379" t="s">
        <v>853</v>
      </c>
      <c r="E283" s="380">
        <v>1284</v>
      </c>
      <c r="F283" s="380">
        <v>3178</v>
      </c>
      <c r="G283" s="380">
        <v>5498</v>
      </c>
      <c r="H283" s="137">
        <f t="shared" si="29"/>
        <v>2.1340465701699181</v>
      </c>
      <c r="I283" s="381">
        <f t="shared" si="30"/>
        <v>0.23353946889778102</v>
      </c>
      <c r="J283" s="137">
        <f t="shared" si="31"/>
        <v>3.2777334489198742E-2</v>
      </c>
      <c r="K283" s="137">
        <f t="shared" si="32"/>
        <v>-0.1327293607688049</v>
      </c>
      <c r="L283" s="137">
        <f t="shared" si="33"/>
        <v>-0.16092790449447036</v>
      </c>
      <c r="M283" s="137">
        <f t="shared" si="34"/>
        <v>-0.26087993077407651</v>
      </c>
      <c r="N283" s="383">
        <f t="shared" si="28"/>
        <v>-1434.3178593958726</v>
      </c>
    </row>
    <row r="284" spans="2:14" x14ac:dyDescent="0.25">
      <c r="B284" s="382">
        <v>2</v>
      </c>
      <c r="C284" s="382">
        <v>540</v>
      </c>
      <c r="D284" s="379" t="s">
        <v>854</v>
      </c>
      <c r="E284" s="380">
        <v>2230</v>
      </c>
      <c r="F284" s="380">
        <v>1340</v>
      </c>
      <c r="G284" s="380">
        <v>5872</v>
      </c>
      <c r="H284" s="137">
        <f t="shared" si="29"/>
        <v>6.0462686567164177</v>
      </c>
      <c r="I284" s="381">
        <f t="shared" si="30"/>
        <v>0.37976839237057219</v>
      </c>
      <c r="J284" s="137">
        <f t="shared" si="31"/>
        <v>4.2738434336336624E-2</v>
      </c>
      <c r="K284" s="137">
        <f t="shared" si="32"/>
        <v>-3.307245178963035E-2</v>
      </c>
      <c r="L284" s="137">
        <f t="shared" si="33"/>
        <v>-3.6380490505191973E-2</v>
      </c>
      <c r="M284" s="137">
        <f t="shared" si="34"/>
        <v>-2.6714507958485699E-2</v>
      </c>
      <c r="N284" s="383">
        <f t="shared" si="28"/>
        <v>-156.86759073222802</v>
      </c>
    </row>
    <row r="285" spans="2:14" x14ac:dyDescent="0.25">
      <c r="B285" s="382">
        <v>2</v>
      </c>
      <c r="C285" s="382">
        <v>541</v>
      </c>
      <c r="D285" s="379" t="s">
        <v>855</v>
      </c>
      <c r="E285" s="380">
        <v>173</v>
      </c>
      <c r="F285" s="380">
        <v>507</v>
      </c>
      <c r="G285" s="380">
        <v>445</v>
      </c>
      <c r="H285" s="137">
        <f t="shared" si="29"/>
        <v>1.2189349112426036</v>
      </c>
      <c r="I285" s="381">
        <f t="shared" si="30"/>
        <v>0.38876404494382022</v>
      </c>
      <c r="J285" s="137">
        <f t="shared" si="31"/>
        <v>-0.10180404927440473</v>
      </c>
      <c r="K285" s="137">
        <f t="shared" si="32"/>
        <v>-0.15604020490853646</v>
      </c>
      <c r="L285" s="137">
        <f t="shared" si="33"/>
        <v>-2.8718632382079213E-2</v>
      </c>
      <c r="M285" s="137">
        <f t="shared" si="34"/>
        <v>-0.28656288656502044</v>
      </c>
      <c r="N285" s="383">
        <f t="shared" si="28"/>
        <v>-127.5204845214341</v>
      </c>
    </row>
    <row r="286" spans="2:14" x14ac:dyDescent="0.25">
      <c r="B286" s="382">
        <v>2</v>
      </c>
      <c r="C286" s="382">
        <v>543</v>
      </c>
      <c r="D286" s="379" t="s">
        <v>856</v>
      </c>
      <c r="E286" s="380">
        <v>200</v>
      </c>
      <c r="F286" s="380">
        <v>374</v>
      </c>
      <c r="G286" s="380">
        <v>599</v>
      </c>
      <c r="H286" s="137">
        <f t="shared" si="29"/>
        <v>2.1363636363636362</v>
      </c>
      <c r="I286" s="381">
        <f t="shared" si="30"/>
        <v>0.333889816360601</v>
      </c>
      <c r="J286" s="137">
        <f t="shared" si="31"/>
        <v>-9.7702419925583248E-2</v>
      </c>
      <c r="K286" s="137">
        <f t="shared" si="32"/>
        <v>-0.13267033762296659</v>
      </c>
      <c r="L286" s="137">
        <f t="shared" si="33"/>
        <v>-7.545660392960403E-2</v>
      </c>
      <c r="M286" s="137">
        <f t="shared" si="34"/>
        <v>-0.30582936147815387</v>
      </c>
      <c r="N286" s="383">
        <f t="shared" si="28"/>
        <v>-183.19178752541416</v>
      </c>
    </row>
    <row r="287" spans="2:14" x14ac:dyDescent="0.25">
      <c r="B287" s="382">
        <v>2</v>
      </c>
      <c r="C287" s="382">
        <v>544</v>
      </c>
      <c r="D287" s="379" t="s">
        <v>857</v>
      </c>
      <c r="E287" s="380">
        <v>5096</v>
      </c>
      <c r="F287" s="380">
        <v>613</v>
      </c>
      <c r="G287" s="380">
        <v>4155</v>
      </c>
      <c r="H287" s="137">
        <f t="shared" si="29"/>
        <v>15.091353996737357</v>
      </c>
      <c r="I287" s="381">
        <f t="shared" si="30"/>
        <v>1.22647412755716</v>
      </c>
      <c r="J287" s="137">
        <f t="shared" si="31"/>
        <v>-2.9920695073418196E-3</v>
      </c>
      <c r="K287" s="137">
        <f t="shared" si="32"/>
        <v>0.19733503185990992</v>
      </c>
      <c r="L287" s="137">
        <f t="shared" si="33"/>
        <v>0.68478333415362991</v>
      </c>
      <c r="M287" s="137">
        <f t="shared" si="34"/>
        <v>0.879126296506198</v>
      </c>
      <c r="N287" s="383">
        <f t="shared" si="28"/>
        <v>3652.7697619832529</v>
      </c>
    </row>
    <row r="288" spans="2:14" x14ac:dyDescent="0.25">
      <c r="B288" s="382">
        <v>2</v>
      </c>
      <c r="C288" s="382">
        <v>546</v>
      </c>
      <c r="D288" s="379" t="s">
        <v>858</v>
      </c>
      <c r="E288" s="380">
        <v>5211</v>
      </c>
      <c r="F288" s="380">
        <v>1163</v>
      </c>
      <c r="G288" s="380">
        <v>10696</v>
      </c>
      <c r="H288" s="137">
        <f t="shared" si="29"/>
        <v>13.677558039552881</v>
      </c>
      <c r="I288" s="381">
        <f t="shared" si="30"/>
        <v>0.48719147344801794</v>
      </c>
      <c r="J288" s="137">
        <f t="shared" si="31"/>
        <v>0.17122064199032896</v>
      </c>
      <c r="K288" s="137">
        <f t="shared" si="32"/>
        <v>0.16132109095794225</v>
      </c>
      <c r="L288" s="137">
        <f t="shared" si="33"/>
        <v>5.5114862351221094E-2</v>
      </c>
      <c r="M288" s="137">
        <f t="shared" si="34"/>
        <v>0.38765659529949231</v>
      </c>
      <c r="N288" s="383">
        <f t="shared" si="28"/>
        <v>4146.3749433233697</v>
      </c>
    </row>
    <row r="289" spans="2:14" x14ac:dyDescent="0.25">
      <c r="B289" s="382">
        <v>2</v>
      </c>
      <c r="C289" s="382">
        <v>551</v>
      </c>
      <c r="D289" s="379" t="s">
        <v>859</v>
      </c>
      <c r="E289" s="380">
        <v>3952</v>
      </c>
      <c r="F289" s="380">
        <v>685</v>
      </c>
      <c r="G289" s="380">
        <v>6545</v>
      </c>
      <c r="H289" s="137">
        <f t="shared" si="29"/>
        <v>15.324087591240875</v>
      </c>
      <c r="I289" s="381">
        <f t="shared" si="30"/>
        <v>0.60381970970206267</v>
      </c>
      <c r="J289" s="137">
        <f t="shared" si="31"/>
        <v>6.0663087269822703E-2</v>
      </c>
      <c r="K289" s="137">
        <f t="shared" si="32"/>
        <v>0.20326350681116381</v>
      </c>
      <c r="L289" s="137">
        <f t="shared" si="33"/>
        <v>0.15445051277249142</v>
      </c>
      <c r="M289" s="137">
        <f t="shared" si="34"/>
        <v>0.41837710685347795</v>
      </c>
      <c r="N289" s="383">
        <f t="shared" si="28"/>
        <v>2738.2781643560133</v>
      </c>
    </row>
    <row r="290" spans="2:14" x14ac:dyDescent="0.25">
      <c r="B290" s="382">
        <v>2</v>
      </c>
      <c r="C290" s="382">
        <v>552</v>
      </c>
      <c r="D290" s="379" t="s">
        <v>860</v>
      </c>
      <c r="E290" s="380">
        <v>1525</v>
      </c>
      <c r="F290" s="380">
        <v>1686</v>
      </c>
      <c r="G290" s="380">
        <v>4469</v>
      </c>
      <c r="H290" s="137">
        <f t="shared" si="29"/>
        <v>3.5551601423487544</v>
      </c>
      <c r="I290" s="381">
        <f t="shared" si="30"/>
        <v>0.34123965092861935</v>
      </c>
      <c r="J290" s="137">
        <f t="shared" si="31"/>
        <v>5.3709929311643138E-3</v>
      </c>
      <c r="K290" s="137">
        <f t="shared" si="32"/>
        <v>-9.6529016622004735E-2</v>
      </c>
      <c r="L290" s="137">
        <f t="shared" si="33"/>
        <v>-6.9196536721586724E-2</v>
      </c>
      <c r="M290" s="137">
        <f t="shared" si="34"/>
        <v>-0.16035456041242713</v>
      </c>
      <c r="N290" s="383">
        <f t="shared" si="28"/>
        <v>-716.62453048313682</v>
      </c>
    </row>
    <row r="291" spans="2:14" x14ac:dyDescent="0.25">
      <c r="B291" s="382">
        <v>2</v>
      </c>
      <c r="C291" s="382">
        <v>553</v>
      </c>
      <c r="D291" s="379" t="s">
        <v>861</v>
      </c>
      <c r="E291" s="380">
        <v>30</v>
      </c>
      <c r="F291" s="380">
        <v>142</v>
      </c>
      <c r="G291" s="380">
        <v>96</v>
      </c>
      <c r="H291" s="137">
        <f t="shared" si="29"/>
        <v>0.88732394366197187</v>
      </c>
      <c r="I291" s="381">
        <f t="shared" si="30"/>
        <v>0.3125</v>
      </c>
      <c r="J291" s="137">
        <f t="shared" si="31"/>
        <v>-0.11109930020127939</v>
      </c>
      <c r="K291" s="137">
        <f t="shared" si="32"/>
        <v>-0.16448740531833003</v>
      </c>
      <c r="L291" s="137">
        <f t="shared" si="33"/>
        <v>-9.3674930715782631E-2</v>
      </c>
      <c r="M291" s="137">
        <f t="shared" si="34"/>
        <v>-0.36926163623539204</v>
      </c>
      <c r="N291" s="383">
        <f t="shared" si="28"/>
        <v>-35.449117078597638</v>
      </c>
    </row>
    <row r="292" spans="2:14" x14ac:dyDescent="0.25">
      <c r="B292" s="382">
        <v>2</v>
      </c>
      <c r="C292" s="382">
        <v>554</v>
      </c>
      <c r="D292" s="379" t="s">
        <v>862</v>
      </c>
      <c r="E292" s="380">
        <v>321</v>
      </c>
      <c r="F292" s="380">
        <v>373</v>
      </c>
      <c r="G292" s="380">
        <v>1032</v>
      </c>
      <c r="H292" s="137">
        <f t="shared" si="29"/>
        <v>3.6273458445040214</v>
      </c>
      <c r="I292" s="381">
        <f t="shared" si="30"/>
        <v>0.31104651162790697</v>
      </c>
      <c r="J292" s="137">
        <f t="shared" si="31"/>
        <v>-8.6169916626624168E-2</v>
      </c>
      <c r="K292" s="137">
        <f t="shared" si="32"/>
        <v>-9.4690214071908321E-2</v>
      </c>
      <c r="L292" s="137">
        <f t="shared" si="33"/>
        <v>-9.4912908905790683E-2</v>
      </c>
      <c r="M292" s="137">
        <f t="shared" si="34"/>
        <v>-0.2757730396043232</v>
      </c>
      <c r="N292" s="383">
        <f t="shared" si="28"/>
        <v>-284.59777687166155</v>
      </c>
    </row>
    <row r="293" spans="2:14" x14ac:dyDescent="0.25">
      <c r="B293" s="382">
        <v>2</v>
      </c>
      <c r="C293" s="382">
        <v>556</v>
      </c>
      <c r="D293" s="379" t="s">
        <v>863</v>
      </c>
      <c r="E293" s="380">
        <v>55</v>
      </c>
      <c r="F293" s="380">
        <v>186</v>
      </c>
      <c r="G293" s="380">
        <v>323</v>
      </c>
      <c r="H293" s="137">
        <f t="shared" si="29"/>
        <v>2.032258064516129</v>
      </c>
      <c r="I293" s="381">
        <f t="shared" si="30"/>
        <v>0.17027863777089783</v>
      </c>
      <c r="J293" s="137">
        <f t="shared" si="31"/>
        <v>-0.10505339200528929</v>
      </c>
      <c r="K293" s="137">
        <f t="shared" si="32"/>
        <v>-0.1353222421591404</v>
      </c>
      <c r="L293" s="137">
        <f t="shared" si="33"/>
        <v>-0.2148089885956728</v>
      </c>
      <c r="M293" s="137">
        <f t="shared" si="34"/>
        <v>-0.45518462276010252</v>
      </c>
      <c r="N293" s="383">
        <f t="shared" si="28"/>
        <v>-147.02463315151311</v>
      </c>
    </row>
    <row r="294" spans="2:14" x14ac:dyDescent="0.25">
      <c r="B294" s="382">
        <v>2</v>
      </c>
      <c r="C294" s="382">
        <v>557</v>
      </c>
      <c r="D294" s="379" t="s">
        <v>864</v>
      </c>
      <c r="E294" s="380">
        <v>91</v>
      </c>
      <c r="F294" s="380">
        <v>345</v>
      </c>
      <c r="G294" s="380">
        <v>555</v>
      </c>
      <c r="H294" s="137">
        <f t="shared" si="29"/>
        <v>1.872463768115942</v>
      </c>
      <c r="I294" s="381">
        <f t="shared" si="30"/>
        <v>0.16396396396396395</v>
      </c>
      <c r="J294" s="137">
        <f t="shared" si="31"/>
        <v>-9.8874314025246546E-2</v>
      </c>
      <c r="K294" s="137">
        <f t="shared" si="32"/>
        <v>-0.13939271804201697</v>
      </c>
      <c r="L294" s="137">
        <f t="shared" si="33"/>
        <v>-0.22018737936927227</v>
      </c>
      <c r="M294" s="137">
        <f t="shared" si="34"/>
        <v>-0.45845441143653576</v>
      </c>
      <c r="N294" s="383">
        <f t="shared" si="28"/>
        <v>-254.44219834727735</v>
      </c>
    </row>
    <row r="295" spans="2:14" x14ac:dyDescent="0.25">
      <c r="B295" s="382">
        <v>2</v>
      </c>
      <c r="C295" s="382">
        <v>561</v>
      </c>
      <c r="D295" s="379" t="s">
        <v>865</v>
      </c>
      <c r="E295" s="380">
        <v>2448</v>
      </c>
      <c r="F295" s="380">
        <v>5499</v>
      </c>
      <c r="G295" s="380">
        <v>3420</v>
      </c>
      <c r="H295" s="137">
        <f t="shared" si="29"/>
        <v>1.0671031096563011</v>
      </c>
      <c r="I295" s="381">
        <f t="shared" si="30"/>
        <v>0.71578947368421053</v>
      </c>
      <c r="J295" s="137">
        <f t="shared" si="31"/>
        <v>-2.25680277630807E-2</v>
      </c>
      <c r="K295" s="137">
        <f t="shared" si="32"/>
        <v>-0.15990785037857855</v>
      </c>
      <c r="L295" s="137">
        <f t="shared" si="33"/>
        <v>0.24981840728866225</v>
      </c>
      <c r="M295" s="137">
        <f t="shared" si="34"/>
        <v>6.7342529147003005E-2</v>
      </c>
      <c r="N295" s="383">
        <f t="shared" si="28"/>
        <v>230.31144968275026</v>
      </c>
    </row>
    <row r="296" spans="2:14" x14ac:dyDescent="0.25">
      <c r="B296" s="382">
        <v>2</v>
      </c>
      <c r="C296" s="382">
        <v>562</v>
      </c>
      <c r="D296" s="379" t="s">
        <v>866</v>
      </c>
      <c r="E296" s="380">
        <v>980</v>
      </c>
      <c r="F296" s="380">
        <v>2455</v>
      </c>
      <c r="G296" s="380">
        <v>2325</v>
      </c>
      <c r="H296" s="137">
        <f t="shared" si="29"/>
        <v>1.3462321792260692</v>
      </c>
      <c r="I296" s="381">
        <f t="shared" si="30"/>
        <v>0.42150537634408602</v>
      </c>
      <c r="J296" s="137">
        <f t="shared" si="31"/>
        <v>-5.1732210470610052E-2</v>
      </c>
      <c r="K296" s="137">
        <f t="shared" si="32"/>
        <v>-0.15279753310512553</v>
      </c>
      <c r="L296" s="137">
        <f t="shared" si="33"/>
        <v>-8.3189110255505643E-4</v>
      </c>
      <c r="M296" s="137">
        <f t="shared" si="34"/>
        <v>-0.20536163467829063</v>
      </c>
      <c r="N296" s="383">
        <f t="shared" si="28"/>
        <v>-477.46580062702571</v>
      </c>
    </row>
    <row r="297" spans="2:14" x14ac:dyDescent="0.25">
      <c r="B297" s="382">
        <v>2</v>
      </c>
      <c r="C297" s="382">
        <v>563</v>
      </c>
      <c r="D297" s="379" t="s">
        <v>867</v>
      </c>
      <c r="E297" s="380">
        <v>4594</v>
      </c>
      <c r="F297" s="380">
        <v>6120</v>
      </c>
      <c r="G297" s="380">
        <v>7100</v>
      </c>
      <c r="H297" s="137">
        <f t="shared" si="29"/>
        <v>1.9107843137254903</v>
      </c>
      <c r="I297" s="381">
        <f t="shared" si="30"/>
        <v>0.64704225352112676</v>
      </c>
      <c r="J297" s="137">
        <f t="shared" si="31"/>
        <v>7.5444933299666339E-2</v>
      </c>
      <c r="K297" s="137">
        <f t="shared" si="32"/>
        <v>-0.13841657020547782</v>
      </c>
      <c r="L297" s="137">
        <f t="shared" si="33"/>
        <v>0.1912644065689835</v>
      </c>
      <c r="M297" s="137">
        <f t="shared" si="34"/>
        <v>0.12829276966317202</v>
      </c>
      <c r="N297" s="383">
        <f t="shared" si="28"/>
        <v>910.87866460852138</v>
      </c>
    </row>
    <row r="298" spans="2:14" x14ac:dyDescent="0.25">
      <c r="B298" s="382">
        <v>2</v>
      </c>
      <c r="C298" s="382">
        <v>564</v>
      </c>
      <c r="D298" s="379" t="s">
        <v>868</v>
      </c>
      <c r="E298" s="380">
        <v>279</v>
      </c>
      <c r="F298" s="380">
        <v>2382</v>
      </c>
      <c r="G298" s="380">
        <v>810</v>
      </c>
      <c r="H298" s="137">
        <f t="shared" si="29"/>
        <v>0.45717884130982367</v>
      </c>
      <c r="I298" s="381">
        <f t="shared" si="30"/>
        <v>0.34444444444444444</v>
      </c>
      <c r="J298" s="137">
        <f t="shared" si="31"/>
        <v>-9.2082655038561625E-2</v>
      </c>
      <c r="K298" s="137">
        <f t="shared" si="32"/>
        <v>-0.17544458780046931</v>
      </c>
      <c r="L298" s="137">
        <f t="shared" si="33"/>
        <v>-6.6466921162050094E-2</v>
      </c>
      <c r="M298" s="137">
        <f t="shared" si="34"/>
        <v>-0.33399416400108106</v>
      </c>
      <c r="N298" s="383">
        <f t="shared" si="28"/>
        <v>-270.53527284087568</v>
      </c>
    </row>
    <row r="299" spans="2:14" x14ac:dyDescent="0.25">
      <c r="B299" s="382">
        <v>2</v>
      </c>
      <c r="C299" s="382">
        <v>565</v>
      </c>
      <c r="D299" s="379" t="s">
        <v>869</v>
      </c>
      <c r="E299" s="380">
        <v>727</v>
      </c>
      <c r="F299" s="380">
        <v>3511</v>
      </c>
      <c r="G299" s="380">
        <v>1299</v>
      </c>
      <c r="H299" s="137">
        <f t="shared" si="29"/>
        <v>0.57704357732839651</v>
      </c>
      <c r="I299" s="381">
        <f t="shared" si="30"/>
        <v>0.55966127790608156</v>
      </c>
      <c r="J299" s="137">
        <f t="shared" si="31"/>
        <v>-7.9058650158212909E-2</v>
      </c>
      <c r="K299" s="137">
        <f t="shared" si="32"/>
        <v>-0.17239124654760596</v>
      </c>
      <c r="L299" s="137">
        <f t="shared" si="33"/>
        <v>0.11683949605024409</v>
      </c>
      <c r="M299" s="137">
        <f t="shared" si="34"/>
        <v>-0.13461040065557478</v>
      </c>
      <c r="N299" s="383">
        <f t="shared" si="28"/>
        <v>-174.85891045159164</v>
      </c>
    </row>
    <row r="300" spans="2:14" x14ac:dyDescent="0.25">
      <c r="B300" s="382">
        <v>2</v>
      </c>
      <c r="C300" s="382">
        <v>566</v>
      </c>
      <c r="D300" s="379" t="s">
        <v>870</v>
      </c>
      <c r="E300" s="380">
        <v>299</v>
      </c>
      <c r="F300" s="380">
        <v>592</v>
      </c>
      <c r="G300" s="380">
        <v>1130</v>
      </c>
      <c r="H300" s="137">
        <f t="shared" si="29"/>
        <v>2.4138513513513513</v>
      </c>
      <c r="I300" s="381">
        <f t="shared" si="30"/>
        <v>0.26460176991150441</v>
      </c>
      <c r="J300" s="137">
        <f t="shared" si="31"/>
        <v>-8.355978885919231E-2</v>
      </c>
      <c r="K300" s="137">
        <f t="shared" si="32"/>
        <v>-0.12560183094220684</v>
      </c>
      <c r="L300" s="137">
        <f t="shared" si="33"/>
        <v>-0.13447124207818961</v>
      </c>
      <c r="M300" s="137">
        <f t="shared" si="34"/>
        <v>-0.34363286187958875</v>
      </c>
      <c r="N300" s="383">
        <f t="shared" si="28"/>
        <v>-388.30513392393527</v>
      </c>
    </row>
    <row r="301" spans="2:14" x14ac:dyDescent="0.25">
      <c r="B301" s="382">
        <v>2</v>
      </c>
      <c r="C301" s="382">
        <v>567</v>
      </c>
      <c r="D301" s="379" t="s">
        <v>871</v>
      </c>
      <c r="E301" s="380">
        <v>1478</v>
      </c>
      <c r="F301" s="380">
        <v>8404</v>
      </c>
      <c r="G301" s="380">
        <v>3792</v>
      </c>
      <c r="H301" s="137">
        <f t="shared" si="29"/>
        <v>0.62708234174202759</v>
      </c>
      <c r="I301" s="381">
        <f t="shared" si="30"/>
        <v>0.38976793248945146</v>
      </c>
      <c r="J301" s="137">
        <f t="shared" si="31"/>
        <v>-1.2660195829563878E-2</v>
      </c>
      <c r="K301" s="137">
        <f t="shared" si="32"/>
        <v>-0.17111659790029421</v>
      </c>
      <c r="L301" s="137">
        <f t="shared" si="33"/>
        <v>-2.7863592252021226E-2</v>
      </c>
      <c r="M301" s="137">
        <f t="shared" si="34"/>
        <v>-0.21164038598187931</v>
      </c>
      <c r="N301" s="383">
        <f t="shared" si="28"/>
        <v>-802.54034364328641</v>
      </c>
    </row>
    <row r="302" spans="2:14" x14ac:dyDescent="0.25">
      <c r="B302" s="382">
        <v>2</v>
      </c>
      <c r="C302" s="382">
        <v>571</v>
      </c>
      <c r="D302" s="379" t="s">
        <v>872</v>
      </c>
      <c r="E302" s="380">
        <v>614</v>
      </c>
      <c r="F302" s="380">
        <v>2676</v>
      </c>
      <c r="G302" s="380">
        <v>1229</v>
      </c>
      <c r="H302" s="137">
        <f t="shared" si="29"/>
        <v>0.68871449925261585</v>
      </c>
      <c r="I302" s="381">
        <f t="shared" si="30"/>
        <v>0.49959316517493896</v>
      </c>
      <c r="J302" s="137">
        <f t="shared" si="31"/>
        <v>-8.0923027134949921E-2</v>
      </c>
      <c r="K302" s="137">
        <f t="shared" si="32"/>
        <v>-0.16954662815539029</v>
      </c>
      <c r="L302" s="137">
        <f t="shared" si="33"/>
        <v>6.5677742778687584E-2</v>
      </c>
      <c r="M302" s="137">
        <f t="shared" si="34"/>
        <v>-0.18479191251165261</v>
      </c>
      <c r="N302" s="383">
        <f t="shared" si="28"/>
        <v>-227.10926047682105</v>
      </c>
    </row>
    <row r="303" spans="2:14" x14ac:dyDescent="0.25">
      <c r="B303" s="382">
        <v>2</v>
      </c>
      <c r="C303" s="382">
        <v>572</v>
      </c>
      <c r="D303" s="379" t="s">
        <v>873</v>
      </c>
      <c r="E303" s="380">
        <v>800</v>
      </c>
      <c r="F303" s="380">
        <v>1215</v>
      </c>
      <c r="G303" s="380">
        <v>2786</v>
      </c>
      <c r="H303" s="137">
        <f t="shared" si="29"/>
        <v>2.9514403292181068</v>
      </c>
      <c r="I303" s="381">
        <f t="shared" si="30"/>
        <v>0.28715003589375449</v>
      </c>
      <c r="J303" s="137">
        <f t="shared" si="31"/>
        <v>-3.9453956380956147E-2</v>
      </c>
      <c r="K303" s="137">
        <f t="shared" si="32"/>
        <v>-0.11190770656728735</v>
      </c>
      <c r="L303" s="137">
        <f t="shared" si="33"/>
        <v>-0.11526623016032365</v>
      </c>
      <c r="M303" s="137">
        <f t="shared" si="34"/>
        <v>-0.26662789310856716</v>
      </c>
      <c r="N303" s="383">
        <f t="shared" si="28"/>
        <v>-742.82531020046815</v>
      </c>
    </row>
    <row r="304" spans="2:14" x14ac:dyDescent="0.25">
      <c r="B304" s="382">
        <v>2</v>
      </c>
      <c r="C304" s="382">
        <v>573</v>
      </c>
      <c r="D304" s="379" t="s">
        <v>874</v>
      </c>
      <c r="E304" s="380">
        <v>1613</v>
      </c>
      <c r="F304" s="380">
        <v>3727</v>
      </c>
      <c r="G304" s="380">
        <v>3256</v>
      </c>
      <c r="H304" s="137">
        <f t="shared" si="29"/>
        <v>1.3064126643412932</v>
      </c>
      <c r="I304" s="381">
        <f t="shared" si="30"/>
        <v>0.49539312039312039</v>
      </c>
      <c r="J304" s="137">
        <f t="shared" si="31"/>
        <v>-2.6935996680007471E-2</v>
      </c>
      <c r="K304" s="137">
        <f t="shared" si="32"/>
        <v>-0.15381186452156359</v>
      </c>
      <c r="L304" s="137">
        <f t="shared" si="33"/>
        <v>6.2100442858866997E-2</v>
      </c>
      <c r="M304" s="137">
        <f t="shared" si="34"/>
        <v>-0.11864741834270405</v>
      </c>
      <c r="N304" s="383">
        <f t="shared" si="28"/>
        <v>-386.3159941238444</v>
      </c>
    </row>
    <row r="305" spans="2:14" x14ac:dyDescent="0.25">
      <c r="B305" s="382">
        <v>2</v>
      </c>
      <c r="C305" s="382">
        <v>574</v>
      </c>
      <c r="D305" s="379" t="s">
        <v>875</v>
      </c>
      <c r="E305" s="380">
        <v>107</v>
      </c>
      <c r="F305" s="380">
        <v>1190</v>
      </c>
      <c r="G305" s="380">
        <v>514</v>
      </c>
      <c r="H305" s="137">
        <f t="shared" si="29"/>
        <v>0.52184873949579835</v>
      </c>
      <c r="I305" s="381">
        <f t="shared" si="30"/>
        <v>0.20817120622568094</v>
      </c>
      <c r="J305" s="137">
        <f t="shared" si="31"/>
        <v>-9.9966306254478235E-2</v>
      </c>
      <c r="K305" s="137">
        <f t="shared" si="32"/>
        <v>-0.17379723700732935</v>
      </c>
      <c r="L305" s="137">
        <f t="shared" si="33"/>
        <v>-0.1825347893581116</v>
      </c>
      <c r="M305" s="137">
        <f t="shared" si="34"/>
        <v>-0.45629833261991914</v>
      </c>
      <c r="N305" s="383">
        <f t="shared" si="28"/>
        <v>-234.53734296663845</v>
      </c>
    </row>
    <row r="306" spans="2:14" x14ac:dyDescent="0.25">
      <c r="B306" s="382">
        <v>2</v>
      </c>
      <c r="C306" s="382">
        <v>575</v>
      </c>
      <c r="D306" s="379" t="s">
        <v>876</v>
      </c>
      <c r="E306" s="380">
        <v>79</v>
      </c>
      <c r="F306" s="380">
        <v>633</v>
      </c>
      <c r="G306" s="380">
        <v>416</v>
      </c>
      <c r="H306" s="137">
        <f t="shared" si="29"/>
        <v>0.78199052132701419</v>
      </c>
      <c r="I306" s="381">
        <f t="shared" si="30"/>
        <v>0.18990384615384615</v>
      </c>
      <c r="J306" s="137">
        <f t="shared" si="31"/>
        <v>-0.10257643402191008</v>
      </c>
      <c r="K306" s="137">
        <f t="shared" si="32"/>
        <v>-0.16717058716483049</v>
      </c>
      <c r="L306" s="137">
        <f t="shared" si="33"/>
        <v>-0.19809362958838495</v>
      </c>
      <c r="M306" s="137">
        <f t="shared" si="34"/>
        <v>-0.46784065077512549</v>
      </c>
      <c r="N306" s="383">
        <f t="shared" si="28"/>
        <v>-194.62171072245221</v>
      </c>
    </row>
    <row r="307" spans="2:14" x14ac:dyDescent="0.25">
      <c r="B307" s="382">
        <v>2</v>
      </c>
      <c r="C307" s="382">
        <v>576</v>
      </c>
      <c r="D307" s="379" t="s">
        <v>877</v>
      </c>
      <c r="E307" s="380">
        <v>3449</v>
      </c>
      <c r="F307" s="380">
        <v>8146</v>
      </c>
      <c r="G307" s="380">
        <v>3930</v>
      </c>
      <c r="H307" s="137">
        <f t="shared" si="29"/>
        <v>0.90584335870365829</v>
      </c>
      <c r="I307" s="381">
        <f t="shared" si="30"/>
        <v>0.87760814249363872</v>
      </c>
      <c r="J307" s="137">
        <f t="shared" si="31"/>
        <v>-8.9847097897108649E-3</v>
      </c>
      <c r="K307" s="137">
        <f t="shared" si="32"/>
        <v>-0.16401565611331848</v>
      </c>
      <c r="L307" s="137">
        <f t="shared" si="33"/>
        <v>0.38764405940154167</v>
      </c>
      <c r="M307" s="137">
        <f t="shared" si="34"/>
        <v>0.21464369349851234</v>
      </c>
      <c r="N307" s="383">
        <f t="shared" si="28"/>
        <v>843.5497154491535</v>
      </c>
    </row>
    <row r="308" spans="2:14" x14ac:dyDescent="0.25">
      <c r="B308" s="382">
        <v>2</v>
      </c>
      <c r="C308" s="382">
        <v>577</v>
      </c>
      <c r="D308" s="379" t="s">
        <v>878</v>
      </c>
      <c r="E308" s="380">
        <v>157</v>
      </c>
      <c r="F308" s="380">
        <v>651</v>
      </c>
      <c r="G308" s="380">
        <v>436</v>
      </c>
      <c r="H308" s="137">
        <f t="shared" si="29"/>
        <v>0.91090629800307221</v>
      </c>
      <c r="I308" s="381">
        <f t="shared" si="30"/>
        <v>0.36009174311926606</v>
      </c>
      <c r="J308" s="137">
        <f t="shared" si="31"/>
        <v>-0.1020437548856995</v>
      </c>
      <c r="K308" s="137">
        <f t="shared" si="32"/>
        <v>-0.16388668672718271</v>
      </c>
      <c r="L308" s="137">
        <f t="shared" si="33"/>
        <v>-5.3139663191574003E-2</v>
      </c>
      <c r="M308" s="137">
        <f t="shared" si="34"/>
        <v>-0.31907010480445619</v>
      </c>
      <c r="N308" s="383">
        <f t="shared" si="28"/>
        <v>-139.11456569474291</v>
      </c>
    </row>
    <row r="309" spans="2:14" x14ac:dyDescent="0.25">
      <c r="B309" s="382">
        <v>2</v>
      </c>
      <c r="C309" s="382">
        <v>578</v>
      </c>
      <c r="D309" s="379" t="s">
        <v>879</v>
      </c>
      <c r="E309" s="380">
        <v>127</v>
      </c>
      <c r="F309" s="380">
        <v>1235</v>
      </c>
      <c r="G309" s="380">
        <v>344</v>
      </c>
      <c r="H309" s="137">
        <f t="shared" si="29"/>
        <v>0.38137651821862351</v>
      </c>
      <c r="I309" s="381">
        <f t="shared" si="30"/>
        <v>0.3691860465116279</v>
      </c>
      <c r="J309" s="137">
        <f t="shared" si="31"/>
        <v>-0.10449407891226818</v>
      </c>
      <c r="K309" s="137">
        <f t="shared" si="32"/>
        <v>-0.17737551734526369</v>
      </c>
      <c r="L309" s="137">
        <f t="shared" si="33"/>
        <v>-4.5393781305468589E-2</v>
      </c>
      <c r="M309" s="137">
        <f t="shared" si="34"/>
        <v>-0.3272633775630005</v>
      </c>
      <c r="N309" s="383">
        <f t="shared" si="28"/>
        <v>-112.57860188167217</v>
      </c>
    </row>
    <row r="310" spans="2:14" x14ac:dyDescent="0.25">
      <c r="B310" s="382">
        <v>2</v>
      </c>
      <c r="C310" s="382">
        <v>579</v>
      </c>
      <c r="D310" s="379" t="s">
        <v>880</v>
      </c>
      <c r="E310" s="380">
        <v>292</v>
      </c>
      <c r="F310" s="380">
        <v>4639</v>
      </c>
      <c r="G310" s="380">
        <v>629</v>
      </c>
      <c r="H310" s="137">
        <f t="shared" si="29"/>
        <v>0.1985341668463031</v>
      </c>
      <c r="I310" s="381">
        <f t="shared" si="30"/>
        <v>0.46422893481717009</v>
      </c>
      <c r="J310" s="137">
        <f t="shared" si="31"/>
        <v>-9.690340122126738E-2</v>
      </c>
      <c r="K310" s="137">
        <f t="shared" si="32"/>
        <v>-0.18203310149185659</v>
      </c>
      <c r="L310" s="137">
        <f t="shared" si="33"/>
        <v>3.5557002406822677E-2</v>
      </c>
      <c r="M310" s="137">
        <f t="shared" si="34"/>
        <v>-0.24337950030630129</v>
      </c>
      <c r="N310" s="383">
        <f t="shared" si="28"/>
        <v>-153.08570569266351</v>
      </c>
    </row>
    <row r="311" spans="2:14" x14ac:dyDescent="0.25">
      <c r="B311" s="382">
        <v>2</v>
      </c>
      <c r="C311" s="382">
        <v>580</v>
      </c>
      <c r="D311" s="379" t="s">
        <v>881</v>
      </c>
      <c r="E311" s="380">
        <v>395</v>
      </c>
      <c r="F311" s="380">
        <v>688</v>
      </c>
      <c r="G311" s="380">
        <v>529</v>
      </c>
      <c r="H311" s="137">
        <f t="shared" si="29"/>
        <v>1.3430232558139534</v>
      </c>
      <c r="I311" s="381">
        <f t="shared" si="30"/>
        <v>0.74669187145557658</v>
      </c>
      <c r="J311" s="137">
        <f t="shared" si="31"/>
        <v>-9.9566796902320287E-2</v>
      </c>
      <c r="K311" s="137">
        <f t="shared" si="32"/>
        <v>-0.15287927472953433</v>
      </c>
      <c r="L311" s="137">
        <f t="shared" si="33"/>
        <v>0.27613887547707661</v>
      </c>
      <c r="M311" s="137">
        <f t="shared" si="34"/>
        <v>2.3692803845221988E-2</v>
      </c>
      <c r="N311" s="383">
        <f t="shared" si="28"/>
        <v>12.533493234122432</v>
      </c>
    </row>
    <row r="312" spans="2:14" x14ac:dyDescent="0.25">
      <c r="B312" s="382">
        <v>2</v>
      </c>
      <c r="C312" s="382">
        <v>581</v>
      </c>
      <c r="D312" s="379" t="s">
        <v>882</v>
      </c>
      <c r="E312" s="380">
        <v>7176</v>
      </c>
      <c r="F312" s="380">
        <v>400</v>
      </c>
      <c r="G312" s="380">
        <v>6123</v>
      </c>
      <c r="H312" s="137">
        <f t="shared" si="29"/>
        <v>33.247500000000002</v>
      </c>
      <c r="I312" s="381">
        <f t="shared" si="30"/>
        <v>1.1719745222929936</v>
      </c>
      <c r="J312" s="137">
        <f t="shared" si="31"/>
        <v>4.9423557495779431E-2</v>
      </c>
      <c r="K312" s="137">
        <f t="shared" si="32"/>
        <v>0.65983060333626686</v>
      </c>
      <c r="L312" s="137">
        <f t="shared" si="33"/>
        <v>0.6383644401490427</v>
      </c>
      <c r="M312" s="137">
        <f t="shared" si="34"/>
        <v>1.3476186009810891</v>
      </c>
      <c r="N312" s="383">
        <f t="shared" si="28"/>
        <v>8251.4686938072082</v>
      </c>
    </row>
    <row r="313" spans="2:14" x14ac:dyDescent="0.25">
      <c r="B313" s="382">
        <v>2</v>
      </c>
      <c r="C313" s="382">
        <v>582</v>
      </c>
      <c r="D313" s="379" t="s">
        <v>883</v>
      </c>
      <c r="E313" s="380">
        <v>107</v>
      </c>
      <c r="F313" s="380">
        <v>1785</v>
      </c>
      <c r="G313" s="380">
        <v>401</v>
      </c>
      <c r="H313" s="137">
        <f t="shared" si="29"/>
        <v>0.28459383753501399</v>
      </c>
      <c r="I313" s="381">
        <f t="shared" si="30"/>
        <v>0.26683291770573564</v>
      </c>
      <c r="J313" s="137">
        <f t="shared" si="31"/>
        <v>-0.10297594337406803</v>
      </c>
      <c r="K313" s="137">
        <f t="shared" si="32"/>
        <v>-0.17984088423555727</v>
      </c>
      <c r="L313" s="137">
        <f t="shared" si="33"/>
        <v>-0.13257090881032493</v>
      </c>
      <c r="M313" s="137">
        <f t="shared" si="34"/>
        <v>-0.41538773641995019</v>
      </c>
      <c r="N313" s="383">
        <f t="shared" si="28"/>
        <v>-166.57048230440003</v>
      </c>
    </row>
    <row r="314" spans="2:14" x14ac:dyDescent="0.25">
      <c r="B314" s="382">
        <v>2</v>
      </c>
      <c r="C314" s="382">
        <v>584</v>
      </c>
      <c r="D314" s="379" t="s">
        <v>884</v>
      </c>
      <c r="E314" s="380">
        <v>2306</v>
      </c>
      <c r="F314" s="380">
        <v>6876</v>
      </c>
      <c r="G314" s="380">
        <v>2331</v>
      </c>
      <c r="H314" s="137">
        <f t="shared" si="29"/>
        <v>0.67437463641652118</v>
      </c>
      <c r="I314" s="381">
        <f t="shared" si="30"/>
        <v>0.98927498927498925</v>
      </c>
      <c r="J314" s="137">
        <f t="shared" si="31"/>
        <v>-5.1572406729746875E-2</v>
      </c>
      <c r="K314" s="137">
        <f t="shared" si="32"/>
        <v>-0.16991191069145714</v>
      </c>
      <c r="L314" s="137">
        <f t="shared" si="33"/>
        <v>0.48275395055479225</v>
      </c>
      <c r="M314" s="137">
        <f t="shared" si="34"/>
        <v>0.26126963313358825</v>
      </c>
      <c r="N314" s="383">
        <f t="shared" si="28"/>
        <v>609.01951483439427</v>
      </c>
    </row>
    <row r="315" spans="2:14" x14ac:dyDescent="0.25">
      <c r="B315" s="382">
        <v>2</v>
      </c>
      <c r="C315" s="382">
        <v>585</v>
      </c>
      <c r="D315" s="379" t="s">
        <v>885</v>
      </c>
      <c r="E315" s="380">
        <v>225</v>
      </c>
      <c r="F315" s="380">
        <v>918</v>
      </c>
      <c r="G315" s="380">
        <v>1205</v>
      </c>
      <c r="H315" s="137">
        <f t="shared" si="29"/>
        <v>1.5577342047930283</v>
      </c>
      <c r="I315" s="381">
        <f t="shared" si="30"/>
        <v>0.18672199170124482</v>
      </c>
      <c r="J315" s="137">
        <f t="shared" si="31"/>
        <v>-8.1562242098402626E-2</v>
      </c>
      <c r="K315" s="137">
        <f t="shared" si="32"/>
        <v>-0.14740989466217513</v>
      </c>
      <c r="L315" s="137">
        <f t="shared" si="33"/>
        <v>-0.20080370728266203</v>
      </c>
      <c r="M315" s="137">
        <f t="shared" si="34"/>
        <v>-0.42977584404323976</v>
      </c>
      <c r="N315" s="383">
        <f t="shared" si="28"/>
        <v>-517.87989207210387</v>
      </c>
    </row>
    <row r="316" spans="2:14" x14ac:dyDescent="0.25">
      <c r="B316" s="382">
        <v>2</v>
      </c>
      <c r="C316" s="382">
        <v>586</v>
      </c>
      <c r="D316" s="379" t="s">
        <v>886</v>
      </c>
      <c r="E316" s="380">
        <v>122</v>
      </c>
      <c r="F316" s="380">
        <v>903</v>
      </c>
      <c r="G316" s="380">
        <v>239</v>
      </c>
      <c r="H316" s="137">
        <f t="shared" si="29"/>
        <v>0.3997785160575858</v>
      </c>
      <c r="I316" s="381">
        <f t="shared" si="30"/>
        <v>0.5104602510460251</v>
      </c>
      <c r="J316" s="137">
        <f t="shared" si="31"/>
        <v>-0.10729064437737373</v>
      </c>
      <c r="K316" s="137">
        <f t="shared" si="32"/>
        <v>-0.17690675913494153</v>
      </c>
      <c r="L316" s="137">
        <f t="shared" si="33"/>
        <v>7.4933554903263908E-2</v>
      </c>
      <c r="M316" s="137">
        <f t="shared" si="34"/>
        <v>-0.20926384860905134</v>
      </c>
      <c r="N316" s="383">
        <f t="shared" si="28"/>
        <v>-50.014059817563272</v>
      </c>
    </row>
    <row r="317" spans="2:14" x14ac:dyDescent="0.25">
      <c r="B317" s="382">
        <v>2</v>
      </c>
      <c r="C317" s="382">
        <v>587</v>
      </c>
      <c r="D317" s="379" t="s">
        <v>887</v>
      </c>
      <c r="E317" s="380">
        <v>1451</v>
      </c>
      <c r="F317" s="380">
        <v>594</v>
      </c>
      <c r="G317" s="380">
        <v>4201</v>
      </c>
      <c r="H317" s="137">
        <f t="shared" si="29"/>
        <v>9.5151515151515156</v>
      </c>
      <c r="I317" s="381">
        <f t="shared" si="30"/>
        <v>0.34539395382051891</v>
      </c>
      <c r="J317" s="137">
        <f t="shared" si="31"/>
        <v>-1.7669074940574818E-3</v>
      </c>
      <c r="K317" s="137">
        <f t="shared" si="32"/>
        <v>5.5291177788374828E-2</v>
      </c>
      <c r="L317" s="137">
        <f t="shared" si="33"/>
        <v>-6.5658196495683718E-2</v>
      </c>
      <c r="M317" s="137">
        <f t="shared" si="34"/>
        <v>-1.2133926201366371E-2</v>
      </c>
      <c r="N317" s="383">
        <f t="shared" si="28"/>
        <v>-50.974623971940126</v>
      </c>
    </row>
    <row r="318" spans="2:14" x14ac:dyDescent="0.25">
      <c r="B318" s="382">
        <v>2</v>
      </c>
      <c r="C318" s="382">
        <v>588</v>
      </c>
      <c r="D318" s="379" t="s">
        <v>888</v>
      </c>
      <c r="E318" s="380">
        <v>59</v>
      </c>
      <c r="F318" s="380">
        <v>347</v>
      </c>
      <c r="G318" s="380">
        <v>366</v>
      </c>
      <c r="H318" s="137">
        <f t="shared" si="29"/>
        <v>1.2247838616714697</v>
      </c>
      <c r="I318" s="381">
        <f t="shared" si="30"/>
        <v>0.16120218579234974</v>
      </c>
      <c r="J318" s="137">
        <f t="shared" si="31"/>
        <v>-0.10390813186243654</v>
      </c>
      <c r="K318" s="137">
        <f t="shared" si="32"/>
        <v>-0.15589121328494798</v>
      </c>
      <c r="L318" s="137">
        <f t="shared" si="33"/>
        <v>-0.22253966591503613</v>
      </c>
      <c r="M318" s="137">
        <f t="shared" si="34"/>
        <v>-0.48233901106242061</v>
      </c>
      <c r="N318" s="383">
        <f t="shared" si="28"/>
        <v>-176.53607804884595</v>
      </c>
    </row>
    <row r="319" spans="2:14" x14ac:dyDescent="0.25">
      <c r="B319" s="382">
        <v>2</v>
      </c>
      <c r="C319" s="382">
        <v>589</v>
      </c>
      <c r="D319" s="379" t="s">
        <v>889</v>
      </c>
      <c r="E319" s="380">
        <v>160</v>
      </c>
      <c r="F319" s="380">
        <v>1704</v>
      </c>
      <c r="G319" s="380">
        <v>481</v>
      </c>
      <c r="H319" s="137">
        <f t="shared" si="29"/>
        <v>0.37617370892018781</v>
      </c>
      <c r="I319" s="381">
        <f t="shared" si="30"/>
        <v>0.33264033264033266</v>
      </c>
      <c r="J319" s="137">
        <f t="shared" si="31"/>
        <v>-0.10084522682922568</v>
      </c>
      <c r="K319" s="137">
        <f t="shared" si="32"/>
        <v>-0.1775080496711951</v>
      </c>
      <c r="L319" s="137">
        <f t="shared" si="33"/>
        <v>-7.6520825442594115E-2</v>
      </c>
      <c r="M319" s="137">
        <f t="shared" si="34"/>
        <v>-0.35487410194301494</v>
      </c>
      <c r="N319" s="383">
        <f t="shared" si="28"/>
        <v>-170.69444303459019</v>
      </c>
    </row>
    <row r="320" spans="2:14" x14ac:dyDescent="0.25">
      <c r="B320" s="382">
        <v>2</v>
      </c>
      <c r="C320" s="382">
        <v>590</v>
      </c>
      <c r="D320" s="379" t="s">
        <v>890</v>
      </c>
      <c r="E320" s="380">
        <v>773</v>
      </c>
      <c r="F320" s="380">
        <v>863</v>
      </c>
      <c r="G320" s="380">
        <v>2655</v>
      </c>
      <c r="H320" s="137">
        <f t="shared" si="29"/>
        <v>3.9721900347624564</v>
      </c>
      <c r="I320" s="381">
        <f t="shared" si="30"/>
        <v>0.29114877589453858</v>
      </c>
      <c r="J320" s="137">
        <f t="shared" si="31"/>
        <v>-4.2943004723135454E-2</v>
      </c>
      <c r="K320" s="137">
        <f t="shared" si="32"/>
        <v>-8.5905920818526438E-2</v>
      </c>
      <c r="L320" s="137">
        <f t="shared" si="33"/>
        <v>-0.11186038735928702</v>
      </c>
      <c r="M320" s="137">
        <f t="shared" si="34"/>
        <v>-0.24070931290094891</v>
      </c>
      <c r="N320" s="383">
        <f t="shared" si="28"/>
        <v>-639.0832257520193</v>
      </c>
    </row>
    <row r="321" spans="2:14" x14ac:dyDescent="0.25">
      <c r="B321" s="382">
        <v>2</v>
      </c>
      <c r="C321" s="382">
        <v>591</v>
      </c>
      <c r="D321" s="379" t="s">
        <v>891</v>
      </c>
      <c r="E321" s="380">
        <v>30</v>
      </c>
      <c r="F321" s="380">
        <v>1435</v>
      </c>
      <c r="G321" s="380">
        <v>98</v>
      </c>
      <c r="H321" s="137">
        <f t="shared" si="29"/>
        <v>8.9198606271777003E-2</v>
      </c>
      <c r="I321" s="381">
        <f t="shared" si="30"/>
        <v>0.30612244897959184</v>
      </c>
      <c r="J321" s="137">
        <f t="shared" si="31"/>
        <v>-0.11104603228765833</v>
      </c>
      <c r="K321" s="137">
        <f t="shared" si="32"/>
        <v>-0.18481823070163031</v>
      </c>
      <c r="L321" s="137">
        <f t="shared" si="33"/>
        <v>-9.9106875835205721E-2</v>
      </c>
      <c r="M321" s="137">
        <f t="shared" si="34"/>
        <v>-0.39497113882449436</v>
      </c>
      <c r="N321" s="383">
        <f t="shared" si="28"/>
        <v>-38.70717160480045</v>
      </c>
    </row>
    <row r="322" spans="2:14" x14ac:dyDescent="0.25">
      <c r="B322" s="382">
        <v>2</v>
      </c>
      <c r="C322" s="382">
        <v>592</v>
      </c>
      <c r="D322" s="379" t="s">
        <v>892</v>
      </c>
      <c r="E322" s="380">
        <v>96</v>
      </c>
      <c r="F322" s="380">
        <v>470</v>
      </c>
      <c r="G322" s="380">
        <v>668</v>
      </c>
      <c r="H322" s="137">
        <f t="shared" si="29"/>
        <v>1.6255319148936169</v>
      </c>
      <c r="I322" s="381">
        <f t="shared" si="30"/>
        <v>0.1437125748502994</v>
      </c>
      <c r="J322" s="137">
        <f t="shared" si="31"/>
        <v>-9.5864676905656754E-2</v>
      </c>
      <c r="K322" s="137">
        <f t="shared" si="32"/>
        <v>-0.14568286841595937</v>
      </c>
      <c r="L322" s="137">
        <f t="shared" si="33"/>
        <v>-0.23743607466084948</v>
      </c>
      <c r="M322" s="137">
        <f t="shared" si="34"/>
        <v>-0.47898361998246564</v>
      </c>
      <c r="N322" s="383">
        <f t="shared" si="28"/>
        <v>-319.96105814828707</v>
      </c>
    </row>
    <row r="323" spans="2:14" x14ac:dyDescent="0.25">
      <c r="B323" s="382">
        <v>2</v>
      </c>
      <c r="C323" s="382">
        <v>593</v>
      </c>
      <c r="D323" s="379" t="s">
        <v>893</v>
      </c>
      <c r="E323" s="380">
        <v>3516</v>
      </c>
      <c r="F323" s="380">
        <v>1307</v>
      </c>
      <c r="G323" s="380">
        <v>5708</v>
      </c>
      <c r="H323" s="137">
        <f t="shared" si="29"/>
        <v>7.0573833205814847</v>
      </c>
      <c r="I323" s="381">
        <f t="shared" si="30"/>
        <v>0.61597757533286612</v>
      </c>
      <c r="J323" s="137">
        <f t="shared" si="31"/>
        <v>3.8370465419409854E-2</v>
      </c>
      <c r="K323" s="137">
        <f t="shared" si="32"/>
        <v>-7.3161016144133771E-3</v>
      </c>
      <c r="L323" s="137">
        <f t="shared" si="33"/>
        <v>0.16480571944422384</v>
      </c>
      <c r="M323" s="137">
        <f t="shared" si="34"/>
        <v>0.19586008324922033</v>
      </c>
      <c r="N323" s="383">
        <f t="shared" si="28"/>
        <v>1117.9693551865496</v>
      </c>
    </row>
    <row r="324" spans="2:14" x14ac:dyDescent="0.25">
      <c r="B324" s="382">
        <v>2</v>
      </c>
      <c r="C324" s="382">
        <v>594</v>
      </c>
      <c r="D324" s="379" t="s">
        <v>894</v>
      </c>
      <c r="E324" s="380">
        <v>1322</v>
      </c>
      <c r="F324" s="380">
        <v>1147</v>
      </c>
      <c r="G324" s="380">
        <v>2768</v>
      </c>
      <c r="H324" s="137">
        <f t="shared" si="29"/>
        <v>3.5658238884045335</v>
      </c>
      <c r="I324" s="381">
        <f t="shared" si="30"/>
        <v>0.47760115606936415</v>
      </c>
      <c r="J324" s="137">
        <f t="shared" si="31"/>
        <v>-3.9933367603545662E-2</v>
      </c>
      <c r="K324" s="137">
        <f t="shared" si="32"/>
        <v>-9.6257376631598182E-2</v>
      </c>
      <c r="L324" s="137">
        <f t="shared" si="33"/>
        <v>4.6946510971201429E-2</v>
      </c>
      <c r="M324" s="137">
        <f t="shared" si="34"/>
        <v>-8.924423326394243E-2</v>
      </c>
      <c r="N324" s="383">
        <f t="shared" si="28"/>
        <v>-247.02803767459264</v>
      </c>
    </row>
    <row r="325" spans="2:14" x14ac:dyDescent="0.25">
      <c r="B325" s="382">
        <v>2</v>
      </c>
      <c r="C325" s="382">
        <v>602</v>
      </c>
      <c r="D325" s="379" t="s">
        <v>895</v>
      </c>
      <c r="E325" s="380">
        <v>259</v>
      </c>
      <c r="F325" s="380">
        <v>1038</v>
      </c>
      <c r="G325" s="380">
        <v>983</v>
      </c>
      <c r="H325" s="137">
        <f t="shared" si="29"/>
        <v>1.1965317919075145</v>
      </c>
      <c r="I325" s="381">
        <f t="shared" si="30"/>
        <v>0.26347914547304169</v>
      </c>
      <c r="J325" s="137">
        <f t="shared" si="31"/>
        <v>-8.7474980510340097E-2</v>
      </c>
      <c r="K325" s="137">
        <f t="shared" si="32"/>
        <v>-0.15661088458239858</v>
      </c>
      <c r="L325" s="137">
        <f t="shared" si="33"/>
        <v>-0.13542741386261578</v>
      </c>
      <c r="M325" s="137">
        <f t="shared" si="34"/>
        <v>-0.37951327895535447</v>
      </c>
      <c r="N325" s="383">
        <f t="shared" si="28"/>
        <v>-373.06155321311343</v>
      </c>
    </row>
    <row r="326" spans="2:14" x14ac:dyDescent="0.25">
      <c r="B326" s="382">
        <v>2</v>
      </c>
      <c r="C326" s="382">
        <v>603</v>
      </c>
      <c r="D326" s="379" t="s">
        <v>896</v>
      </c>
      <c r="E326" s="380">
        <v>775</v>
      </c>
      <c r="F326" s="380">
        <v>356</v>
      </c>
      <c r="G326" s="380">
        <v>1856</v>
      </c>
      <c r="H326" s="137">
        <f t="shared" si="29"/>
        <v>7.3904494382022472</v>
      </c>
      <c r="I326" s="381">
        <f t="shared" si="30"/>
        <v>0.41756465517241381</v>
      </c>
      <c r="J326" s="137">
        <f t="shared" si="31"/>
        <v>-6.4223536214748189E-2</v>
      </c>
      <c r="K326" s="137">
        <f t="shared" si="32"/>
        <v>1.1681661580943438E-3</v>
      </c>
      <c r="L326" s="137">
        <f t="shared" si="33"/>
        <v>-4.188317584597083E-3</v>
      </c>
      <c r="M326" s="137">
        <f t="shared" si="34"/>
        <v>-6.7243687641250938E-2</v>
      </c>
      <c r="N326" s="383">
        <f t="shared" si="28"/>
        <v>-124.80428426216174</v>
      </c>
    </row>
    <row r="327" spans="2:14" x14ac:dyDescent="0.25">
      <c r="B327" s="382">
        <v>2</v>
      </c>
      <c r="C327" s="382">
        <v>605</v>
      </c>
      <c r="D327" s="379" t="s">
        <v>897</v>
      </c>
      <c r="E327" s="380">
        <v>417</v>
      </c>
      <c r="F327" s="380">
        <v>1464</v>
      </c>
      <c r="G327" s="380">
        <v>1293</v>
      </c>
      <c r="H327" s="137">
        <f t="shared" si="29"/>
        <v>1.1680327868852458</v>
      </c>
      <c r="I327" s="381">
        <f t="shared" si="30"/>
        <v>0.3225058004640371</v>
      </c>
      <c r="J327" s="137">
        <f t="shared" si="31"/>
        <v>-7.9218453899076072E-2</v>
      </c>
      <c r="K327" s="137">
        <f t="shared" si="32"/>
        <v>-0.15733684611696175</v>
      </c>
      <c r="L327" s="137">
        <f t="shared" si="33"/>
        <v>-8.5152700345123969E-2</v>
      </c>
      <c r="M327" s="137">
        <f t="shared" si="34"/>
        <v>-0.32170800036116176</v>
      </c>
      <c r="N327" s="383">
        <f t="shared" si="28"/>
        <v>-415.96844446698213</v>
      </c>
    </row>
    <row r="328" spans="2:14" x14ac:dyDescent="0.25">
      <c r="B328" s="382">
        <v>2</v>
      </c>
      <c r="C328" s="382">
        <v>606</v>
      </c>
      <c r="D328" s="379" t="s">
        <v>898</v>
      </c>
      <c r="E328" s="380">
        <v>127</v>
      </c>
      <c r="F328" s="380">
        <v>219</v>
      </c>
      <c r="G328" s="380">
        <v>534</v>
      </c>
      <c r="H328" s="137">
        <f t="shared" si="29"/>
        <v>3.0182648401826486</v>
      </c>
      <c r="I328" s="381">
        <f t="shared" si="30"/>
        <v>0.23782771535580524</v>
      </c>
      <c r="J328" s="137">
        <f t="shared" si="31"/>
        <v>-9.9433627118267642E-2</v>
      </c>
      <c r="K328" s="137">
        <f t="shared" si="32"/>
        <v>-0.11020547084051911</v>
      </c>
      <c r="L328" s="137">
        <f t="shared" si="33"/>
        <v>-0.15727548064964203</v>
      </c>
      <c r="M328" s="137">
        <f t="shared" si="34"/>
        <v>-0.3669145786084288</v>
      </c>
      <c r="N328" s="383">
        <f t="shared" si="28"/>
        <v>-195.93238497690098</v>
      </c>
    </row>
    <row r="329" spans="2:14" x14ac:dyDescent="0.25">
      <c r="B329" s="382">
        <v>2</v>
      </c>
      <c r="C329" s="382">
        <v>607</v>
      </c>
      <c r="D329" s="379" t="s">
        <v>899</v>
      </c>
      <c r="E329" s="380">
        <v>96</v>
      </c>
      <c r="F329" s="380">
        <v>296</v>
      </c>
      <c r="G329" s="380">
        <v>453</v>
      </c>
      <c r="H329" s="137">
        <f t="shared" si="29"/>
        <v>1.8547297297297298</v>
      </c>
      <c r="I329" s="381">
        <f t="shared" si="30"/>
        <v>0.2119205298013245</v>
      </c>
      <c r="J329" s="137">
        <f t="shared" si="31"/>
        <v>-0.1015909776199205</v>
      </c>
      <c r="K329" s="137">
        <f t="shared" si="32"/>
        <v>-0.13984446117167351</v>
      </c>
      <c r="L329" s="137">
        <f t="shared" si="33"/>
        <v>-0.17934138175812794</v>
      </c>
      <c r="M329" s="137">
        <f t="shared" si="34"/>
        <v>-0.42077682054972199</v>
      </c>
      <c r="N329" s="383">
        <f t="shared" si="28"/>
        <v>-190.61189970902407</v>
      </c>
    </row>
    <row r="330" spans="2:14" x14ac:dyDescent="0.25">
      <c r="B330" s="382">
        <v>2</v>
      </c>
      <c r="C330" s="382">
        <v>608</v>
      </c>
      <c r="D330" s="379" t="s">
        <v>900</v>
      </c>
      <c r="E330" s="380">
        <v>1762</v>
      </c>
      <c r="F330" s="380">
        <v>695</v>
      </c>
      <c r="G330" s="380">
        <v>4071</v>
      </c>
      <c r="H330" s="137">
        <f t="shared" si="29"/>
        <v>8.392805755395683</v>
      </c>
      <c r="I330" s="381">
        <f t="shared" si="30"/>
        <v>0.43281748956030458</v>
      </c>
      <c r="J330" s="137">
        <f t="shared" si="31"/>
        <v>-5.229321879426263E-3</v>
      </c>
      <c r="K330" s="137">
        <f t="shared" si="32"/>
        <v>2.6701413007949416E-2</v>
      </c>
      <c r="L330" s="137">
        <f t="shared" si="33"/>
        <v>8.8029637153162719E-3</v>
      </c>
      <c r="M330" s="137">
        <f t="shared" si="34"/>
        <v>3.0275054843839425E-2</v>
      </c>
      <c r="N330" s="383">
        <f t="shared" si="28"/>
        <v>123.2497482692703</v>
      </c>
    </row>
    <row r="331" spans="2:14" x14ac:dyDescent="0.25">
      <c r="B331" s="382">
        <v>2</v>
      </c>
      <c r="C331" s="382">
        <v>609</v>
      </c>
      <c r="D331" s="379" t="s">
        <v>901</v>
      </c>
      <c r="E331" s="380">
        <v>57</v>
      </c>
      <c r="F331" s="380">
        <v>306</v>
      </c>
      <c r="G331" s="380">
        <v>268</v>
      </c>
      <c r="H331" s="137">
        <f t="shared" si="29"/>
        <v>1.0620915032679739</v>
      </c>
      <c r="I331" s="381">
        <f t="shared" si="30"/>
        <v>0.21268656716417911</v>
      </c>
      <c r="J331" s="137">
        <f t="shared" si="31"/>
        <v>-0.10651825962986838</v>
      </c>
      <c r="K331" s="137">
        <f t="shared" si="32"/>
        <v>-0.16003551214997913</v>
      </c>
      <c r="L331" s="137">
        <f t="shared" si="33"/>
        <v>-0.1786889255251416</v>
      </c>
      <c r="M331" s="137">
        <f t="shared" si="34"/>
        <v>-0.44524269730498911</v>
      </c>
      <c r="N331" s="383">
        <f t="shared" si="28"/>
        <v>-119.32504287773708</v>
      </c>
    </row>
    <row r="332" spans="2:14" x14ac:dyDescent="0.25">
      <c r="B332" s="382">
        <v>2</v>
      </c>
      <c r="C332" s="382">
        <v>610</v>
      </c>
      <c r="D332" s="379" t="s">
        <v>902</v>
      </c>
      <c r="E332" s="380">
        <v>178</v>
      </c>
      <c r="F332" s="380">
        <v>272</v>
      </c>
      <c r="G332" s="380">
        <v>640</v>
      </c>
      <c r="H332" s="137">
        <f t="shared" si="29"/>
        <v>3.0073529411764706</v>
      </c>
      <c r="I332" s="381">
        <f t="shared" si="30"/>
        <v>0.27812500000000001</v>
      </c>
      <c r="J332" s="137">
        <f t="shared" si="31"/>
        <v>-9.6610427696351558E-2</v>
      </c>
      <c r="K332" s="137">
        <f t="shared" si="32"/>
        <v>-0.11048343208658135</v>
      </c>
      <c r="L332" s="137">
        <f t="shared" si="33"/>
        <v>-0.12295311490947307</v>
      </c>
      <c r="M332" s="137">
        <f t="shared" si="34"/>
        <v>-0.33004697469240596</v>
      </c>
      <c r="N332" s="383">
        <f t="shared" si="28"/>
        <v>-211.23006380313981</v>
      </c>
    </row>
    <row r="333" spans="2:14" x14ac:dyDescent="0.25">
      <c r="B333" s="382">
        <v>2</v>
      </c>
      <c r="C333" s="382">
        <v>611</v>
      </c>
      <c r="D333" s="379" t="s">
        <v>903</v>
      </c>
      <c r="E333" s="380">
        <v>405</v>
      </c>
      <c r="F333" s="380">
        <v>455</v>
      </c>
      <c r="G333" s="380">
        <v>990</v>
      </c>
      <c r="H333" s="137">
        <f t="shared" si="29"/>
        <v>3.0659340659340661</v>
      </c>
      <c r="I333" s="381">
        <f t="shared" si="30"/>
        <v>0.40909090909090912</v>
      </c>
      <c r="J333" s="137">
        <f t="shared" si="31"/>
        <v>-8.7288542812666375E-2</v>
      </c>
      <c r="K333" s="137">
        <f t="shared" si="32"/>
        <v>-0.1089911819819819</v>
      </c>
      <c r="L333" s="137">
        <f t="shared" si="33"/>
        <v>-1.1405652816156563E-2</v>
      </c>
      <c r="M333" s="137">
        <f t="shared" si="34"/>
        <v>-0.20768537761080486</v>
      </c>
      <c r="N333" s="383">
        <f t="shared" ref="N333:N396" si="35">M333*G333</f>
        <v>-205.6085238346968</v>
      </c>
    </row>
    <row r="334" spans="2:14" x14ac:dyDescent="0.25">
      <c r="B334" s="382">
        <v>2</v>
      </c>
      <c r="C334" s="382">
        <v>612</v>
      </c>
      <c r="D334" s="379" t="s">
        <v>904</v>
      </c>
      <c r="E334" s="380">
        <v>3100</v>
      </c>
      <c r="F334" s="380">
        <v>1272</v>
      </c>
      <c r="G334" s="380">
        <v>5485</v>
      </c>
      <c r="H334" s="137">
        <f t="shared" ref="H334:H397" si="36">(G334+E334)/F334</f>
        <v>6.7492138364779874</v>
      </c>
      <c r="I334" s="381">
        <f t="shared" ref="I334:I397" si="37">E334/G334</f>
        <v>0.56517775752051047</v>
      </c>
      <c r="J334" s="137">
        <f t="shared" ref="J334:J397" si="38">$J$6*(G334-G$10)/G$11</f>
        <v>3.2431093050661865E-2</v>
      </c>
      <c r="K334" s="137">
        <f t="shared" ref="K334:K397" si="39">$K$6*(H334-H$10)/H$11</f>
        <v>-1.5166171868111991E-2</v>
      </c>
      <c r="L334" s="137">
        <f t="shared" ref="L334:L397" si="40">$L$6*(I334-I$10)/I$11</f>
        <v>0.12153804168666558</v>
      </c>
      <c r="M334" s="137">
        <f t="shared" ref="M334:M397" si="41">SUM(J334:L334)</f>
        <v>0.13880296286921545</v>
      </c>
      <c r="N334" s="383">
        <f t="shared" si="35"/>
        <v>761.33425133764672</v>
      </c>
    </row>
    <row r="335" spans="2:14" x14ac:dyDescent="0.25">
      <c r="B335" s="382">
        <v>2</v>
      </c>
      <c r="C335" s="382">
        <v>613</v>
      </c>
      <c r="D335" s="379" t="s">
        <v>905</v>
      </c>
      <c r="E335" s="380">
        <v>330</v>
      </c>
      <c r="F335" s="380">
        <v>1023</v>
      </c>
      <c r="G335" s="380">
        <v>623</v>
      </c>
      <c r="H335" s="137">
        <f t="shared" si="36"/>
        <v>0.93157380254154443</v>
      </c>
      <c r="I335" s="381">
        <f t="shared" si="37"/>
        <v>0.52969502407704649</v>
      </c>
      <c r="J335" s="137">
        <f t="shared" si="38"/>
        <v>-9.7063204962130556E-2</v>
      </c>
      <c r="K335" s="137">
        <f t="shared" si="39"/>
        <v>-0.16336021875755999</v>
      </c>
      <c r="L335" s="137">
        <f t="shared" si="40"/>
        <v>9.1316368800749698E-2</v>
      </c>
      <c r="M335" s="137">
        <f t="shared" si="41"/>
        <v>-0.16910705491894082</v>
      </c>
      <c r="N335" s="383">
        <f t="shared" si="35"/>
        <v>-105.35369521450014</v>
      </c>
    </row>
    <row r="336" spans="2:14" x14ac:dyDescent="0.25">
      <c r="B336" s="382">
        <v>2</v>
      </c>
      <c r="C336" s="382">
        <v>614</v>
      </c>
      <c r="D336" s="379" t="s">
        <v>906</v>
      </c>
      <c r="E336" s="380">
        <v>563</v>
      </c>
      <c r="F336" s="380">
        <v>1319</v>
      </c>
      <c r="G336" s="380">
        <v>1275</v>
      </c>
      <c r="H336" s="137">
        <f t="shared" si="36"/>
        <v>1.3934799090219863</v>
      </c>
      <c r="I336" s="381">
        <f t="shared" si="37"/>
        <v>0.44156862745098041</v>
      </c>
      <c r="J336" s="137">
        <f t="shared" si="38"/>
        <v>-7.9697865121665587E-2</v>
      </c>
      <c r="K336" s="137">
        <f t="shared" si="39"/>
        <v>-0.15159398110741654</v>
      </c>
      <c r="L336" s="137">
        <f t="shared" si="40"/>
        <v>1.6256561593646184E-2</v>
      </c>
      <c r="M336" s="137">
        <f t="shared" si="41"/>
        <v>-0.21503528463543592</v>
      </c>
      <c r="N336" s="383">
        <f t="shared" si="35"/>
        <v>-274.16998791018079</v>
      </c>
    </row>
    <row r="337" spans="2:14" x14ac:dyDescent="0.25">
      <c r="B337" s="382">
        <v>2</v>
      </c>
      <c r="C337" s="382">
        <v>615</v>
      </c>
      <c r="D337" s="379" t="s">
        <v>907</v>
      </c>
      <c r="E337" s="380">
        <v>131</v>
      </c>
      <c r="F337" s="380">
        <v>233</v>
      </c>
      <c r="G337" s="380">
        <v>561</v>
      </c>
      <c r="H337" s="137">
        <f t="shared" si="36"/>
        <v>2.9699570815450644</v>
      </c>
      <c r="I337" s="381">
        <f t="shared" si="37"/>
        <v>0.23351158645276293</v>
      </c>
      <c r="J337" s="137">
        <f t="shared" si="38"/>
        <v>-9.8714510284383356E-2</v>
      </c>
      <c r="K337" s="137">
        <f t="shared" si="39"/>
        <v>-0.11143602519020415</v>
      </c>
      <c r="L337" s="137">
        <f t="shared" si="40"/>
        <v>-0.16095165278133611</v>
      </c>
      <c r="M337" s="137">
        <f t="shared" si="41"/>
        <v>-0.37110218825592362</v>
      </c>
      <c r="N337" s="383">
        <f t="shared" si="35"/>
        <v>-208.18832761157316</v>
      </c>
    </row>
    <row r="338" spans="2:14" x14ac:dyDescent="0.25">
      <c r="B338" s="382">
        <v>2</v>
      </c>
      <c r="C338" s="382">
        <v>616</v>
      </c>
      <c r="D338" s="379" t="s">
        <v>908</v>
      </c>
      <c r="E338" s="380">
        <v>6661</v>
      </c>
      <c r="F338" s="380">
        <v>1563</v>
      </c>
      <c r="G338" s="380">
        <v>13049</v>
      </c>
      <c r="H338" s="137">
        <f t="shared" si="36"/>
        <v>12.610364683301343</v>
      </c>
      <c r="I338" s="381">
        <f t="shared" si="37"/>
        <v>0.51046057169131731</v>
      </c>
      <c r="J338" s="137">
        <f t="shared" si="38"/>
        <v>0.23389034236550391</v>
      </c>
      <c r="K338" s="137">
        <f t="shared" si="39"/>
        <v>0.13413623569809621</v>
      </c>
      <c r="L338" s="137">
        <f t="shared" si="40"/>
        <v>7.4933828006156306E-2</v>
      </c>
      <c r="M338" s="137">
        <f t="shared" si="41"/>
        <v>0.4429604060697564</v>
      </c>
      <c r="N338" s="383">
        <f t="shared" si="35"/>
        <v>5780.190338804251</v>
      </c>
    </row>
    <row r="339" spans="2:14" x14ac:dyDescent="0.25">
      <c r="B339" s="382">
        <v>2</v>
      </c>
      <c r="C339" s="382">
        <v>617</v>
      </c>
      <c r="D339" s="379" t="s">
        <v>909</v>
      </c>
      <c r="E339" s="380">
        <v>122</v>
      </c>
      <c r="F339" s="380">
        <v>539</v>
      </c>
      <c r="G339" s="380">
        <v>710</v>
      </c>
      <c r="H339" s="137">
        <f t="shared" si="36"/>
        <v>1.5435992578849722</v>
      </c>
      <c r="I339" s="381">
        <f t="shared" si="37"/>
        <v>0.17183098591549295</v>
      </c>
      <c r="J339" s="137">
        <f t="shared" si="38"/>
        <v>-9.4746050719614533E-2</v>
      </c>
      <c r="K339" s="137">
        <f t="shared" si="39"/>
        <v>-0.14776995732893572</v>
      </c>
      <c r="L339" s="137">
        <f t="shared" si="40"/>
        <v>-0.21348680867101269</v>
      </c>
      <c r="M339" s="137">
        <f t="shared" si="41"/>
        <v>-0.45600281671956294</v>
      </c>
      <c r="N339" s="383">
        <f t="shared" si="35"/>
        <v>-323.76199987088967</v>
      </c>
    </row>
    <row r="340" spans="2:14" x14ac:dyDescent="0.25">
      <c r="B340" s="382">
        <v>2</v>
      </c>
      <c r="C340" s="382">
        <v>619</v>
      </c>
      <c r="D340" s="379" t="s">
        <v>910</v>
      </c>
      <c r="E340" s="380">
        <v>1709</v>
      </c>
      <c r="F340" s="380">
        <v>1649</v>
      </c>
      <c r="G340" s="380">
        <v>3723</v>
      </c>
      <c r="H340" s="137">
        <f t="shared" si="36"/>
        <v>3.2941176470588234</v>
      </c>
      <c r="I340" s="381">
        <f t="shared" si="37"/>
        <v>0.45903840988450173</v>
      </c>
      <c r="J340" s="137">
        <f t="shared" si="38"/>
        <v>-1.4497938849490386E-2</v>
      </c>
      <c r="K340" s="137">
        <f t="shared" si="39"/>
        <v>-0.10317861054006619</v>
      </c>
      <c r="L340" s="137">
        <f t="shared" si="40"/>
        <v>3.11360818238232E-2</v>
      </c>
      <c r="M340" s="137">
        <f t="shared" si="41"/>
        <v>-8.6540467565733373E-2</v>
      </c>
      <c r="N340" s="383">
        <f t="shared" si="35"/>
        <v>-322.19016074722532</v>
      </c>
    </row>
    <row r="341" spans="2:14" x14ac:dyDescent="0.25">
      <c r="B341" s="382">
        <v>2</v>
      </c>
      <c r="C341" s="382">
        <v>620</v>
      </c>
      <c r="D341" s="379" t="s">
        <v>911</v>
      </c>
      <c r="E341" s="380">
        <v>352</v>
      </c>
      <c r="F341" s="380">
        <v>1055</v>
      </c>
      <c r="G341" s="380">
        <v>706</v>
      </c>
      <c r="H341" s="137">
        <f t="shared" si="36"/>
        <v>1.0028436018957345</v>
      </c>
      <c r="I341" s="381">
        <f t="shared" si="37"/>
        <v>0.49858356940509913</v>
      </c>
      <c r="J341" s="137">
        <f t="shared" si="38"/>
        <v>-9.4852586546856632E-2</v>
      </c>
      <c r="K341" s="137">
        <f t="shared" si="39"/>
        <v>-0.16154474720454437</v>
      </c>
      <c r="L341" s="137">
        <f t="shared" si="40"/>
        <v>6.4817840788562744E-2</v>
      </c>
      <c r="M341" s="137">
        <f t="shared" si="41"/>
        <v>-0.19157949296283827</v>
      </c>
      <c r="N341" s="383">
        <f t="shared" si="35"/>
        <v>-135.25512203176382</v>
      </c>
    </row>
    <row r="342" spans="2:14" x14ac:dyDescent="0.25">
      <c r="B342" s="382">
        <v>2</v>
      </c>
      <c r="C342" s="382">
        <v>622</v>
      </c>
      <c r="D342" s="379" t="s">
        <v>912</v>
      </c>
      <c r="E342" s="380">
        <v>215</v>
      </c>
      <c r="F342" s="380">
        <v>338</v>
      </c>
      <c r="G342" s="380">
        <v>660</v>
      </c>
      <c r="H342" s="137">
        <f t="shared" si="36"/>
        <v>2.5887573964497039</v>
      </c>
      <c r="I342" s="381">
        <f t="shared" si="37"/>
        <v>0.32575757575757575</v>
      </c>
      <c r="J342" s="137">
        <f t="shared" si="38"/>
        <v>-9.6077748560140994E-2</v>
      </c>
      <c r="K342" s="137">
        <f t="shared" si="39"/>
        <v>-0.12114641010190869</v>
      </c>
      <c r="L342" s="137">
        <f t="shared" si="40"/>
        <v>-8.2383069043284948E-2</v>
      </c>
      <c r="M342" s="137">
        <f t="shared" si="41"/>
        <v>-0.29960722770533466</v>
      </c>
      <c r="N342" s="383">
        <f t="shared" si="35"/>
        <v>-197.74077028552088</v>
      </c>
    </row>
    <row r="343" spans="2:14" x14ac:dyDescent="0.25">
      <c r="B343" s="382">
        <v>2</v>
      </c>
      <c r="C343" s="382">
        <v>623</v>
      </c>
      <c r="D343" s="379" t="s">
        <v>913</v>
      </c>
      <c r="E343" s="380">
        <v>1410</v>
      </c>
      <c r="F343" s="380">
        <v>647</v>
      </c>
      <c r="G343" s="380">
        <v>2894</v>
      </c>
      <c r="H343" s="137">
        <f t="shared" si="36"/>
        <v>6.6522411128284391</v>
      </c>
      <c r="I343" s="381">
        <f t="shared" si="37"/>
        <v>0.48721492743607464</v>
      </c>
      <c r="J343" s="137">
        <f t="shared" si="38"/>
        <v>-3.6577489045419E-2</v>
      </c>
      <c r="K343" s="137">
        <f t="shared" si="39"/>
        <v>-1.7636379765418903E-2</v>
      </c>
      <c r="L343" s="137">
        <f t="shared" si="40"/>
        <v>5.5134838792890939E-2</v>
      </c>
      <c r="M343" s="137">
        <f t="shared" si="41"/>
        <v>9.2096998205303676E-4</v>
      </c>
      <c r="N343" s="383">
        <f t="shared" si="35"/>
        <v>2.6652871280614883</v>
      </c>
    </row>
    <row r="344" spans="2:14" x14ac:dyDescent="0.25">
      <c r="B344" s="382">
        <v>2</v>
      </c>
      <c r="C344" s="382">
        <v>626</v>
      </c>
      <c r="D344" s="379" t="s">
        <v>914</v>
      </c>
      <c r="E344" s="380">
        <v>993</v>
      </c>
      <c r="F344" s="380">
        <v>1718</v>
      </c>
      <c r="G344" s="380">
        <v>1829</v>
      </c>
      <c r="H344" s="137">
        <f t="shared" si="36"/>
        <v>1.6426076833527357</v>
      </c>
      <c r="I344" s="381">
        <f t="shared" si="37"/>
        <v>0.54291962821213779</v>
      </c>
      <c r="J344" s="137">
        <f t="shared" si="38"/>
        <v>-6.4942653048632476E-2</v>
      </c>
      <c r="K344" s="137">
        <f t="shared" si="39"/>
        <v>-0.14524789354351236</v>
      </c>
      <c r="L344" s="137">
        <f t="shared" si="40"/>
        <v>0.10258014758637422</v>
      </c>
      <c r="M344" s="137">
        <f t="shared" si="41"/>
        <v>-0.10761039900577062</v>
      </c>
      <c r="N344" s="383">
        <f t="shared" si="35"/>
        <v>-196.81941978155444</v>
      </c>
    </row>
    <row r="345" spans="2:14" x14ac:dyDescent="0.25">
      <c r="B345" s="382">
        <v>2</v>
      </c>
      <c r="C345" s="382">
        <v>627</v>
      </c>
      <c r="D345" s="379" t="s">
        <v>915</v>
      </c>
      <c r="E345" s="380">
        <v>3915</v>
      </c>
      <c r="F345" s="380">
        <v>2086</v>
      </c>
      <c r="G345" s="380">
        <v>11595</v>
      </c>
      <c r="H345" s="137">
        <f t="shared" si="36"/>
        <v>7.4352828379674021</v>
      </c>
      <c r="I345" s="381">
        <f t="shared" si="37"/>
        <v>0.33764553686934023</v>
      </c>
      <c r="J345" s="137">
        <f t="shared" si="38"/>
        <v>0.1951645691629946</v>
      </c>
      <c r="K345" s="137">
        <f t="shared" si="39"/>
        <v>2.3102173864710694E-3</v>
      </c>
      <c r="L345" s="137">
        <f t="shared" si="40"/>
        <v>-7.2257747876225464E-2</v>
      </c>
      <c r="M345" s="137">
        <f t="shared" si="41"/>
        <v>0.12521703867324022</v>
      </c>
      <c r="N345" s="383">
        <f t="shared" si="35"/>
        <v>1451.8915634162204</v>
      </c>
    </row>
    <row r="346" spans="2:14" x14ac:dyDescent="0.25">
      <c r="B346" s="382">
        <v>2</v>
      </c>
      <c r="C346" s="382">
        <v>628</v>
      </c>
      <c r="D346" s="379" t="s">
        <v>916</v>
      </c>
      <c r="E346" s="380">
        <v>484</v>
      </c>
      <c r="F346" s="380">
        <v>538</v>
      </c>
      <c r="G346" s="380">
        <v>1668</v>
      </c>
      <c r="H346" s="137">
        <f t="shared" si="36"/>
        <v>4</v>
      </c>
      <c r="I346" s="381">
        <f t="shared" si="37"/>
        <v>0.29016786570743403</v>
      </c>
      <c r="J346" s="137">
        <f t="shared" si="38"/>
        <v>-6.9230720095127665E-2</v>
      </c>
      <c r="K346" s="137">
        <f t="shared" si="39"/>
        <v>-8.5197511348644228E-2</v>
      </c>
      <c r="L346" s="137">
        <f t="shared" si="40"/>
        <v>-0.11269585700686563</v>
      </c>
      <c r="M346" s="137">
        <f t="shared" si="41"/>
        <v>-0.26712408845063751</v>
      </c>
      <c r="N346" s="383">
        <f t="shared" si="35"/>
        <v>-445.56297953566337</v>
      </c>
    </row>
    <row r="347" spans="2:14" x14ac:dyDescent="0.25">
      <c r="B347" s="382">
        <v>2</v>
      </c>
      <c r="C347" s="382">
        <v>629</v>
      </c>
      <c r="D347" s="379" t="s">
        <v>917</v>
      </c>
      <c r="E347" s="380">
        <v>81</v>
      </c>
      <c r="F347" s="380">
        <v>600</v>
      </c>
      <c r="G347" s="380">
        <v>333</v>
      </c>
      <c r="H347" s="137">
        <f t="shared" si="36"/>
        <v>0.69</v>
      </c>
      <c r="I347" s="381">
        <f t="shared" si="37"/>
        <v>0.24324324324324326</v>
      </c>
      <c r="J347" s="137">
        <f t="shared" si="38"/>
        <v>-0.10478705243718399</v>
      </c>
      <c r="K347" s="137">
        <f t="shared" si="39"/>
        <v>-0.16951388230708705</v>
      </c>
      <c r="L347" s="137">
        <f t="shared" si="40"/>
        <v>-0.15266291852616634</v>
      </c>
      <c r="M347" s="137">
        <f t="shared" si="41"/>
        <v>-0.4269638532704374</v>
      </c>
      <c r="N347" s="383">
        <f t="shared" si="35"/>
        <v>-142.17896313905567</v>
      </c>
    </row>
    <row r="348" spans="2:14" x14ac:dyDescent="0.25">
      <c r="B348" s="382">
        <v>2</v>
      </c>
      <c r="C348" s="382">
        <v>630</v>
      </c>
      <c r="D348" s="379" t="s">
        <v>918</v>
      </c>
      <c r="E348" s="380">
        <v>227</v>
      </c>
      <c r="F348" s="380">
        <v>364</v>
      </c>
      <c r="G348" s="380">
        <v>532</v>
      </c>
      <c r="H348" s="137">
        <f t="shared" si="36"/>
        <v>2.0851648351648353</v>
      </c>
      <c r="I348" s="381">
        <f t="shared" si="37"/>
        <v>0.42669172932330829</v>
      </c>
      <c r="J348" s="137">
        <f t="shared" si="38"/>
        <v>-9.9486895031888706E-2</v>
      </c>
      <c r="K348" s="137">
        <f t="shared" si="39"/>
        <v>-0.13397453614698643</v>
      </c>
      <c r="L348" s="137">
        <f t="shared" si="40"/>
        <v>3.5854761067297333E-3</v>
      </c>
      <c r="M348" s="137">
        <f t="shared" si="41"/>
        <v>-0.22987595507214539</v>
      </c>
      <c r="N348" s="383">
        <f t="shared" si="35"/>
        <v>-122.29400809838135</v>
      </c>
    </row>
    <row r="349" spans="2:14" x14ac:dyDescent="0.25">
      <c r="B349" s="382">
        <v>2</v>
      </c>
      <c r="C349" s="382">
        <v>632</v>
      </c>
      <c r="D349" s="379" t="s">
        <v>919</v>
      </c>
      <c r="E349" s="380">
        <v>1162</v>
      </c>
      <c r="F349" s="380">
        <v>1145</v>
      </c>
      <c r="G349" s="380">
        <v>4466</v>
      </c>
      <c r="H349" s="137">
        <f t="shared" si="36"/>
        <v>4.9152838427947598</v>
      </c>
      <c r="I349" s="381">
        <f t="shared" si="37"/>
        <v>0.2601880877742947</v>
      </c>
      <c r="J349" s="137">
        <f t="shared" si="38"/>
        <v>5.2910910607327274E-3</v>
      </c>
      <c r="K349" s="137">
        <f t="shared" si="39"/>
        <v>-6.1882281130713104E-2</v>
      </c>
      <c r="L349" s="137">
        <f t="shared" si="40"/>
        <v>-0.13823050312795329</v>
      </c>
      <c r="M349" s="137">
        <f t="shared" si="41"/>
        <v>-0.19482169319793366</v>
      </c>
      <c r="N349" s="383">
        <f t="shared" si="35"/>
        <v>-870.07368182197172</v>
      </c>
    </row>
    <row r="350" spans="2:14" x14ac:dyDescent="0.25">
      <c r="B350" s="382">
        <v>2</v>
      </c>
      <c r="C350" s="382">
        <v>662</v>
      </c>
      <c r="D350" s="379" t="s">
        <v>920</v>
      </c>
      <c r="E350" s="380">
        <v>384</v>
      </c>
      <c r="F350" s="380">
        <v>897</v>
      </c>
      <c r="G350" s="380">
        <v>1253</v>
      </c>
      <c r="H350" s="137">
        <f t="shared" si="36"/>
        <v>1.8249721293199554</v>
      </c>
      <c r="I350" s="381">
        <f t="shared" si="37"/>
        <v>0.30646448523543496</v>
      </c>
      <c r="J350" s="137">
        <f t="shared" si="38"/>
        <v>-8.0283812171497243E-2</v>
      </c>
      <c r="K350" s="137">
        <f t="shared" si="39"/>
        <v>-0.14060248318828489</v>
      </c>
      <c r="L350" s="137">
        <f t="shared" si="40"/>
        <v>-9.8815553638856773E-2</v>
      </c>
      <c r="M350" s="137">
        <f t="shared" si="41"/>
        <v>-0.3197018489986389</v>
      </c>
      <c r="N350" s="383">
        <f t="shared" si="35"/>
        <v>-400.58641679529455</v>
      </c>
    </row>
    <row r="351" spans="2:14" x14ac:dyDescent="0.25">
      <c r="B351" s="382">
        <v>2</v>
      </c>
      <c r="C351" s="382">
        <v>663</v>
      </c>
      <c r="D351" s="379" t="s">
        <v>921</v>
      </c>
      <c r="E351" s="380">
        <v>457</v>
      </c>
      <c r="F351" s="380">
        <v>834</v>
      </c>
      <c r="G351" s="380">
        <v>1470</v>
      </c>
      <c r="H351" s="137">
        <f t="shared" si="36"/>
        <v>2.3105515587529974</v>
      </c>
      <c r="I351" s="381">
        <f t="shared" si="37"/>
        <v>0.31088435374149659</v>
      </c>
      <c r="J351" s="137">
        <f t="shared" si="38"/>
        <v>-7.4504243543612431E-2</v>
      </c>
      <c r="K351" s="137">
        <f t="shared" si="39"/>
        <v>-0.1282332096831896</v>
      </c>
      <c r="L351" s="137">
        <f t="shared" si="40"/>
        <v>-9.505102347936982E-2</v>
      </c>
      <c r="M351" s="137">
        <f t="shared" si="41"/>
        <v>-0.29778847670617187</v>
      </c>
      <c r="N351" s="383">
        <f t="shared" si="35"/>
        <v>-437.74906075807263</v>
      </c>
    </row>
    <row r="352" spans="2:14" x14ac:dyDescent="0.25">
      <c r="B352" s="382">
        <v>2</v>
      </c>
      <c r="C352" s="382">
        <v>665</v>
      </c>
      <c r="D352" s="379" t="s">
        <v>922</v>
      </c>
      <c r="E352" s="380">
        <v>67</v>
      </c>
      <c r="F352" s="380">
        <v>186</v>
      </c>
      <c r="G352" s="380">
        <v>249</v>
      </c>
      <c r="H352" s="137">
        <f t="shared" si="36"/>
        <v>1.6989247311827957</v>
      </c>
      <c r="I352" s="381">
        <f t="shared" si="37"/>
        <v>0.26907630522088355</v>
      </c>
      <c r="J352" s="137">
        <f t="shared" si="38"/>
        <v>-0.10702430480926843</v>
      </c>
      <c r="K352" s="137">
        <f t="shared" si="39"/>
        <v>-0.14381331677731185</v>
      </c>
      <c r="L352" s="137">
        <f t="shared" si="40"/>
        <v>-0.13066015061726818</v>
      </c>
      <c r="M352" s="137">
        <f t="shared" si="41"/>
        <v>-0.38149777220384851</v>
      </c>
      <c r="N352" s="383">
        <f t="shared" si="35"/>
        <v>-94.992945278758285</v>
      </c>
    </row>
    <row r="353" spans="2:14" x14ac:dyDescent="0.25">
      <c r="B353" s="382">
        <v>2</v>
      </c>
      <c r="C353" s="382">
        <v>666</v>
      </c>
      <c r="D353" s="379" t="s">
        <v>923</v>
      </c>
      <c r="E353" s="380">
        <v>115</v>
      </c>
      <c r="F353" s="380">
        <v>480</v>
      </c>
      <c r="G353" s="380">
        <v>437</v>
      </c>
      <c r="H353" s="137">
        <f t="shared" si="36"/>
        <v>1.1499999999999999</v>
      </c>
      <c r="I353" s="381">
        <f t="shared" si="37"/>
        <v>0.26315789473684209</v>
      </c>
      <c r="J353" s="137">
        <f t="shared" si="38"/>
        <v>-0.10201712092888897</v>
      </c>
      <c r="K353" s="137">
        <f t="shared" si="39"/>
        <v>-0.15779619933401037</v>
      </c>
      <c r="L353" s="137">
        <f t="shared" si="40"/>
        <v>-0.13570103242921391</v>
      </c>
      <c r="M353" s="137">
        <f t="shared" si="41"/>
        <v>-0.39551435269211321</v>
      </c>
      <c r="N353" s="383">
        <f t="shared" si="35"/>
        <v>-172.83977212645348</v>
      </c>
    </row>
    <row r="354" spans="2:14" x14ac:dyDescent="0.25">
      <c r="B354" s="382">
        <v>2</v>
      </c>
      <c r="C354" s="382">
        <v>667</v>
      </c>
      <c r="D354" s="379" t="s">
        <v>924</v>
      </c>
      <c r="E354" s="380">
        <v>1338</v>
      </c>
      <c r="F354" s="380">
        <v>389</v>
      </c>
      <c r="G354" s="380">
        <v>3285</v>
      </c>
      <c r="H354" s="137">
        <f t="shared" si="36"/>
        <v>11.884318766066839</v>
      </c>
      <c r="I354" s="381">
        <f t="shared" si="37"/>
        <v>0.40730593607305937</v>
      </c>
      <c r="J354" s="137">
        <f t="shared" si="38"/>
        <v>-2.6163611932502127E-2</v>
      </c>
      <c r="K354" s="137">
        <f t="shared" si="39"/>
        <v>0.11564150551972545</v>
      </c>
      <c r="L354" s="137">
        <f t="shared" si="40"/>
        <v>-1.2925966090261941E-2</v>
      </c>
      <c r="M354" s="137">
        <f t="shared" si="41"/>
        <v>7.6551927496961381E-2</v>
      </c>
      <c r="N354" s="383">
        <f t="shared" si="35"/>
        <v>251.47308182751814</v>
      </c>
    </row>
    <row r="355" spans="2:14" x14ac:dyDescent="0.25">
      <c r="B355" s="382">
        <v>2</v>
      </c>
      <c r="C355" s="382">
        <v>668</v>
      </c>
      <c r="D355" s="379" t="s">
        <v>925</v>
      </c>
      <c r="E355" s="380">
        <v>1246</v>
      </c>
      <c r="F355" s="380">
        <v>2512</v>
      </c>
      <c r="G355" s="380">
        <v>3097</v>
      </c>
      <c r="H355" s="137">
        <f t="shared" si="36"/>
        <v>1.7289012738853504</v>
      </c>
      <c r="I355" s="381">
        <f t="shared" si="37"/>
        <v>0.40232483048111073</v>
      </c>
      <c r="J355" s="137">
        <f t="shared" si="38"/>
        <v>-3.1170795812881597E-2</v>
      </c>
      <c r="K355" s="137">
        <f t="shared" si="39"/>
        <v>-0.14304971759466528</v>
      </c>
      <c r="L355" s="137">
        <f t="shared" si="40"/>
        <v>-1.7168518148714125E-2</v>
      </c>
      <c r="M355" s="137">
        <f t="shared" si="41"/>
        <v>-0.191389031556261</v>
      </c>
      <c r="N355" s="383">
        <f t="shared" si="35"/>
        <v>-592.7318307297403</v>
      </c>
    </row>
    <row r="356" spans="2:14" x14ac:dyDescent="0.25">
      <c r="B356" s="382">
        <v>2</v>
      </c>
      <c r="C356" s="382">
        <v>669</v>
      </c>
      <c r="D356" s="379" t="s">
        <v>926</v>
      </c>
      <c r="E356" s="380">
        <v>207</v>
      </c>
      <c r="F356" s="380">
        <v>246</v>
      </c>
      <c r="G356" s="380">
        <v>588</v>
      </c>
      <c r="H356" s="137">
        <f t="shared" si="36"/>
        <v>3.2317073170731709</v>
      </c>
      <c r="I356" s="381">
        <f t="shared" si="37"/>
        <v>0.35204081632653061</v>
      </c>
      <c r="J356" s="137">
        <f t="shared" si="38"/>
        <v>-9.7995393450499069E-2</v>
      </c>
      <c r="K356" s="137">
        <f t="shared" si="39"/>
        <v>-0.10476840284662481</v>
      </c>
      <c r="L356" s="137">
        <f t="shared" si="40"/>
        <v>-5.9996870975359481E-2</v>
      </c>
      <c r="M356" s="137">
        <f t="shared" si="41"/>
        <v>-0.26276066727248337</v>
      </c>
      <c r="N356" s="383">
        <f t="shared" si="35"/>
        <v>-154.50327235622024</v>
      </c>
    </row>
    <row r="357" spans="2:14" x14ac:dyDescent="0.25">
      <c r="B357" s="382">
        <v>2</v>
      </c>
      <c r="C357" s="382">
        <v>670</v>
      </c>
      <c r="D357" s="379" t="s">
        <v>927</v>
      </c>
      <c r="E357" s="380">
        <v>2097</v>
      </c>
      <c r="F357" s="380">
        <v>2178</v>
      </c>
      <c r="G357" s="380">
        <v>5730</v>
      </c>
      <c r="H357" s="137">
        <f t="shared" si="36"/>
        <v>3.5936639118457299</v>
      </c>
      <c r="I357" s="381">
        <f t="shared" si="37"/>
        <v>0.36596858638743457</v>
      </c>
      <c r="J357" s="137">
        <f t="shared" si="38"/>
        <v>3.8956412469241496E-2</v>
      </c>
      <c r="K357" s="137">
        <f t="shared" si="39"/>
        <v>-9.5548201482365661E-2</v>
      </c>
      <c r="L357" s="137">
        <f t="shared" si="40"/>
        <v>-4.8134185382617281E-2</v>
      </c>
      <c r="M357" s="137">
        <f t="shared" si="41"/>
        <v>-0.10472597439574144</v>
      </c>
      <c r="N357" s="383">
        <f t="shared" si="35"/>
        <v>-600.07983328759849</v>
      </c>
    </row>
    <row r="358" spans="2:14" x14ac:dyDescent="0.25">
      <c r="B358" s="382">
        <v>2</v>
      </c>
      <c r="C358" s="382">
        <v>671</v>
      </c>
      <c r="D358" s="379" t="s">
        <v>928</v>
      </c>
      <c r="E358" s="380">
        <v>75</v>
      </c>
      <c r="F358" s="380">
        <v>400</v>
      </c>
      <c r="G358" s="380">
        <v>380</v>
      </c>
      <c r="H358" s="137">
        <f t="shared" si="36"/>
        <v>1.1375</v>
      </c>
      <c r="I358" s="381">
        <f t="shared" si="37"/>
        <v>0.19736842105263158</v>
      </c>
      <c r="J358" s="137">
        <f t="shared" si="38"/>
        <v>-0.10353525646708914</v>
      </c>
      <c r="K358" s="137">
        <f t="shared" si="39"/>
        <v>-0.15811461463219181</v>
      </c>
      <c r="L358" s="137">
        <f t="shared" si="40"/>
        <v>-0.19173583471378891</v>
      </c>
      <c r="M358" s="137">
        <f t="shared" si="41"/>
        <v>-0.45338570581306986</v>
      </c>
      <c r="N358" s="383">
        <f t="shared" si="35"/>
        <v>-172.28656820896654</v>
      </c>
    </row>
    <row r="359" spans="2:14" x14ac:dyDescent="0.25">
      <c r="B359" s="382">
        <v>2</v>
      </c>
      <c r="C359" s="382">
        <v>681</v>
      </c>
      <c r="D359" s="379" t="s">
        <v>929</v>
      </c>
      <c r="E359" s="380">
        <v>123</v>
      </c>
      <c r="F359" s="380">
        <v>381</v>
      </c>
      <c r="G359" s="380">
        <v>266</v>
      </c>
      <c r="H359" s="137">
        <f t="shared" si="36"/>
        <v>1.0209973753280841</v>
      </c>
      <c r="I359" s="381">
        <f t="shared" si="37"/>
        <v>0.46240601503759399</v>
      </c>
      <c r="J359" s="137">
        <f t="shared" si="38"/>
        <v>-0.10657152754348945</v>
      </c>
      <c r="K359" s="137">
        <f t="shared" si="39"/>
        <v>-0.16108231207009799</v>
      </c>
      <c r="L359" s="137">
        <f t="shared" si="40"/>
        <v>3.4004368775499012E-2</v>
      </c>
      <c r="M359" s="137">
        <f t="shared" si="41"/>
        <v>-0.23364947083808846</v>
      </c>
      <c r="N359" s="383">
        <f t="shared" si="35"/>
        <v>-62.150759242931528</v>
      </c>
    </row>
    <row r="360" spans="2:14" x14ac:dyDescent="0.25">
      <c r="B360" s="382">
        <v>2</v>
      </c>
      <c r="C360" s="382">
        <v>683</v>
      </c>
      <c r="D360" s="379" t="s">
        <v>930</v>
      </c>
      <c r="E360" s="380">
        <v>29</v>
      </c>
      <c r="F360" s="380">
        <v>714</v>
      </c>
      <c r="G360" s="380">
        <v>150</v>
      </c>
      <c r="H360" s="137">
        <f t="shared" si="36"/>
        <v>0.25070028011204482</v>
      </c>
      <c r="I360" s="381">
        <f t="shared" si="37"/>
        <v>0.19333333333333333</v>
      </c>
      <c r="J360" s="137">
        <f t="shared" si="38"/>
        <v>-0.10966106653351082</v>
      </c>
      <c r="K360" s="137">
        <f t="shared" si="39"/>
        <v>-0.18070426241101839</v>
      </c>
      <c r="L360" s="137">
        <f t="shared" si="40"/>
        <v>-0.19517263592057621</v>
      </c>
      <c r="M360" s="137">
        <f t="shared" si="41"/>
        <v>-0.48553796486510542</v>
      </c>
      <c r="N360" s="383">
        <f t="shared" si="35"/>
        <v>-72.83069472976581</v>
      </c>
    </row>
    <row r="361" spans="2:14" x14ac:dyDescent="0.25">
      <c r="B361" s="382">
        <v>2</v>
      </c>
      <c r="C361" s="382">
        <v>687</v>
      </c>
      <c r="D361" s="379" t="s">
        <v>931</v>
      </c>
      <c r="E361" s="380">
        <v>57</v>
      </c>
      <c r="F361" s="380">
        <v>679</v>
      </c>
      <c r="G361" s="380">
        <v>186</v>
      </c>
      <c r="H361" s="137">
        <f t="shared" si="36"/>
        <v>0.35787923416789397</v>
      </c>
      <c r="I361" s="381">
        <f t="shared" si="37"/>
        <v>0.30645161290322581</v>
      </c>
      <c r="J361" s="137">
        <f t="shared" si="38"/>
        <v>-0.10870224408833176</v>
      </c>
      <c r="K361" s="137">
        <f t="shared" si="39"/>
        <v>-0.17797406892186104</v>
      </c>
      <c r="L361" s="137">
        <f t="shared" si="40"/>
        <v>-9.8826517377429049E-2</v>
      </c>
      <c r="M361" s="137">
        <f t="shared" si="41"/>
        <v>-0.38550283038762184</v>
      </c>
      <c r="N361" s="383">
        <f t="shared" si="35"/>
        <v>-71.703526452097663</v>
      </c>
    </row>
    <row r="362" spans="2:14" x14ac:dyDescent="0.25">
      <c r="B362" s="382">
        <v>2</v>
      </c>
      <c r="C362" s="382">
        <v>690</v>
      </c>
      <c r="D362" s="379" t="s">
        <v>932</v>
      </c>
      <c r="E362" s="380">
        <v>763</v>
      </c>
      <c r="F362" s="380">
        <v>2450</v>
      </c>
      <c r="G362" s="380">
        <v>1371</v>
      </c>
      <c r="H362" s="137">
        <f t="shared" si="36"/>
        <v>0.87102040816326531</v>
      </c>
      <c r="I362" s="381">
        <f t="shared" si="37"/>
        <v>0.55652808169219548</v>
      </c>
      <c r="J362" s="137">
        <f t="shared" si="38"/>
        <v>-7.7141005267854806E-2</v>
      </c>
      <c r="K362" s="137">
        <f t="shared" si="39"/>
        <v>-0.16490270892770859</v>
      </c>
      <c r="L362" s="137">
        <f t="shared" si="40"/>
        <v>0.11417086198871304</v>
      </c>
      <c r="M362" s="137">
        <f t="shared" si="41"/>
        <v>-0.12787285220685035</v>
      </c>
      <c r="N362" s="383">
        <f t="shared" si="35"/>
        <v>-175.31368037559184</v>
      </c>
    </row>
    <row r="363" spans="2:14" x14ac:dyDescent="0.25">
      <c r="B363" s="382">
        <v>2</v>
      </c>
      <c r="C363" s="382">
        <v>691</v>
      </c>
      <c r="D363" s="379" t="s">
        <v>933</v>
      </c>
      <c r="E363" s="380">
        <v>287</v>
      </c>
      <c r="F363" s="380">
        <v>944</v>
      </c>
      <c r="G363" s="380">
        <v>537</v>
      </c>
      <c r="H363" s="137">
        <f t="shared" si="36"/>
        <v>0.8728813559322034</v>
      </c>
      <c r="I363" s="381">
        <f t="shared" si="37"/>
        <v>0.53445065176908757</v>
      </c>
      <c r="J363" s="137">
        <f t="shared" si="38"/>
        <v>-9.9353725247836061E-2</v>
      </c>
      <c r="K363" s="137">
        <f t="shared" si="39"/>
        <v>-0.16485530458860889</v>
      </c>
      <c r="L363" s="137">
        <f t="shared" si="40"/>
        <v>9.5366874794180781E-2</v>
      </c>
      <c r="M363" s="137">
        <f t="shared" si="41"/>
        <v>-0.16884215504226419</v>
      </c>
      <c r="N363" s="383">
        <f t="shared" si="35"/>
        <v>-90.668237257695864</v>
      </c>
    </row>
    <row r="364" spans="2:14" x14ac:dyDescent="0.25">
      <c r="B364" s="382">
        <v>2</v>
      </c>
      <c r="C364" s="382">
        <v>692</v>
      </c>
      <c r="D364" s="379" t="s">
        <v>934</v>
      </c>
      <c r="E364" s="380">
        <v>147</v>
      </c>
      <c r="F364" s="380">
        <v>656</v>
      </c>
      <c r="G364" s="380">
        <v>387</v>
      </c>
      <c r="H364" s="137">
        <f t="shared" si="36"/>
        <v>0.81402439024390238</v>
      </c>
      <c r="I364" s="381">
        <f t="shared" si="37"/>
        <v>0.37984496124031009</v>
      </c>
      <c r="J364" s="137">
        <f t="shared" si="38"/>
        <v>-0.10334881876941543</v>
      </c>
      <c r="K364" s="137">
        <f t="shared" si="39"/>
        <v>-0.16635458125098446</v>
      </c>
      <c r="L364" s="137">
        <f t="shared" si="40"/>
        <v>-3.6315274578742854E-2</v>
      </c>
      <c r="M364" s="137">
        <f t="shared" si="41"/>
        <v>-0.30601867459914273</v>
      </c>
      <c r="N364" s="383">
        <f t="shared" si="35"/>
        <v>-118.42922706986823</v>
      </c>
    </row>
    <row r="365" spans="2:14" x14ac:dyDescent="0.25">
      <c r="B365" s="382">
        <v>2</v>
      </c>
      <c r="C365" s="382">
        <v>694</v>
      </c>
      <c r="D365" s="379" t="s">
        <v>935</v>
      </c>
      <c r="E365" s="380">
        <v>87</v>
      </c>
      <c r="F365" s="380">
        <v>816</v>
      </c>
      <c r="G365" s="380">
        <v>381</v>
      </c>
      <c r="H365" s="137">
        <f t="shared" si="36"/>
        <v>0.57352941176470584</v>
      </c>
      <c r="I365" s="381">
        <f t="shared" si="37"/>
        <v>0.2283464566929134</v>
      </c>
      <c r="J365" s="137">
        <f t="shared" si="38"/>
        <v>-0.10350862251027859</v>
      </c>
      <c r="K365" s="137">
        <f t="shared" si="39"/>
        <v>-0.17248076367367166</v>
      </c>
      <c r="L365" s="137">
        <f t="shared" si="40"/>
        <v>-0.16535094355931973</v>
      </c>
      <c r="M365" s="137">
        <f t="shared" si="41"/>
        <v>-0.44134032974326998</v>
      </c>
      <c r="N365" s="383">
        <f t="shared" si="35"/>
        <v>-168.15066563218585</v>
      </c>
    </row>
    <row r="366" spans="2:14" x14ac:dyDescent="0.25">
      <c r="B366" s="382">
        <v>2</v>
      </c>
      <c r="C366" s="382">
        <v>696</v>
      </c>
      <c r="D366" s="379" t="s">
        <v>936</v>
      </c>
      <c r="E366" s="380">
        <v>305</v>
      </c>
      <c r="F366" s="380">
        <v>467</v>
      </c>
      <c r="G366" s="380">
        <v>358</v>
      </c>
      <c r="H366" s="137">
        <f t="shared" si="36"/>
        <v>1.4197002141327624</v>
      </c>
      <c r="I366" s="381">
        <f t="shared" si="37"/>
        <v>0.85195530726256985</v>
      </c>
      <c r="J366" s="137">
        <f t="shared" si="38"/>
        <v>-0.10412120351692077</v>
      </c>
      <c r="K366" s="137">
        <f t="shared" si="39"/>
        <v>-0.15092606540579606</v>
      </c>
      <c r="L366" s="137">
        <f t="shared" si="40"/>
        <v>0.36579479583832342</v>
      </c>
      <c r="M366" s="137">
        <f t="shared" si="41"/>
        <v>0.11074752691560658</v>
      </c>
      <c r="N366" s="383">
        <f t="shared" si="35"/>
        <v>39.647614635787157</v>
      </c>
    </row>
    <row r="367" spans="2:14" x14ac:dyDescent="0.25">
      <c r="B367" s="382">
        <v>2</v>
      </c>
      <c r="C367" s="382">
        <v>700</v>
      </c>
      <c r="D367" s="379" t="s">
        <v>937</v>
      </c>
      <c r="E367" s="380">
        <v>3689</v>
      </c>
      <c r="F367" s="380">
        <v>1942</v>
      </c>
      <c r="G367" s="380">
        <v>7256</v>
      </c>
      <c r="H367" s="137">
        <f t="shared" si="36"/>
        <v>5.6359423274974256</v>
      </c>
      <c r="I367" s="381">
        <f t="shared" si="37"/>
        <v>0.50840683572216094</v>
      </c>
      <c r="J367" s="137">
        <f t="shared" si="38"/>
        <v>7.9599830562108884E-2</v>
      </c>
      <c r="K367" s="137">
        <f t="shared" si="39"/>
        <v>-4.3524786227226928E-2</v>
      </c>
      <c r="L367" s="137">
        <f t="shared" si="40"/>
        <v>7.3184601533715074E-2</v>
      </c>
      <c r="M367" s="137">
        <f t="shared" si="41"/>
        <v>0.10925964586859703</v>
      </c>
      <c r="N367" s="383">
        <f t="shared" si="35"/>
        <v>792.78799042254002</v>
      </c>
    </row>
    <row r="368" spans="2:14" x14ac:dyDescent="0.25">
      <c r="B368" s="382">
        <v>2</v>
      </c>
      <c r="C368" s="382">
        <v>701</v>
      </c>
      <c r="D368" s="379" t="s">
        <v>938</v>
      </c>
      <c r="E368" s="380">
        <v>90</v>
      </c>
      <c r="F368" s="380">
        <v>859</v>
      </c>
      <c r="G368" s="380">
        <v>480</v>
      </c>
      <c r="H368" s="137">
        <f t="shared" si="36"/>
        <v>0.66356228172293363</v>
      </c>
      <c r="I368" s="381">
        <f t="shared" si="37"/>
        <v>0.1875</v>
      </c>
      <c r="J368" s="137">
        <f t="shared" si="38"/>
        <v>-0.10087186078603622</v>
      </c>
      <c r="K368" s="137">
        <f t="shared" si="39"/>
        <v>-0.17018733622296134</v>
      </c>
      <c r="L368" s="137">
        <f t="shared" si="40"/>
        <v>-0.20014105505647517</v>
      </c>
      <c r="M368" s="137">
        <f t="shared" si="41"/>
        <v>-0.47120025206547272</v>
      </c>
      <c r="N368" s="383">
        <f t="shared" si="35"/>
        <v>-226.1761209914269</v>
      </c>
    </row>
    <row r="369" spans="2:14" x14ac:dyDescent="0.25">
      <c r="B369" s="382">
        <v>2</v>
      </c>
      <c r="C369" s="382">
        <v>703</v>
      </c>
      <c r="D369" s="379" t="s">
        <v>939</v>
      </c>
      <c r="E369" s="380">
        <v>850</v>
      </c>
      <c r="F369" s="380">
        <v>821</v>
      </c>
      <c r="G369" s="380">
        <v>2506</v>
      </c>
      <c r="H369" s="137">
        <f t="shared" si="36"/>
        <v>4.0876979293544462</v>
      </c>
      <c r="I369" s="381">
        <f t="shared" si="37"/>
        <v>0.33918595371109339</v>
      </c>
      <c r="J369" s="137">
        <f t="shared" si="38"/>
        <v>-4.6911464287904284E-2</v>
      </c>
      <c r="K369" s="137">
        <f t="shared" si="39"/>
        <v>-8.2963562362621021E-2</v>
      </c>
      <c r="L369" s="137">
        <f t="shared" si="40"/>
        <v>-7.0945730188140765E-2</v>
      </c>
      <c r="M369" s="137">
        <f t="shared" si="41"/>
        <v>-0.20082075683866607</v>
      </c>
      <c r="N369" s="383">
        <f t="shared" si="35"/>
        <v>-503.25681663769717</v>
      </c>
    </row>
    <row r="370" spans="2:14" x14ac:dyDescent="0.25">
      <c r="B370" s="382">
        <v>2</v>
      </c>
      <c r="C370" s="382">
        <v>704</v>
      </c>
      <c r="D370" s="379" t="s">
        <v>940</v>
      </c>
      <c r="E370" s="380">
        <v>49</v>
      </c>
      <c r="F370" s="380">
        <v>893</v>
      </c>
      <c r="G370" s="380">
        <v>191</v>
      </c>
      <c r="H370" s="137">
        <f t="shared" si="36"/>
        <v>0.26875699888017918</v>
      </c>
      <c r="I370" s="381">
        <f t="shared" si="37"/>
        <v>0.25654450261780104</v>
      </c>
      <c r="J370" s="137">
        <f t="shared" si="38"/>
        <v>-0.10856907430427913</v>
      </c>
      <c r="K370" s="137">
        <f t="shared" si="39"/>
        <v>-0.18024429957175972</v>
      </c>
      <c r="L370" s="137">
        <f t="shared" si="40"/>
        <v>-0.14133385025049056</v>
      </c>
      <c r="M370" s="137">
        <f t="shared" si="41"/>
        <v>-0.43014722412652939</v>
      </c>
      <c r="N370" s="383">
        <f t="shared" si="35"/>
        <v>-82.158119808167115</v>
      </c>
    </row>
    <row r="371" spans="2:14" x14ac:dyDescent="0.25">
      <c r="B371" s="382">
        <v>2</v>
      </c>
      <c r="C371" s="382">
        <v>706</v>
      </c>
      <c r="D371" s="379" t="s">
        <v>941</v>
      </c>
      <c r="E371" s="380">
        <v>152</v>
      </c>
      <c r="F371" s="380">
        <v>1361</v>
      </c>
      <c r="G371" s="380">
        <v>644</v>
      </c>
      <c r="H371" s="137">
        <f t="shared" si="36"/>
        <v>0.58486407053637035</v>
      </c>
      <c r="I371" s="381">
        <f t="shared" si="37"/>
        <v>0.2360248447204969</v>
      </c>
      <c r="J371" s="137">
        <f t="shared" si="38"/>
        <v>-9.6503891869109459E-2</v>
      </c>
      <c r="K371" s="137">
        <f t="shared" si="39"/>
        <v>-0.17219203337346653</v>
      </c>
      <c r="L371" s="137">
        <f t="shared" si="40"/>
        <v>-0.15881103784347339</v>
      </c>
      <c r="M371" s="137">
        <f t="shared" si="41"/>
        <v>-0.42750696308604941</v>
      </c>
      <c r="N371" s="383">
        <f t="shared" si="35"/>
        <v>-275.31448422741585</v>
      </c>
    </row>
    <row r="372" spans="2:14" x14ac:dyDescent="0.25">
      <c r="B372" s="382">
        <v>2</v>
      </c>
      <c r="C372" s="382">
        <v>707</v>
      </c>
      <c r="D372" s="379" t="s">
        <v>942</v>
      </c>
      <c r="E372" s="380">
        <v>19</v>
      </c>
      <c r="F372" s="380">
        <v>426</v>
      </c>
      <c r="G372" s="380">
        <v>148</v>
      </c>
      <c r="H372" s="137">
        <f t="shared" si="36"/>
        <v>0.392018779342723</v>
      </c>
      <c r="I372" s="381">
        <f t="shared" si="37"/>
        <v>0.12837837837837837</v>
      </c>
      <c r="J372" s="137">
        <f t="shared" si="38"/>
        <v>-0.10971433444713188</v>
      </c>
      <c r="K372" s="137">
        <f t="shared" si="39"/>
        <v>-0.17710442464533133</v>
      </c>
      <c r="L372" s="137">
        <f t="shared" si="40"/>
        <v>-0.25049665440680269</v>
      </c>
      <c r="M372" s="137">
        <f t="shared" si="41"/>
        <v>-0.53731541349926593</v>
      </c>
      <c r="N372" s="383">
        <f t="shared" si="35"/>
        <v>-79.522681197891359</v>
      </c>
    </row>
    <row r="373" spans="2:14" x14ac:dyDescent="0.25">
      <c r="B373" s="382">
        <v>2</v>
      </c>
      <c r="C373" s="382">
        <v>708</v>
      </c>
      <c r="D373" s="379" t="s">
        <v>943</v>
      </c>
      <c r="E373" s="380">
        <v>24</v>
      </c>
      <c r="F373" s="380">
        <v>551</v>
      </c>
      <c r="G373" s="380">
        <v>33</v>
      </c>
      <c r="H373" s="137">
        <f t="shared" si="36"/>
        <v>0.10344827586206896</v>
      </c>
      <c r="I373" s="381">
        <f t="shared" si="37"/>
        <v>0.72727272727272729</v>
      </c>
      <c r="J373" s="137">
        <f t="shared" si="38"/>
        <v>-0.11277723948034271</v>
      </c>
      <c r="K373" s="137">
        <f t="shared" si="39"/>
        <v>-0.18445524567830396</v>
      </c>
      <c r="L373" s="137">
        <f t="shared" si="40"/>
        <v>0.25959902732378809</v>
      </c>
      <c r="M373" s="137">
        <f t="shared" si="41"/>
        <v>-3.7633457834858552E-2</v>
      </c>
      <c r="N373" s="383">
        <f t="shared" si="35"/>
        <v>-1.2419041085503322</v>
      </c>
    </row>
    <row r="374" spans="2:14" x14ac:dyDescent="0.25">
      <c r="B374" s="382">
        <v>2</v>
      </c>
      <c r="C374" s="382">
        <v>709</v>
      </c>
      <c r="D374" s="379" t="s">
        <v>944</v>
      </c>
      <c r="E374" s="380">
        <v>33</v>
      </c>
      <c r="F374" s="380">
        <v>832</v>
      </c>
      <c r="G374" s="380">
        <v>67</v>
      </c>
      <c r="H374" s="137">
        <f t="shared" si="36"/>
        <v>0.1201923076923077</v>
      </c>
      <c r="I374" s="381">
        <f t="shared" si="37"/>
        <v>0.4925373134328358</v>
      </c>
      <c r="J374" s="137">
        <f t="shared" si="38"/>
        <v>-0.11187168494878474</v>
      </c>
      <c r="K374" s="137">
        <f t="shared" si="39"/>
        <v>-0.18402872120726516</v>
      </c>
      <c r="L374" s="137">
        <f t="shared" si="40"/>
        <v>5.9668069267453605E-2</v>
      </c>
      <c r="M374" s="137">
        <f t="shared" si="41"/>
        <v>-0.23623233688859629</v>
      </c>
      <c r="N374" s="383">
        <f t="shared" si="35"/>
        <v>-15.827566571535952</v>
      </c>
    </row>
    <row r="375" spans="2:14" x14ac:dyDescent="0.25">
      <c r="B375" s="382">
        <v>2</v>
      </c>
      <c r="C375" s="382">
        <v>711</v>
      </c>
      <c r="D375" s="379" t="s">
        <v>945</v>
      </c>
      <c r="E375" s="380">
        <v>66</v>
      </c>
      <c r="F375" s="380">
        <v>683</v>
      </c>
      <c r="G375" s="380">
        <v>300</v>
      </c>
      <c r="H375" s="137">
        <f t="shared" si="36"/>
        <v>0.5358711566617862</v>
      </c>
      <c r="I375" s="381">
        <f t="shared" si="37"/>
        <v>0.22</v>
      </c>
      <c r="J375" s="137">
        <f t="shared" si="38"/>
        <v>-0.10566597301193145</v>
      </c>
      <c r="K375" s="137">
        <f t="shared" si="39"/>
        <v>-0.17344004083587872</v>
      </c>
      <c r="L375" s="137">
        <f t="shared" si="40"/>
        <v>-0.1724598627278951</v>
      </c>
      <c r="M375" s="137">
        <f t="shared" si="41"/>
        <v>-0.45156587657570529</v>
      </c>
      <c r="N375" s="383">
        <f t="shared" si="35"/>
        <v>-135.46976297271158</v>
      </c>
    </row>
    <row r="376" spans="2:14" x14ac:dyDescent="0.25">
      <c r="B376" s="382">
        <v>2</v>
      </c>
      <c r="C376" s="382">
        <v>713</v>
      </c>
      <c r="D376" s="379" t="s">
        <v>946</v>
      </c>
      <c r="E376" s="380">
        <v>1591</v>
      </c>
      <c r="F376" s="380">
        <v>1477</v>
      </c>
      <c r="G376" s="380">
        <v>3505</v>
      </c>
      <c r="H376" s="137">
        <f t="shared" si="36"/>
        <v>3.4502369668246446</v>
      </c>
      <c r="I376" s="381">
        <f t="shared" si="37"/>
        <v>0.45392296718972897</v>
      </c>
      <c r="J376" s="137">
        <f t="shared" si="38"/>
        <v>-2.0304141434185727E-2</v>
      </c>
      <c r="K376" s="137">
        <f t="shared" si="39"/>
        <v>-9.9201748159656905E-2</v>
      </c>
      <c r="L376" s="137">
        <f t="shared" si="40"/>
        <v>2.6779110959828281E-2</v>
      </c>
      <c r="M376" s="137">
        <f t="shared" si="41"/>
        <v>-9.2726778634014351E-2</v>
      </c>
      <c r="N376" s="383">
        <f t="shared" si="35"/>
        <v>-325.00735911222029</v>
      </c>
    </row>
    <row r="377" spans="2:14" x14ac:dyDescent="0.25">
      <c r="B377" s="382">
        <v>2</v>
      </c>
      <c r="C377" s="382">
        <v>715</v>
      </c>
      <c r="D377" s="379" t="s">
        <v>947</v>
      </c>
      <c r="E377" s="380">
        <v>19</v>
      </c>
      <c r="F377" s="380">
        <v>355</v>
      </c>
      <c r="G377" s="380">
        <v>32</v>
      </c>
      <c r="H377" s="137">
        <f t="shared" si="36"/>
        <v>0.14366197183098592</v>
      </c>
      <c r="I377" s="381">
        <f t="shared" si="37"/>
        <v>0.59375</v>
      </c>
      <c r="J377" s="137">
        <f t="shared" si="38"/>
        <v>-0.11280387343715326</v>
      </c>
      <c r="K377" s="137">
        <f t="shared" si="39"/>
        <v>-0.18343087319887033</v>
      </c>
      <c r="L377" s="137">
        <f t="shared" si="40"/>
        <v>0.14587384905077558</v>
      </c>
      <c r="M377" s="137">
        <f t="shared" si="41"/>
        <v>-0.15036089758524798</v>
      </c>
      <c r="N377" s="383">
        <f t="shared" si="35"/>
        <v>-4.8115487227279354</v>
      </c>
    </row>
    <row r="378" spans="2:14" x14ac:dyDescent="0.25">
      <c r="B378" s="382">
        <v>2</v>
      </c>
      <c r="C378" s="382">
        <v>716</v>
      </c>
      <c r="D378" s="379" t="s">
        <v>948</v>
      </c>
      <c r="E378" s="380">
        <v>192</v>
      </c>
      <c r="F378" s="380">
        <v>2374</v>
      </c>
      <c r="G378" s="380">
        <v>484</v>
      </c>
      <c r="H378" s="137">
        <f t="shared" si="36"/>
        <v>0.2847514743049705</v>
      </c>
      <c r="I378" s="381">
        <f t="shared" si="37"/>
        <v>0.39669421487603307</v>
      </c>
      <c r="J378" s="137">
        <f t="shared" si="38"/>
        <v>-0.1007653249587941</v>
      </c>
      <c r="K378" s="137">
        <f t="shared" si="39"/>
        <v>-0.17983686871882845</v>
      </c>
      <c r="L378" s="137">
        <f t="shared" si="40"/>
        <v>-2.1964276717712863E-2</v>
      </c>
      <c r="M378" s="137">
        <f t="shared" si="41"/>
        <v>-0.30256647039533541</v>
      </c>
      <c r="N378" s="383">
        <f t="shared" si="35"/>
        <v>-146.44217167134235</v>
      </c>
    </row>
    <row r="379" spans="2:14" x14ac:dyDescent="0.25">
      <c r="B379" s="382">
        <v>2</v>
      </c>
      <c r="C379" s="382">
        <v>717</v>
      </c>
      <c r="D379" s="379" t="s">
        <v>949</v>
      </c>
      <c r="E379" s="380">
        <v>1770</v>
      </c>
      <c r="F379" s="380">
        <v>1869</v>
      </c>
      <c r="G379" s="380">
        <v>3974</v>
      </c>
      <c r="H379" s="137">
        <f t="shared" si="36"/>
        <v>3.0733012306046015</v>
      </c>
      <c r="I379" s="381">
        <f t="shared" si="37"/>
        <v>0.44539506794162054</v>
      </c>
      <c r="J379" s="137">
        <f t="shared" si="38"/>
        <v>-7.8128156900475858E-3</v>
      </c>
      <c r="K379" s="137">
        <f t="shared" si="39"/>
        <v>-0.10880351654715628</v>
      </c>
      <c r="L379" s="137">
        <f t="shared" si="40"/>
        <v>1.9515651906116201E-2</v>
      </c>
      <c r="M379" s="137">
        <f t="shared" si="41"/>
        <v>-9.7100680331087666E-2</v>
      </c>
      <c r="N379" s="383">
        <f t="shared" si="35"/>
        <v>-385.87810363574238</v>
      </c>
    </row>
    <row r="380" spans="2:14" x14ac:dyDescent="0.25">
      <c r="B380" s="382">
        <v>2</v>
      </c>
      <c r="C380" s="382">
        <v>723</v>
      </c>
      <c r="D380" s="379" t="s">
        <v>950</v>
      </c>
      <c r="E380" s="380">
        <v>1612</v>
      </c>
      <c r="F380" s="380">
        <v>677</v>
      </c>
      <c r="G380" s="380">
        <v>3804</v>
      </c>
      <c r="H380" s="137">
        <f t="shared" si="36"/>
        <v>8</v>
      </c>
      <c r="I380" s="381">
        <f t="shared" si="37"/>
        <v>0.4237644584647739</v>
      </c>
      <c r="J380" s="137">
        <f t="shared" si="38"/>
        <v>-1.2340588347837531E-2</v>
      </c>
      <c r="K380" s="137">
        <f t="shared" si="39"/>
        <v>1.6695384069413538E-2</v>
      </c>
      <c r="L380" s="137">
        <f t="shared" si="40"/>
        <v>1.0922346411008665E-3</v>
      </c>
      <c r="M380" s="137">
        <f t="shared" si="41"/>
        <v>5.4470303626768732E-3</v>
      </c>
      <c r="N380" s="383">
        <f t="shared" si="35"/>
        <v>20.720503499622826</v>
      </c>
    </row>
    <row r="381" spans="2:14" x14ac:dyDescent="0.25">
      <c r="B381" s="382">
        <v>2</v>
      </c>
      <c r="C381" s="382">
        <v>724</v>
      </c>
      <c r="D381" s="379" t="s">
        <v>951</v>
      </c>
      <c r="E381" s="380">
        <v>184</v>
      </c>
      <c r="F381" s="380">
        <v>2649</v>
      </c>
      <c r="G381" s="380">
        <v>768</v>
      </c>
      <c r="H381" s="137">
        <f t="shared" si="36"/>
        <v>0.35938089845224613</v>
      </c>
      <c r="I381" s="381">
        <f t="shared" si="37"/>
        <v>0.23958333333333334</v>
      </c>
      <c r="J381" s="137">
        <f t="shared" si="38"/>
        <v>-9.3201281224603832E-2</v>
      </c>
      <c r="K381" s="137">
        <f t="shared" si="39"/>
        <v>-0.17793581669139141</v>
      </c>
      <c r="L381" s="137">
        <f t="shared" si="40"/>
        <v>-0.15578016991451993</v>
      </c>
      <c r="M381" s="137">
        <f t="shared" si="41"/>
        <v>-0.4269172678305152</v>
      </c>
      <c r="N381" s="383">
        <f t="shared" si="35"/>
        <v>-327.8724616938357</v>
      </c>
    </row>
    <row r="382" spans="2:14" x14ac:dyDescent="0.25">
      <c r="B382" s="382">
        <v>2</v>
      </c>
      <c r="C382" s="382">
        <v>726</v>
      </c>
      <c r="D382" s="379" t="s">
        <v>952</v>
      </c>
      <c r="E382" s="380">
        <v>477</v>
      </c>
      <c r="F382" s="380">
        <v>2559</v>
      </c>
      <c r="G382" s="380">
        <v>2157</v>
      </c>
      <c r="H382" s="137">
        <f t="shared" si="36"/>
        <v>1.0293083235638922</v>
      </c>
      <c r="I382" s="381">
        <f t="shared" si="37"/>
        <v>0.2211404728789986</v>
      </c>
      <c r="J382" s="137">
        <f t="shared" si="38"/>
        <v>-5.6206715214778935E-2</v>
      </c>
      <c r="K382" s="137">
        <f t="shared" si="39"/>
        <v>-0.16087060542524398</v>
      </c>
      <c r="L382" s="137">
        <f t="shared" si="40"/>
        <v>-0.17148848890915389</v>
      </c>
      <c r="M382" s="137">
        <f t="shared" si="41"/>
        <v>-0.3885658095491768</v>
      </c>
      <c r="N382" s="383">
        <f t="shared" si="35"/>
        <v>-838.13645119757439</v>
      </c>
    </row>
    <row r="383" spans="2:14" x14ac:dyDescent="0.25">
      <c r="B383" s="382">
        <v>2</v>
      </c>
      <c r="C383" s="382">
        <v>731</v>
      </c>
      <c r="D383" s="379" t="s">
        <v>953</v>
      </c>
      <c r="E383" s="380">
        <v>383</v>
      </c>
      <c r="F383" s="380">
        <v>205</v>
      </c>
      <c r="G383" s="380">
        <v>2473</v>
      </c>
      <c r="H383" s="137">
        <f t="shared" si="36"/>
        <v>13.931707317073171</v>
      </c>
      <c r="I383" s="381">
        <f t="shared" si="37"/>
        <v>0.15487262434290336</v>
      </c>
      <c r="J383" s="137">
        <f t="shared" si="38"/>
        <v>-4.7790384862651747E-2</v>
      </c>
      <c r="K383" s="137">
        <f t="shared" si="39"/>
        <v>0.1677950923966797</v>
      </c>
      <c r="L383" s="137">
        <f t="shared" si="40"/>
        <v>-0.22793073692542665</v>
      </c>
      <c r="M383" s="137">
        <f t="shared" si="41"/>
        <v>-0.1079260293913987</v>
      </c>
      <c r="N383" s="383">
        <f t="shared" si="35"/>
        <v>-266.90107068492898</v>
      </c>
    </row>
    <row r="384" spans="2:14" x14ac:dyDescent="0.25">
      <c r="B384" s="382">
        <v>2</v>
      </c>
      <c r="C384" s="382">
        <v>732</v>
      </c>
      <c r="D384" s="379" t="s">
        <v>954</v>
      </c>
      <c r="E384" s="380">
        <v>213</v>
      </c>
      <c r="F384" s="380">
        <v>381</v>
      </c>
      <c r="G384" s="380">
        <v>1801</v>
      </c>
      <c r="H384" s="137">
        <f t="shared" si="36"/>
        <v>5.2860892388451441</v>
      </c>
      <c r="I384" s="381">
        <f t="shared" si="37"/>
        <v>0.11826762909494726</v>
      </c>
      <c r="J384" s="137">
        <f t="shared" si="38"/>
        <v>-6.5688403839327295E-2</v>
      </c>
      <c r="K384" s="137">
        <f t="shared" si="39"/>
        <v>-5.2436672270659776E-2</v>
      </c>
      <c r="L384" s="137">
        <f t="shared" si="40"/>
        <v>-0.2591082727299015</v>
      </c>
      <c r="M384" s="137">
        <f t="shared" si="41"/>
        <v>-0.37723334883988857</v>
      </c>
      <c r="N384" s="383">
        <f t="shared" si="35"/>
        <v>-679.39726126063931</v>
      </c>
    </row>
    <row r="385" spans="2:14" x14ac:dyDescent="0.25">
      <c r="B385" s="382">
        <v>2</v>
      </c>
      <c r="C385" s="382">
        <v>733</v>
      </c>
      <c r="D385" s="379" t="s">
        <v>955</v>
      </c>
      <c r="E385" s="380">
        <v>3358</v>
      </c>
      <c r="F385" s="380">
        <v>481</v>
      </c>
      <c r="G385" s="380">
        <v>4650</v>
      </c>
      <c r="H385" s="137">
        <f t="shared" si="36"/>
        <v>16.648648648648649</v>
      </c>
      <c r="I385" s="381">
        <f t="shared" si="37"/>
        <v>0.72215053763440862</v>
      </c>
      <c r="J385" s="137">
        <f t="shared" si="38"/>
        <v>1.0191739113870078E-2</v>
      </c>
      <c r="K385" s="137">
        <f t="shared" si="39"/>
        <v>0.23700434713548441</v>
      </c>
      <c r="L385" s="137">
        <f t="shared" si="40"/>
        <v>0.2552363098923493</v>
      </c>
      <c r="M385" s="137">
        <f t="shared" si="41"/>
        <v>0.50243239614170376</v>
      </c>
      <c r="N385" s="383">
        <f t="shared" si="35"/>
        <v>2336.3106420589224</v>
      </c>
    </row>
    <row r="386" spans="2:14" x14ac:dyDescent="0.25">
      <c r="B386" s="382">
        <v>2</v>
      </c>
      <c r="C386" s="382">
        <v>734</v>
      </c>
      <c r="D386" s="379" t="s">
        <v>956</v>
      </c>
      <c r="E386" s="380">
        <v>87</v>
      </c>
      <c r="F386" s="380">
        <v>296</v>
      </c>
      <c r="G386" s="380">
        <v>482</v>
      </c>
      <c r="H386" s="137">
        <f t="shared" si="36"/>
        <v>1.9222972972972974</v>
      </c>
      <c r="I386" s="381">
        <f t="shared" si="37"/>
        <v>0.18049792531120332</v>
      </c>
      <c r="J386" s="137">
        <f t="shared" si="38"/>
        <v>-0.10081859287241517</v>
      </c>
      <c r="K386" s="137">
        <f t="shared" si="39"/>
        <v>-0.13812329739771986</v>
      </c>
      <c r="L386" s="137">
        <f t="shared" si="40"/>
        <v>-0.20610492509215711</v>
      </c>
      <c r="M386" s="137">
        <f t="shared" si="41"/>
        <v>-0.44504681536229213</v>
      </c>
      <c r="N386" s="383">
        <f t="shared" si="35"/>
        <v>-214.5125650046248</v>
      </c>
    </row>
    <row r="387" spans="2:14" x14ac:dyDescent="0.25">
      <c r="B387" s="382">
        <v>2</v>
      </c>
      <c r="C387" s="382">
        <v>735</v>
      </c>
      <c r="D387" s="379" t="s">
        <v>957</v>
      </c>
      <c r="E387" s="380">
        <v>88</v>
      </c>
      <c r="F387" s="380">
        <v>335</v>
      </c>
      <c r="G387" s="380">
        <v>366</v>
      </c>
      <c r="H387" s="137">
        <f t="shared" si="36"/>
        <v>1.3552238805970149</v>
      </c>
      <c r="I387" s="381">
        <f t="shared" si="37"/>
        <v>0.24043715846994534</v>
      </c>
      <c r="J387" s="137">
        <f t="shared" si="38"/>
        <v>-0.10390813186243654</v>
      </c>
      <c r="K387" s="137">
        <f t="shared" si="39"/>
        <v>-0.15256848548327048</v>
      </c>
      <c r="L387" s="137">
        <f t="shared" si="40"/>
        <v>-0.15505294228924202</v>
      </c>
      <c r="M387" s="137">
        <f t="shared" si="41"/>
        <v>-0.41152955963494908</v>
      </c>
      <c r="N387" s="383">
        <f t="shared" si="35"/>
        <v>-150.61981882639137</v>
      </c>
    </row>
    <row r="388" spans="2:14" x14ac:dyDescent="0.25">
      <c r="B388" s="382">
        <v>2</v>
      </c>
      <c r="C388" s="382">
        <v>736</v>
      </c>
      <c r="D388" s="379" t="s">
        <v>958</v>
      </c>
      <c r="E388" s="380">
        <v>100</v>
      </c>
      <c r="F388" s="380">
        <v>157</v>
      </c>
      <c r="G388" s="380">
        <v>436</v>
      </c>
      <c r="H388" s="137">
        <f t="shared" si="36"/>
        <v>3.4140127388535033</v>
      </c>
      <c r="I388" s="381">
        <f t="shared" si="37"/>
        <v>0.22935779816513763</v>
      </c>
      <c r="J388" s="137">
        <f t="shared" si="38"/>
        <v>-0.1020437548856995</v>
      </c>
      <c r="K388" s="137">
        <f t="shared" si="39"/>
        <v>-0.10012449602772275</v>
      </c>
      <c r="L388" s="137">
        <f t="shared" si="40"/>
        <v>-0.16448955470385793</v>
      </c>
      <c r="M388" s="137">
        <f t="shared" si="41"/>
        <v>-0.36665780561728017</v>
      </c>
      <c r="N388" s="383">
        <f t="shared" si="35"/>
        <v>-159.86280324913415</v>
      </c>
    </row>
    <row r="389" spans="2:14" x14ac:dyDescent="0.25">
      <c r="B389" s="382">
        <v>2</v>
      </c>
      <c r="C389" s="382">
        <v>737</v>
      </c>
      <c r="D389" s="379" t="s">
        <v>959</v>
      </c>
      <c r="E389" s="380">
        <v>89</v>
      </c>
      <c r="F389" s="380">
        <v>345</v>
      </c>
      <c r="G389" s="380">
        <v>315</v>
      </c>
      <c r="H389" s="137">
        <f t="shared" si="36"/>
        <v>1.1710144927536232</v>
      </c>
      <c r="I389" s="381">
        <f t="shared" si="37"/>
        <v>0.28253968253968254</v>
      </c>
      <c r="J389" s="137">
        <f t="shared" si="38"/>
        <v>-0.1052664636597735</v>
      </c>
      <c r="K389" s="137">
        <f t="shared" si="39"/>
        <v>-0.15726089245590827</v>
      </c>
      <c r="L389" s="137">
        <f t="shared" si="40"/>
        <v>-0.11919300178791686</v>
      </c>
      <c r="M389" s="137">
        <f t="shared" si="41"/>
        <v>-0.38172035790359865</v>
      </c>
      <c r="N389" s="383">
        <f t="shared" si="35"/>
        <v>-120.24191273963358</v>
      </c>
    </row>
    <row r="390" spans="2:14" x14ac:dyDescent="0.25">
      <c r="B390" s="382">
        <v>2</v>
      </c>
      <c r="C390" s="382">
        <v>738</v>
      </c>
      <c r="D390" s="379" t="s">
        <v>960</v>
      </c>
      <c r="E390" s="380">
        <v>120</v>
      </c>
      <c r="F390" s="380">
        <v>461</v>
      </c>
      <c r="G390" s="380">
        <v>660</v>
      </c>
      <c r="H390" s="137">
        <f t="shared" si="36"/>
        <v>1.6919739696312364</v>
      </c>
      <c r="I390" s="381">
        <f t="shared" si="37"/>
        <v>0.18181818181818182</v>
      </c>
      <c r="J390" s="137">
        <f t="shared" si="38"/>
        <v>-9.6077748560140994E-2</v>
      </c>
      <c r="K390" s="137">
        <f t="shared" si="39"/>
        <v>-0.14399037508227408</v>
      </c>
      <c r="L390" s="137">
        <f t="shared" si="40"/>
        <v>-0.20498042434468847</v>
      </c>
      <c r="M390" s="137">
        <f t="shared" si="41"/>
        <v>-0.44504854798710358</v>
      </c>
      <c r="N390" s="383">
        <f t="shared" si="35"/>
        <v>-293.73204167148839</v>
      </c>
    </row>
    <row r="391" spans="2:14" x14ac:dyDescent="0.25">
      <c r="B391" s="382">
        <v>2</v>
      </c>
      <c r="C391" s="382">
        <v>739</v>
      </c>
      <c r="D391" s="379" t="s">
        <v>961</v>
      </c>
      <c r="E391" s="380">
        <v>743</v>
      </c>
      <c r="F391" s="380">
        <v>189</v>
      </c>
      <c r="G391" s="380">
        <v>3869</v>
      </c>
      <c r="H391" s="137">
        <f t="shared" si="36"/>
        <v>24.402116402116402</v>
      </c>
      <c r="I391" s="381">
        <f t="shared" si="37"/>
        <v>0.19203928663737399</v>
      </c>
      <c r="J391" s="137">
        <f t="shared" si="38"/>
        <v>-1.060938115515314E-2</v>
      </c>
      <c r="K391" s="137">
        <f t="shared" si="39"/>
        <v>0.43451016686832766</v>
      </c>
      <c r="L391" s="137">
        <f t="shared" si="40"/>
        <v>-0.19627481301205355</v>
      </c>
      <c r="M391" s="137">
        <f t="shared" si="41"/>
        <v>0.22762597270112098</v>
      </c>
      <c r="N391" s="383">
        <f t="shared" si="35"/>
        <v>880.68488838063706</v>
      </c>
    </row>
    <row r="392" spans="2:14" x14ac:dyDescent="0.25">
      <c r="B392" s="382">
        <v>2</v>
      </c>
      <c r="C392" s="382">
        <v>740</v>
      </c>
      <c r="D392" s="379" t="s">
        <v>962</v>
      </c>
      <c r="E392" s="380">
        <v>187</v>
      </c>
      <c r="F392" s="380">
        <v>171</v>
      </c>
      <c r="G392" s="380">
        <v>525</v>
      </c>
      <c r="H392" s="137">
        <f t="shared" si="36"/>
        <v>4.1637426900584797</v>
      </c>
      <c r="I392" s="381">
        <f t="shared" si="37"/>
        <v>0.35619047619047617</v>
      </c>
      <c r="J392" s="137">
        <f t="shared" si="38"/>
        <v>-9.9673332729562414E-2</v>
      </c>
      <c r="K392" s="137">
        <f t="shared" si="39"/>
        <v>-8.1026457150244188E-2</v>
      </c>
      <c r="L392" s="137">
        <f t="shared" si="40"/>
        <v>-5.646248535098821E-2</v>
      </c>
      <c r="M392" s="137">
        <f t="shared" si="41"/>
        <v>-0.23716227523079483</v>
      </c>
      <c r="N392" s="383">
        <f t="shared" si="35"/>
        <v>-124.51019449616729</v>
      </c>
    </row>
    <row r="393" spans="2:14" x14ac:dyDescent="0.25">
      <c r="B393" s="382">
        <v>2</v>
      </c>
      <c r="C393" s="382">
        <v>741</v>
      </c>
      <c r="D393" s="379" t="s">
        <v>963</v>
      </c>
      <c r="E393" s="380">
        <v>50</v>
      </c>
      <c r="F393" s="380">
        <v>225</v>
      </c>
      <c r="G393" s="380">
        <v>403</v>
      </c>
      <c r="H393" s="137">
        <f t="shared" si="36"/>
        <v>2.0133333333333332</v>
      </c>
      <c r="I393" s="381">
        <f t="shared" si="37"/>
        <v>0.12406947890818859</v>
      </c>
      <c r="J393" s="137">
        <f t="shared" si="38"/>
        <v>-0.10292267546044696</v>
      </c>
      <c r="K393" s="137">
        <f t="shared" si="39"/>
        <v>-0.13580431607294624</v>
      </c>
      <c r="L393" s="137">
        <f t="shared" si="40"/>
        <v>-0.25416666902092089</v>
      </c>
      <c r="M393" s="137">
        <f t="shared" si="41"/>
        <v>-0.49289366055431411</v>
      </c>
      <c r="N393" s="383">
        <f t="shared" si="35"/>
        <v>-198.63614520338859</v>
      </c>
    </row>
    <row r="394" spans="2:14" x14ac:dyDescent="0.25">
      <c r="B394" s="382">
        <v>2</v>
      </c>
      <c r="C394" s="382">
        <v>742</v>
      </c>
      <c r="D394" s="379" t="s">
        <v>964</v>
      </c>
      <c r="E394" s="380">
        <v>165</v>
      </c>
      <c r="F394" s="380">
        <v>215</v>
      </c>
      <c r="G394" s="380">
        <v>881</v>
      </c>
      <c r="H394" s="137">
        <f t="shared" si="36"/>
        <v>4.8651162790697677</v>
      </c>
      <c r="I394" s="381">
        <f t="shared" si="37"/>
        <v>0.1872871736662883</v>
      </c>
      <c r="J394" s="137">
        <f t="shared" si="38"/>
        <v>-9.0191644105014041E-2</v>
      </c>
      <c r="K394" s="137">
        <f t="shared" si="39"/>
        <v>-6.3160210711715445E-2</v>
      </c>
      <c r="L394" s="137">
        <f t="shared" si="40"/>
        <v>-0.20032232541573855</v>
      </c>
      <c r="M394" s="137">
        <f t="shared" si="41"/>
        <v>-0.35367418023246799</v>
      </c>
      <c r="N394" s="383">
        <f t="shared" si="35"/>
        <v>-311.58695278480428</v>
      </c>
    </row>
    <row r="395" spans="2:14" x14ac:dyDescent="0.25">
      <c r="B395" s="382">
        <v>2</v>
      </c>
      <c r="C395" s="382">
        <v>743</v>
      </c>
      <c r="D395" s="379" t="s">
        <v>965</v>
      </c>
      <c r="E395" s="380">
        <v>2873</v>
      </c>
      <c r="F395" s="380">
        <v>135</v>
      </c>
      <c r="G395" s="380">
        <v>7053</v>
      </c>
      <c r="H395" s="137">
        <f t="shared" si="36"/>
        <v>73.525925925925932</v>
      </c>
      <c r="I395" s="381">
        <f t="shared" si="37"/>
        <v>0.40734439245711046</v>
      </c>
      <c r="J395" s="137">
        <f t="shared" si="38"/>
        <v>7.4193137329571474E-2</v>
      </c>
      <c r="K395" s="137">
        <f t="shared" si="39"/>
        <v>1.6858519634548566</v>
      </c>
      <c r="L395" s="137">
        <f t="shared" si="40"/>
        <v>-1.2893211672933329E-2</v>
      </c>
      <c r="M395" s="137">
        <f t="shared" si="41"/>
        <v>1.7471518891114948</v>
      </c>
      <c r="N395" s="383">
        <f t="shared" si="35"/>
        <v>12322.662273903372</v>
      </c>
    </row>
    <row r="396" spans="2:14" x14ac:dyDescent="0.25">
      <c r="B396" s="382">
        <v>2</v>
      </c>
      <c r="C396" s="382">
        <v>744</v>
      </c>
      <c r="D396" s="379" t="s">
        <v>966</v>
      </c>
      <c r="E396" s="380">
        <v>934</v>
      </c>
      <c r="F396" s="380">
        <v>384</v>
      </c>
      <c r="G396" s="380">
        <v>3373</v>
      </c>
      <c r="H396" s="137">
        <f t="shared" si="36"/>
        <v>11.216145833333334</v>
      </c>
      <c r="I396" s="381">
        <f t="shared" si="37"/>
        <v>0.27690483249332937</v>
      </c>
      <c r="J396" s="137">
        <f t="shared" si="38"/>
        <v>-2.3819823733175566E-2</v>
      </c>
      <c r="K396" s="137">
        <f t="shared" si="39"/>
        <v>9.8620986830677451E-2</v>
      </c>
      <c r="L396" s="137">
        <f t="shared" si="40"/>
        <v>-0.12399236695332644</v>
      </c>
      <c r="M396" s="137">
        <f t="shared" si="41"/>
        <v>-4.9191203855824553E-2</v>
      </c>
      <c r="N396" s="383">
        <f t="shared" si="35"/>
        <v>-165.92193060569622</v>
      </c>
    </row>
    <row r="397" spans="2:14" x14ac:dyDescent="0.25">
      <c r="B397" s="382">
        <v>2</v>
      </c>
      <c r="C397" s="382">
        <v>745</v>
      </c>
      <c r="D397" s="379" t="s">
        <v>967</v>
      </c>
      <c r="E397" s="380">
        <v>1046</v>
      </c>
      <c r="F397" s="380">
        <v>234</v>
      </c>
      <c r="G397" s="380">
        <v>3904</v>
      </c>
      <c r="H397" s="137">
        <f t="shared" si="36"/>
        <v>21.153846153846153</v>
      </c>
      <c r="I397" s="381">
        <f t="shared" si="37"/>
        <v>0.26793032786885246</v>
      </c>
      <c r="J397" s="137">
        <f t="shared" si="38"/>
        <v>-9.6771926667846217E-3</v>
      </c>
      <c r="K397" s="137">
        <f t="shared" si="39"/>
        <v>0.35176625169418041</v>
      </c>
      <c r="L397" s="137">
        <f t="shared" si="40"/>
        <v>-0.13163621275529186</v>
      </c>
      <c r="M397" s="137">
        <f t="shared" si="41"/>
        <v>0.21045284627210392</v>
      </c>
      <c r="N397" s="383">
        <f t="shared" ref="N397:N460" si="42">M397*G397</f>
        <v>821.60791184629375</v>
      </c>
    </row>
    <row r="398" spans="2:14" x14ac:dyDescent="0.25">
      <c r="B398" s="382">
        <v>2</v>
      </c>
      <c r="C398" s="382">
        <v>746</v>
      </c>
      <c r="D398" s="379" t="s">
        <v>968</v>
      </c>
      <c r="E398" s="380">
        <v>564</v>
      </c>
      <c r="F398" s="380">
        <v>536</v>
      </c>
      <c r="G398" s="380">
        <v>2057</v>
      </c>
      <c r="H398" s="137">
        <f t="shared" ref="H398:H461" si="43">(G398+E398)/F398</f>
        <v>4.8899253731343286</v>
      </c>
      <c r="I398" s="381">
        <f t="shared" ref="I398:I461" si="44">E398/G398</f>
        <v>0.27418570734078757</v>
      </c>
      <c r="J398" s="137">
        <f t="shared" ref="J398:J461" si="45">$J$6*(G398-G$10)/G$11</f>
        <v>-5.8870110895831849E-2</v>
      </c>
      <c r="K398" s="137">
        <f t="shared" ref="K398:K461" si="46">$K$6*(H398-H$10)/H$11</f>
        <v>-6.2528243104981174E-2</v>
      </c>
      <c r="L398" s="137">
        <f t="shared" ref="L398:L461" si="47">$L$6*(I398-I$10)/I$11</f>
        <v>-0.12630832468603378</v>
      </c>
      <c r="M398" s="137">
        <f t="shared" ref="M398:M461" si="48">SUM(J398:L398)</f>
        <v>-0.24770667868684682</v>
      </c>
      <c r="N398" s="383">
        <f t="shared" si="42"/>
        <v>-509.53263805884387</v>
      </c>
    </row>
    <row r="399" spans="2:14" x14ac:dyDescent="0.25">
      <c r="B399" s="382">
        <v>2</v>
      </c>
      <c r="C399" s="382">
        <v>747</v>
      </c>
      <c r="D399" s="379" t="s">
        <v>969</v>
      </c>
      <c r="E399" s="380">
        <v>119</v>
      </c>
      <c r="F399" s="380">
        <v>197</v>
      </c>
      <c r="G399" s="380">
        <v>535</v>
      </c>
      <c r="H399" s="137">
        <f t="shared" si="43"/>
        <v>3.3197969543147208</v>
      </c>
      <c r="I399" s="381">
        <f t="shared" si="44"/>
        <v>0.22242990654205608</v>
      </c>
      <c r="J399" s="137">
        <f t="shared" si="45"/>
        <v>-9.9406993161457124E-2</v>
      </c>
      <c r="K399" s="137">
        <f t="shared" si="46"/>
        <v>-0.10252447579790785</v>
      </c>
      <c r="L399" s="137">
        <f t="shared" si="47"/>
        <v>-0.17039024087155269</v>
      </c>
      <c r="M399" s="137">
        <f t="shared" si="48"/>
        <v>-0.37232170983091767</v>
      </c>
      <c r="N399" s="383">
        <f t="shared" si="42"/>
        <v>-199.19211475954094</v>
      </c>
    </row>
    <row r="400" spans="2:14" x14ac:dyDescent="0.25">
      <c r="B400" s="382">
        <v>2</v>
      </c>
      <c r="C400" s="382">
        <v>748</v>
      </c>
      <c r="D400" s="379" t="s">
        <v>970</v>
      </c>
      <c r="E400" s="380">
        <v>201</v>
      </c>
      <c r="F400" s="380">
        <v>407</v>
      </c>
      <c r="G400" s="380">
        <v>690</v>
      </c>
      <c r="H400" s="137">
        <f t="shared" si="43"/>
        <v>2.189189189189189</v>
      </c>
      <c r="I400" s="381">
        <f t="shared" si="44"/>
        <v>0.29130434782608694</v>
      </c>
      <c r="J400" s="137">
        <f t="shared" si="45"/>
        <v>-9.5278729855825098E-2</v>
      </c>
      <c r="K400" s="137">
        <f t="shared" si="46"/>
        <v>-0.1313247004906028</v>
      </c>
      <c r="L400" s="137">
        <f t="shared" si="47"/>
        <v>-0.11172788223442183</v>
      </c>
      <c r="M400" s="137">
        <f t="shared" si="48"/>
        <v>-0.3383313125808497</v>
      </c>
      <c r="N400" s="383">
        <f t="shared" si="42"/>
        <v>-233.4486056807863</v>
      </c>
    </row>
    <row r="401" spans="2:14" x14ac:dyDescent="0.25">
      <c r="B401" s="382">
        <v>2</v>
      </c>
      <c r="C401" s="382">
        <v>749</v>
      </c>
      <c r="D401" s="379" t="s">
        <v>971</v>
      </c>
      <c r="E401" s="380">
        <v>1797</v>
      </c>
      <c r="F401" s="380">
        <v>273</v>
      </c>
      <c r="G401" s="380">
        <v>3537</v>
      </c>
      <c r="H401" s="137">
        <f t="shared" si="43"/>
        <v>19.53846153846154</v>
      </c>
      <c r="I401" s="381">
        <f t="shared" si="44"/>
        <v>0.50805767599660734</v>
      </c>
      <c r="J401" s="137">
        <f t="shared" si="45"/>
        <v>-1.9451854816248799E-2</v>
      </c>
      <c r="K401" s="137">
        <f t="shared" si="46"/>
        <v>0.31061719777534946</v>
      </c>
      <c r="L401" s="137">
        <f t="shared" si="47"/>
        <v>7.2887212071670648E-2</v>
      </c>
      <c r="M401" s="137">
        <f t="shared" si="48"/>
        <v>0.36405255503077133</v>
      </c>
      <c r="N401" s="383">
        <f t="shared" si="42"/>
        <v>1287.6538871438381</v>
      </c>
    </row>
    <row r="402" spans="2:14" x14ac:dyDescent="0.25">
      <c r="B402" s="382">
        <v>2</v>
      </c>
      <c r="C402" s="382">
        <v>750</v>
      </c>
      <c r="D402" s="379" t="s">
        <v>972</v>
      </c>
      <c r="E402" s="380">
        <v>628</v>
      </c>
      <c r="F402" s="380">
        <v>353</v>
      </c>
      <c r="G402" s="380">
        <v>1398</v>
      </c>
      <c r="H402" s="137">
        <f t="shared" si="43"/>
        <v>5.7393767705382439</v>
      </c>
      <c r="I402" s="381">
        <f t="shared" si="44"/>
        <v>0.44921316165951358</v>
      </c>
      <c r="J402" s="137">
        <f t="shared" si="45"/>
        <v>-7.642188843397052E-2</v>
      </c>
      <c r="K402" s="137">
        <f t="shared" si="46"/>
        <v>-4.0889977505381141E-2</v>
      </c>
      <c r="L402" s="137">
        <f t="shared" si="47"/>
        <v>2.2767633030225144E-2</v>
      </c>
      <c r="M402" s="137">
        <f t="shared" si="48"/>
        <v>-9.454423290912653E-2</v>
      </c>
      <c r="N402" s="383">
        <f t="shared" si="42"/>
        <v>-132.17283760695889</v>
      </c>
    </row>
    <row r="403" spans="2:14" x14ac:dyDescent="0.25">
      <c r="B403" s="382">
        <v>2</v>
      </c>
      <c r="C403" s="382">
        <v>751</v>
      </c>
      <c r="D403" s="379" t="s">
        <v>973</v>
      </c>
      <c r="E403" s="380">
        <v>1139</v>
      </c>
      <c r="F403" s="380">
        <v>413</v>
      </c>
      <c r="G403" s="380">
        <v>3084</v>
      </c>
      <c r="H403" s="137">
        <f t="shared" si="43"/>
        <v>10.225181598062955</v>
      </c>
      <c r="I403" s="381">
        <f t="shared" si="44"/>
        <v>0.36932555123216604</v>
      </c>
      <c r="J403" s="137">
        <f t="shared" si="45"/>
        <v>-3.1517037251418474E-2</v>
      </c>
      <c r="K403" s="137">
        <f t="shared" si="46"/>
        <v>7.3377933033817358E-2</v>
      </c>
      <c r="L403" s="137">
        <f t="shared" si="47"/>
        <v>-4.5274961090085171E-2</v>
      </c>
      <c r="M403" s="137">
        <f t="shared" si="48"/>
        <v>-3.414065307686287E-3</v>
      </c>
      <c r="N403" s="383">
        <f t="shared" si="42"/>
        <v>-10.52897740890451</v>
      </c>
    </row>
    <row r="404" spans="2:14" x14ac:dyDescent="0.25">
      <c r="B404" s="382">
        <v>2</v>
      </c>
      <c r="C404" s="382">
        <v>754</v>
      </c>
      <c r="D404" s="379" t="s">
        <v>974</v>
      </c>
      <c r="E404" s="380">
        <v>336</v>
      </c>
      <c r="F404" s="380">
        <v>637</v>
      </c>
      <c r="G404" s="380">
        <v>1045</v>
      </c>
      <c r="H404" s="137">
        <f t="shared" si="43"/>
        <v>2.1679748822605966</v>
      </c>
      <c r="I404" s="381">
        <f t="shared" si="44"/>
        <v>0.32153110047846889</v>
      </c>
      <c r="J404" s="137">
        <f t="shared" si="45"/>
        <v>-8.5823675188087284E-2</v>
      </c>
      <c r="K404" s="137">
        <f t="shared" si="46"/>
        <v>-0.13186509727991325</v>
      </c>
      <c r="L404" s="137">
        <f t="shared" si="47"/>
        <v>-8.5982880583990978E-2</v>
      </c>
      <c r="M404" s="137">
        <f t="shared" si="48"/>
        <v>-0.30367165305199151</v>
      </c>
      <c r="N404" s="383">
        <f t="shared" si="42"/>
        <v>-317.33687743933115</v>
      </c>
    </row>
    <row r="405" spans="2:14" x14ac:dyDescent="0.25">
      <c r="B405" s="382">
        <v>2</v>
      </c>
      <c r="C405" s="382">
        <v>755</v>
      </c>
      <c r="D405" s="379" t="s">
        <v>975</v>
      </c>
      <c r="E405" s="380">
        <v>906</v>
      </c>
      <c r="F405" s="380">
        <v>268</v>
      </c>
      <c r="G405" s="380">
        <v>2615</v>
      </c>
      <c r="H405" s="137">
        <f t="shared" si="43"/>
        <v>13.138059701492537</v>
      </c>
      <c r="I405" s="381">
        <f t="shared" si="44"/>
        <v>0.34646271510516252</v>
      </c>
      <c r="J405" s="137">
        <f t="shared" si="45"/>
        <v>-4.4008362995556612E-2</v>
      </c>
      <c r="K405" s="137">
        <f t="shared" si="46"/>
        <v>0.1475783290233926</v>
      </c>
      <c r="L405" s="137">
        <f t="shared" si="47"/>
        <v>-6.4747901521112636E-2</v>
      </c>
      <c r="M405" s="137">
        <f t="shared" si="48"/>
        <v>3.8822064506723361E-2</v>
      </c>
      <c r="N405" s="383">
        <f t="shared" si="42"/>
        <v>101.51969868508159</v>
      </c>
    </row>
    <row r="406" spans="2:14" x14ac:dyDescent="0.25">
      <c r="B406" s="382">
        <v>2</v>
      </c>
      <c r="C406" s="382">
        <v>756</v>
      </c>
      <c r="D406" s="379" t="s">
        <v>976</v>
      </c>
      <c r="E406" s="380">
        <v>330</v>
      </c>
      <c r="F406" s="380">
        <v>1200</v>
      </c>
      <c r="G406" s="380">
        <v>1174</v>
      </c>
      <c r="H406" s="137">
        <f t="shared" si="43"/>
        <v>1.2533333333333334</v>
      </c>
      <c r="I406" s="381">
        <f t="shared" si="44"/>
        <v>0.28109028960817717</v>
      </c>
      <c r="J406" s="137">
        <f t="shared" si="45"/>
        <v>-8.2387894759529026E-2</v>
      </c>
      <c r="K406" s="137">
        <f t="shared" si="46"/>
        <v>-0.15516396620237721</v>
      </c>
      <c r="L406" s="137">
        <f t="shared" si="47"/>
        <v>-0.12042749177243026</v>
      </c>
      <c r="M406" s="137">
        <f t="shared" si="48"/>
        <v>-0.35797935273433645</v>
      </c>
      <c r="N406" s="383">
        <f t="shared" si="42"/>
        <v>-420.267760110111</v>
      </c>
    </row>
    <row r="407" spans="2:14" x14ac:dyDescent="0.25">
      <c r="B407" s="382">
        <v>2</v>
      </c>
      <c r="C407" s="382">
        <v>761</v>
      </c>
      <c r="D407" s="379" t="s">
        <v>977</v>
      </c>
      <c r="E407" s="380">
        <v>321</v>
      </c>
      <c r="F407" s="380">
        <v>2950</v>
      </c>
      <c r="G407" s="380">
        <v>868</v>
      </c>
      <c r="H407" s="137">
        <f t="shared" si="43"/>
        <v>0.40305084745762709</v>
      </c>
      <c r="I407" s="381">
        <f t="shared" si="44"/>
        <v>0.36981566820276496</v>
      </c>
      <c r="J407" s="137">
        <f t="shared" si="45"/>
        <v>-9.0537885543550925E-2</v>
      </c>
      <c r="K407" s="137">
        <f t="shared" si="46"/>
        <v>-0.17682340230466209</v>
      </c>
      <c r="L407" s="137">
        <f t="shared" si="47"/>
        <v>-4.4857514255419027E-2</v>
      </c>
      <c r="M407" s="137">
        <f t="shared" si="48"/>
        <v>-0.31221880210363201</v>
      </c>
      <c r="N407" s="383">
        <f t="shared" si="42"/>
        <v>-271.00592022595259</v>
      </c>
    </row>
    <row r="408" spans="2:14" x14ac:dyDescent="0.25">
      <c r="B408" s="382">
        <v>2</v>
      </c>
      <c r="C408" s="382">
        <v>762</v>
      </c>
      <c r="D408" s="379" t="s">
        <v>978</v>
      </c>
      <c r="E408" s="380">
        <v>1429</v>
      </c>
      <c r="F408" s="380">
        <v>10526</v>
      </c>
      <c r="G408" s="380">
        <v>2304</v>
      </c>
      <c r="H408" s="137">
        <f t="shared" si="43"/>
        <v>0.35464563936918109</v>
      </c>
      <c r="I408" s="381">
        <f t="shared" si="44"/>
        <v>0.62022569444444442</v>
      </c>
      <c r="J408" s="137">
        <f t="shared" si="45"/>
        <v>-5.2291523563631162E-2</v>
      </c>
      <c r="K408" s="137">
        <f t="shared" si="46"/>
        <v>-0.17805643900602344</v>
      </c>
      <c r="L408" s="137">
        <f t="shared" si="47"/>
        <v>0.1684239656646028</v>
      </c>
      <c r="M408" s="137">
        <f t="shared" si="48"/>
        <v>-6.192399690505182E-2</v>
      </c>
      <c r="N408" s="383">
        <f t="shared" si="42"/>
        <v>-142.67288886923939</v>
      </c>
    </row>
    <row r="409" spans="2:14" x14ac:dyDescent="0.25">
      <c r="B409" s="382">
        <v>2</v>
      </c>
      <c r="C409" s="382">
        <v>763</v>
      </c>
      <c r="D409" s="379" t="s">
        <v>979</v>
      </c>
      <c r="E409" s="380">
        <v>688</v>
      </c>
      <c r="F409" s="380">
        <v>3388</v>
      </c>
      <c r="G409" s="380">
        <v>1731</v>
      </c>
      <c r="H409" s="137">
        <f t="shared" si="43"/>
        <v>0.7139905548996458</v>
      </c>
      <c r="I409" s="381">
        <f t="shared" si="44"/>
        <v>0.3974581166955517</v>
      </c>
      <c r="J409" s="137">
        <f t="shared" si="45"/>
        <v>-6.7552780816064334E-2</v>
      </c>
      <c r="K409" s="137">
        <f t="shared" si="46"/>
        <v>-0.16890276553173431</v>
      </c>
      <c r="L409" s="137">
        <f t="shared" si="47"/>
        <v>-2.1313639388905244E-2</v>
      </c>
      <c r="M409" s="137">
        <f t="shared" si="48"/>
        <v>-0.25776918573670388</v>
      </c>
      <c r="N409" s="383">
        <f t="shared" si="42"/>
        <v>-446.19846051023438</v>
      </c>
    </row>
    <row r="410" spans="2:14" x14ac:dyDescent="0.25">
      <c r="B410" s="382">
        <v>2</v>
      </c>
      <c r="C410" s="382">
        <v>766</v>
      </c>
      <c r="D410" s="379" t="s">
        <v>980</v>
      </c>
      <c r="E410" s="380">
        <v>326</v>
      </c>
      <c r="F410" s="380">
        <v>4091</v>
      </c>
      <c r="G410" s="380">
        <v>845</v>
      </c>
      <c r="H410" s="137">
        <f t="shared" si="43"/>
        <v>0.28623808359814229</v>
      </c>
      <c r="I410" s="381">
        <f t="shared" si="44"/>
        <v>0.38579881656804732</v>
      </c>
      <c r="J410" s="137">
        <f t="shared" si="45"/>
        <v>-9.1150466550193099E-2</v>
      </c>
      <c r="K410" s="137">
        <f t="shared" si="46"/>
        <v>-0.1797989999875193</v>
      </c>
      <c r="L410" s="137">
        <f t="shared" si="47"/>
        <v>-3.124420336570791E-2</v>
      </c>
      <c r="M410" s="137">
        <f t="shared" si="48"/>
        <v>-0.30219366990342034</v>
      </c>
      <c r="N410" s="383">
        <f t="shared" si="42"/>
        <v>-255.35365106839018</v>
      </c>
    </row>
    <row r="411" spans="2:14" x14ac:dyDescent="0.25">
      <c r="B411" s="382">
        <v>2</v>
      </c>
      <c r="C411" s="382">
        <v>767</v>
      </c>
      <c r="D411" s="379" t="s">
        <v>981</v>
      </c>
      <c r="E411" s="380">
        <v>337</v>
      </c>
      <c r="F411" s="380">
        <v>1332</v>
      </c>
      <c r="G411" s="380">
        <v>1393</v>
      </c>
      <c r="H411" s="137">
        <f t="shared" si="43"/>
        <v>1.2987987987987988</v>
      </c>
      <c r="I411" s="381">
        <f t="shared" si="44"/>
        <v>0.24192390524048815</v>
      </c>
      <c r="J411" s="137">
        <f t="shared" si="45"/>
        <v>-7.6555058218023164E-2</v>
      </c>
      <c r="K411" s="137">
        <f t="shared" si="46"/>
        <v>-0.15400581422292572</v>
      </c>
      <c r="L411" s="137">
        <f t="shared" si="47"/>
        <v>-0.15378663695695613</v>
      </c>
      <c r="M411" s="137">
        <f t="shared" si="48"/>
        <v>-0.38434750939790502</v>
      </c>
      <c r="N411" s="383">
        <f t="shared" si="42"/>
        <v>-535.3960805912817</v>
      </c>
    </row>
    <row r="412" spans="2:14" x14ac:dyDescent="0.25">
      <c r="B412" s="382">
        <v>2</v>
      </c>
      <c r="C412" s="382">
        <v>768</v>
      </c>
      <c r="D412" s="379" t="s">
        <v>982</v>
      </c>
      <c r="E412" s="380">
        <v>5834</v>
      </c>
      <c r="F412" s="380">
        <v>1613</v>
      </c>
      <c r="G412" s="380">
        <v>13342</v>
      </c>
      <c r="H412" s="137">
        <f t="shared" si="43"/>
        <v>11.888406695598263</v>
      </c>
      <c r="I412" s="381">
        <f t="shared" si="44"/>
        <v>0.43726577724479088</v>
      </c>
      <c r="J412" s="137">
        <f t="shared" si="45"/>
        <v>0.24169409171098891</v>
      </c>
      <c r="K412" s="137">
        <f t="shared" si="46"/>
        <v>0.1157456382637809</v>
      </c>
      <c r="L412" s="137">
        <f t="shared" si="47"/>
        <v>1.2591699313073785E-2</v>
      </c>
      <c r="M412" s="137">
        <f t="shared" si="48"/>
        <v>0.37003142928784361</v>
      </c>
      <c r="N412" s="383">
        <f t="shared" si="42"/>
        <v>4936.9593295584091</v>
      </c>
    </row>
    <row r="413" spans="2:14" x14ac:dyDescent="0.25">
      <c r="B413" s="382">
        <v>2</v>
      </c>
      <c r="C413" s="382">
        <v>769</v>
      </c>
      <c r="D413" s="379" t="s">
        <v>983</v>
      </c>
      <c r="E413" s="380">
        <v>1439</v>
      </c>
      <c r="F413" s="380">
        <v>1897</v>
      </c>
      <c r="G413" s="380">
        <v>2735</v>
      </c>
      <c r="H413" s="137">
        <f t="shared" si="43"/>
        <v>2.2003162888771746</v>
      </c>
      <c r="I413" s="381">
        <f t="shared" si="44"/>
        <v>0.52614259597806212</v>
      </c>
      <c r="J413" s="137">
        <f t="shared" si="45"/>
        <v>-4.0812288178293132E-2</v>
      </c>
      <c r="K413" s="137">
        <f t="shared" si="46"/>
        <v>-0.13104125738939926</v>
      </c>
      <c r="L413" s="137">
        <f t="shared" si="47"/>
        <v>8.8290662787166976E-2</v>
      </c>
      <c r="M413" s="137">
        <f t="shared" si="48"/>
        <v>-8.3562882780525413E-2</v>
      </c>
      <c r="N413" s="383">
        <f t="shared" si="42"/>
        <v>-228.54448440473701</v>
      </c>
    </row>
    <row r="414" spans="2:14" x14ac:dyDescent="0.25">
      <c r="B414" s="382">
        <v>2</v>
      </c>
      <c r="C414" s="382">
        <v>770</v>
      </c>
      <c r="D414" s="379" t="s">
        <v>984</v>
      </c>
      <c r="E414" s="380">
        <v>194</v>
      </c>
      <c r="F414" s="380">
        <v>1268</v>
      </c>
      <c r="G414" s="380">
        <v>1018</v>
      </c>
      <c r="H414" s="137">
        <f t="shared" si="43"/>
        <v>0.95583596214511046</v>
      </c>
      <c r="I414" s="381">
        <f t="shared" si="44"/>
        <v>0.19056974459724951</v>
      </c>
      <c r="J414" s="137">
        <f t="shared" si="45"/>
        <v>-8.6542792021971571E-2</v>
      </c>
      <c r="K414" s="137">
        <f t="shared" si="46"/>
        <v>-0.16274218333478441</v>
      </c>
      <c r="L414" s="137">
        <f t="shared" si="47"/>
        <v>-0.19752646457659567</v>
      </c>
      <c r="M414" s="137">
        <f t="shared" si="48"/>
        <v>-0.44681143993335165</v>
      </c>
      <c r="N414" s="383">
        <f t="shared" si="42"/>
        <v>-454.85404585215196</v>
      </c>
    </row>
    <row r="415" spans="2:14" x14ac:dyDescent="0.25">
      <c r="B415" s="382">
        <v>2</v>
      </c>
      <c r="C415" s="382">
        <v>782</v>
      </c>
      <c r="D415" s="379" t="s">
        <v>985</v>
      </c>
      <c r="E415" s="380">
        <v>157</v>
      </c>
      <c r="F415" s="380">
        <v>2728</v>
      </c>
      <c r="G415" s="380">
        <v>241</v>
      </c>
      <c r="H415" s="137">
        <f t="shared" si="43"/>
        <v>0.14589442815249268</v>
      </c>
      <c r="I415" s="381">
        <f t="shared" si="44"/>
        <v>0.65145228215767637</v>
      </c>
      <c r="J415" s="137">
        <f t="shared" si="45"/>
        <v>-0.10723737646375267</v>
      </c>
      <c r="K415" s="137">
        <f t="shared" si="46"/>
        <v>-0.18337400533924716</v>
      </c>
      <c r="L415" s="137">
        <f t="shared" si="47"/>
        <v>0.19502055582630273</v>
      </c>
      <c r="M415" s="137">
        <f t="shared" si="48"/>
        <v>-9.5590825976697102E-2</v>
      </c>
      <c r="N415" s="383">
        <f t="shared" si="42"/>
        <v>-23.037389060384001</v>
      </c>
    </row>
    <row r="416" spans="2:14" x14ac:dyDescent="0.25">
      <c r="B416" s="382">
        <v>2</v>
      </c>
      <c r="C416" s="382">
        <v>783</v>
      </c>
      <c r="D416" s="379" t="s">
        <v>986</v>
      </c>
      <c r="E416" s="380">
        <v>924</v>
      </c>
      <c r="F416" s="380">
        <v>3674</v>
      </c>
      <c r="G416" s="380">
        <v>1129</v>
      </c>
      <c r="H416" s="137">
        <f t="shared" si="43"/>
        <v>0.55879150789330434</v>
      </c>
      <c r="I416" s="381">
        <f t="shared" si="44"/>
        <v>0.81842338352524358</v>
      </c>
      <c r="J416" s="137">
        <f t="shared" si="45"/>
        <v>-8.3586422816002842E-2</v>
      </c>
      <c r="K416" s="137">
        <f t="shared" si="46"/>
        <v>-0.17285618559813415</v>
      </c>
      <c r="L416" s="137">
        <f t="shared" si="47"/>
        <v>0.337234684142317</v>
      </c>
      <c r="M416" s="137">
        <f t="shared" si="48"/>
        <v>8.079207572817998E-2</v>
      </c>
      <c r="N416" s="383">
        <f t="shared" si="42"/>
        <v>91.214253497115195</v>
      </c>
    </row>
    <row r="417" spans="2:14" x14ac:dyDescent="0.25">
      <c r="B417" s="382">
        <v>2</v>
      </c>
      <c r="C417" s="382">
        <v>784</v>
      </c>
      <c r="D417" s="379" t="s">
        <v>987</v>
      </c>
      <c r="E417" s="380">
        <v>579</v>
      </c>
      <c r="F417" s="380">
        <v>7429</v>
      </c>
      <c r="G417" s="380">
        <v>1079</v>
      </c>
      <c r="H417" s="137">
        <f t="shared" si="43"/>
        <v>0.22317943195584869</v>
      </c>
      <c r="I417" s="381">
        <f t="shared" si="44"/>
        <v>0.53660797034291008</v>
      </c>
      <c r="J417" s="137">
        <f t="shared" si="45"/>
        <v>-8.4918120656529289E-2</v>
      </c>
      <c r="K417" s="137">
        <f t="shared" si="46"/>
        <v>-0.18140530713676728</v>
      </c>
      <c r="L417" s="137">
        <f t="shared" si="47"/>
        <v>9.7204325574365355E-2</v>
      </c>
      <c r="M417" s="137">
        <f t="shared" si="48"/>
        <v>-0.16911910221893117</v>
      </c>
      <c r="N417" s="383">
        <f t="shared" si="42"/>
        <v>-182.47951129422674</v>
      </c>
    </row>
    <row r="418" spans="2:14" x14ac:dyDescent="0.25">
      <c r="B418" s="382">
        <v>2</v>
      </c>
      <c r="C418" s="382">
        <v>785</v>
      </c>
      <c r="D418" s="379" t="s">
        <v>988</v>
      </c>
      <c r="E418" s="380">
        <v>2900</v>
      </c>
      <c r="F418" s="380">
        <v>3413</v>
      </c>
      <c r="G418" s="380">
        <v>4814</v>
      </c>
      <c r="H418" s="137">
        <f t="shared" si="43"/>
        <v>2.2601816583650747</v>
      </c>
      <c r="I418" s="381">
        <f t="shared" si="44"/>
        <v>0.60240963855421692</v>
      </c>
      <c r="J418" s="137">
        <f t="shared" si="45"/>
        <v>1.4559708030796849E-2</v>
      </c>
      <c r="K418" s="137">
        <f t="shared" si="46"/>
        <v>-0.12951629343130075</v>
      </c>
      <c r="L418" s="137">
        <f t="shared" si="47"/>
        <v>0.15324951429124528</v>
      </c>
      <c r="M418" s="137">
        <f t="shared" si="48"/>
        <v>3.8292928890741373E-2</v>
      </c>
      <c r="N418" s="383">
        <f t="shared" si="42"/>
        <v>184.34215968002897</v>
      </c>
    </row>
    <row r="419" spans="2:14" x14ac:dyDescent="0.25">
      <c r="B419" s="382">
        <v>2</v>
      </c>
      <c r="C419" s="382">
        <v>786</v>
      </c>
      <c r="D419" s="379" t="s">
        <v>989</v>
      </c>
      <c r="E419" s="380">
        <v>714</v>
      </c>
      <c r="F419" s="380">
        <v>2161</v>
      </c>
      <c r="G419" s="380">
        <v>586</v>
      </c>
      <c r="H419" s="137">
        <f t="shared" si="43"/>
        <v>0.60157334567329945</v>
      </c>
      <c r="I419" s="381">
        <f t="shared" si="44"/>
        <v>1.2184300341296928</v>
      </c>
      <c r="J419" s="137">
        <f t="shared" si="45"/>
        <v>-9.8048661364120132E-2</v>
      </c>
      <c r="K419" s="137">
        <f t="shared" si="46"/>
        <v>-0.17176639426745682</v>
      </c>
      <c r="L419" s="137">
        <f t="shared" si="47"/>
        <v>0.67793194654517497</v>
      </c>
      <c r="M419" s="137">
        <f t="shared" si="48"/>
        <v>0.40811689091359804</v>
      </c>
      <c r="N419" s="383">
        <f t="shared" si="42"/>
        <v>239.15649807536846</v>
      </c>
    </row>
    <row r="420" spans="2:14" x14ac:dyDescent="0.25">
      <c r="B420" s="382">
        <v>2</v>
      </c>
      <c r="C420" s="382">
        <v>791</v>
      </c>
      <c r="D420" s="379" t="s">
        <v>990</v>
      </c>
      <c r="E420" s="380">
        <v>444</v>
      </c>
      <c r="F420" s="380">
        <v>7101</v>
      </c>
      <c r="G420" s="380">
        <v>1272</v>
      </c>
      <c r="H420" s="137">
        <f t="shared" si="43"/>
        <v>0.24165610477397551</v>
      </c>
      <c r="I420" s="381">
        <f t="shared" si="44"/>
        <v>0.34905660377358488</v>
      </c>
      <c r="J420" s="137">
        <f t="shared" si="45"/>
        <v>-7.9777766992097168E-2</v>
      </c>
      <c r="K420" s="137">
        <f t="shared" si="46"/>
        <v>-0.18093464671398451</v>
      </c>
      <c r="L420" s="137">
        <f t="shared" si="47"/>
        <v>-6.2538611333127284E-2</v>
      </c>
      <c r="M420" s="137">
        <f t="shared" si="48"/>
        <v>-0.32325102503920894</v>
      </c>
      <c r="N420" s="383">
        <f t="shared" si="42"/>
        <v>-411.17530384987379</v>
      </c>
    </row>
    <row r="421" spans="2:14" x14ac:dyDescent="0.25">
      <c r="B421" s="382">
        <v>2</v>
      </c>
      <c r="C421" s="382">
        <v>792</v>
      </c>
      <c r="D421" s="379" t="s">
        <v>991</v>
      </c>
      <c r="E421" s="380">
        <v>1809</v>
      </c>
      <c r="F421" s="380">
        <v>7600</v>
      </c>
      <c r="G421" s="380">
        <v>2322</v>
      </c>
      <c r="H421" s="137">
        <f t="shared" si="43"/>
        <v>0.5435526315789474</v>
      </c>
      <c r="I421" s="381">
        <f t="shared" si="44"/>
        <v>0.77906976744186052</v>
      </c>
      <c r="J421" s="137">
        <f t="shared" si="45"/>
        <v>-5.181211234104164E-2</v>
      </c>
      <c r="K421" s="137">
        <f t="shared" si="46"/>
        <v>-0.17324436890578104</v>
      </c>
      <c r="L421" s="137">
        <f t="shared" si="47"/>
        <v>0.30371606827680231</v>
      </c>
      <c r="M421" s="137">
        <f t="shared" si="48"/>
        <v>7.8659587029979633E-2</v>
      </c>
      <c r="N421" s="383">
        <f t="shared" si="42"/>
        <v>182.64756108361271</v>
      </c>
    </row>
    <row r="422" spans="2:14" x14ac:dyDescent="0.25">
      <c r="B422" s="382">
        <v>2</v>
      </c>
      <c r="C422" s="382">
        <v>793</v>
      </c>
      <c r="D422" s="379" t="s">
        <v>992</v>
      </c>
      <c r="E422" s="380">
        <v>639</v>
      </c>
      <c r="F422" s="380">
        <v>5170</v>
      </c>
      <c r="G422" s="380">
        <v>1326</v>
      </c>
      <c r="H422" s="137">
        <f t="shared" si="43"/>
        <v>0.38007736943907156</v>
      </c>
      <c r="I422" s="381">
        <f t="shared" si="44"/>
        <v>0.48190045248868779</v>
      </c>
      <c r="J422" s="137">
        <f t="shared" si="45"/>
        <v>-7.8339533324328622E-2</v>
      </c>
      <c r="K422" s="137">
        <f t="shared" si="46"/>
        <v>-0.17740861085294554</v>
      </c>
      <c r="L422" s="137">
        <f t="shared" si="47"/>
        <v>5.0608346388459062E-2</v>
      </c>
      <c r="M422" s="137">
        <f t="shared" si="48"/>
        <v>-0.20513979778881508</v>
      </c>
      <c r="N422" s="383">
        <f t="shared" si="42"/>
        <v>-272.01537186796878</v>
      </c>
    </row>
    <row r="423" spans="2:14" x14ac:dyDescent="0.25">
      <c r="B423" s="382">
        <v>2</v>
      </c>
      <c r="C423" s="382">
        <v>794</v>
      </c>
      <c r="D423" s="379" t="s">
        <v>993</v>
      </c>
      <c r="E423" s="380">
        <v>1853</v>
      </c>
      <c r="F423" s="380">
        <v>6720</v>
      </c>
      <c r="G423" s="380">
        <v>3059</v>
      </c>
      <c r="H423" s="137">
        <f t="shared" si="43"/>
        <v>0.73095238095238091</v>
      </c>
      <c r="I423" s="381">
        <f t="shared" si="44"/>
        <v>0.60575351422033341</v>
      </c>
      <c r="J423" s="137">
        <f t="shared" si="45"/>
        <v>-3.2182886171681704E-2</v>
      </c>
      <c r="K423" s="137">
        <f t="shared" si="46"/>
        <v>-0.16847069313971169</v>
      </c>
      <c r="L423" s="137">
        <f t="shared" si="47"/>
        <v>0.15609759015083385</v>
      </c>
      <c r="M423" s="137">
        <f t="shared" si="48"/>
        <v>-4.4555989160559528E-2</v>
      </c>
      <c r="N423" s="383">
        <f t="shared" si="42"/>
        <v>-136.2967708421516</v>
      </c>
    </row>
    <row r="424" spans="2:14" x14ac:dyDescent="0.25">
      <c r="B424" s="382">
        <v>2</v>
      </c>
      <c r="C424" s="382">
        <v>841</v>
      </c>
      <c r="D424" s="379" t="s">
        <v>994</v>
      </c>
      <c r="E424" s="380">
        <v>358</v>
      </c>
      <c r="F424" s="380">
        <v>4703</v>
      </c>
      <c r="G424" s="380">
        <v>1028</v>
      </c>
      <c r="H424" s="137">
        <f t="shared" si="43"/>
        <v>0.29470550712311289</v>
      </c>
      <c r="I424" s="381">
        <f t="shared" si="44"/>
        <v>0.34824902723735407</v>
      </c>
      <c r="J424" s="137">
        <f t="shared" si="45"/>
        <v>-8.6276452453866281E-2</v>
      </c>
      <c r="K424" s="137">
        <f t="shared" si="46"/>
        <v>-0.17958330741259673</v>
      </c>
      <c r="L424" s="137">
        <f t="shared" si="47"/>
        <v>-6.3226447684495091E-2</v>
      </c>
      <c r="M424" s="137">
        <f t="shared" si="48"/>
        <v>-0.32908620755095813</v>
      </c>
      <c r="N424" s="383">
        <f t="shared" si="42"/>
        <v>-338.30062136238496</v>
      </c>
    </row>
    <row r="425" spans="2:14" x14ac:dyDescent="0.25">
      <c r="B425" s="382">
        <v>2</v>
      </c>
      <c r="C425" s="382">
        <v>842</v>
      </c>
      <c r="D425" s="379" t="s">
        <v>995</v>
      </c>
      <c r="E425" s="380">
        <v>421</v>
      </c>
      <c r="F425" s="380">
        <v>3766</v>
      </c>
      <c r="G425" s="380">
        <v>865</v>
      </c>
      <c r="H425" s="137">
        <f t="shared" si="43"/>
        <v>0.34147636749867233</v>
      </c>
      <c r="I425" s="381">
        <f t="shared" si="44"/>
        <v>0.48670520231213871</v>
      </c>
      <c r="J425" s="137">
        <f t="shared" si="45"/>
        <v>-9.0617787413982506E-2</v>
      </c>
      <c r="K425" s="137">
        <f t="shared" si="46"/>
        <v>-0.17839190281638184</v>
      </c>
      <c r="L425" s="137">
        <f t="shared" si="47"/>
        <v>5.4700691125494624E-2</v>
      </c>
      <c r="M425" s="137">
        <f t="shared" si="48"/>
        <v>-0.21430899910486972</v>
      </c>
      <c r="N425" s="383">
        <f t="shared" si="42"/>
        <v>-185.37728422571232</v>
      </c>
    </row>
    <row r="426" spans="2:14" x14ac:dyDescent="0.25">
      <c r="B426" s="382">
        <v>2</v>
      </c>
      <c r="C426" s="382">
        <v>843</v>
      </c>
      <c r="D426" s="379" t="s">
        <v>996</v>
      </c>
      <c r="E426" s="380">
        <v>7049</v>
      </c>
      <c r="F426" s="380">
        <v>10956</v>
      </c>
      <c r="G426" s="380">
        <v>6924</v>
      </c>
      <c r="H426" s="137">
        <f t="shared" si="43"/>
        <v>1.2753742241694048</v>
      </c>
      <c r="I426" s="381">
        <f t="shared" si="44"/>
        <v>1.0180531484690931</v>
      </c>
      <c r="J426" s="137">
        <f t="shared" si="45"/>
        <v>7.0757356901013216E-2</v>
      </c>
      <c r="K426" s="137">
        <f t="shared" si="46"/>
        <v>-0.15460251365615704</v>
      </c>
      <c r="L426" s="137">
        <f t="shared" si="47"/>
        <v>0.50726514315523785</v>
      </c>
      <c r="M426" s="137">
        <f t="shared" si="48"/>
        <v>0.42341998640009404</v>
      </c>
      <c r="N426" s="383">
        <f t="shared" si="42"/>
        <v>2931.759985834251</v>
      </c>
    </row>
    <row r="427" spans="2:14" x14ac:dyDescent="0.25">
      <c r="B427" s="382">
        <v>2</v>
      </c>
      <c r="C427" s="382">
        <v>852</v>
      </c>
      <c r="D427" s="379" t="s">
        <v>997</v>
      </c>
      <c r="E427" s="380">
        <v>570</v>
      </c>
      <c r="F427" s="380">
        <v>5229</v>
      </c>
      <c r="G427" s="380">
        <v>1493</v>
      </c>
      <c r="H427" s="137">
        <f t="shared" si="43"/>
        <v>0.39453050296423792</v>
      </c>
      <c r="I427" s="381">
        <f t="shared" si="44"/>
        <v>0.38178164768921635</v>
      </c>
      <c r="J427" s="137">
        <f t="shared" si="45"/>
        <v>-7.3891662536970243E-2</v>
      </c>
      <c r="K427" s="137">
        <f t="shared" si="46"/>
        <v>-0.17704044294725979</v>
      </c>
      <c r="L427" s="137">
        <f t="shared" si="47"/>
        <v>-3.466574257651734E-2</v>
      </c>
      <c r="M427" s="137">
        <f t="shared" si="48"/>
        <v>-0.28559784806074739</v>
      </c>
      <c r="N427" s="383">
        <f t="shared" si="42"/>
        <v>-426.39758715469588</v>
      </c>
    </row>
    <row r="428" spans="2:14" x14ac:dyDescent="0.25">
      <c r="B428" s="382">
        <v>2</v>
      </c>
      <c r="C428" s="382">
        <v>853</v>
      </c>
      <c r="D428" s="379" t="s">
        <v>998</v>
      </c>
      <c r="E428" s="380">
        <v>416</v>
      </c>
      <c r="F428" s="380">
        <v>5430</v>
      </c>
      <c r="G428" s="380">
        <v>1738</v>
      </c>
      <c r="H428" s="137">
        <f t="shared" si="43"/>
        <v>0.3966850828729282</v>
      </c>
      <c r="I428" s="381">
        <f t="shared" si="44"/>
        <v>0.23935558112773303</v>
      </c>
      <c r="J428" s="137">
        <f t="shared" si="45"/>
        <v>-6.7366343118390626E-2</v>
      </c>
      <c r="K428" s="137">
        <f t="shared" si="46"/>
        <v>-0.17698555885093328</v>
      </c>
      <c r="L428" s="137">
        <f t="shared" si="47"/>
        <v>-0.15597415307164242</v>
      </c>
      <c r="M428" s="137">
        <f t="shared" si="48"/>
        <v>-0.4003260550409663</v>
      </c>
      <c r="N428" s="383">
        <f t="shared" si="42"/>
        <v>-695.76668366119941</v>
      </c>
    </row>
    <row r="429" spans="2:14" x14ac:dyDescent="0.25">
      <c r="B429" s="382">
        <v>2</v>
      </c>
      <c r="C429" s="382">
        <v>855</v>
      </c>
      <c r="D429" s="379" t="s">
        <v>999</v>
      </c>
      <c r="E429" s="380">
        <v>3255</v>
      </c>
      <c r="F429" s="380">
        <v>4398</v>
      </c>
      <c r="G429" s="380">
        <v>6795</v>
      </c>
      <c r="H429" s="137">
        <f t="shared" si="43"/>
        <v>2.2851296043656206</v>
      </c>
      <c r="I429" s="381">
        <f t="shared" si="44"/>
        <v>0.47902869757174393</v>
      </c>
      <c r="J429" s="137">
        <f t="shared" si="45"/>
        <v>6.7321576472454972E-2</v>
      </c>
      <c r="K429" s="137">
        <f t="shared" si="46"/>
        <v>-0.12888078881811851</v>
      </c>
      <c r="L429" s="137">
        <f t="shared" si="47"/>
        <v>4.8162389459952347E-2</v>
      </c>
      <c r="M429" s="137">
        <f t="shared" si="48"/>
        <v>-1.3396822885711195E-2</v>
      </c>
      <c r="N429" s="383">
        <f t="shared" si="42"/>
        <v>-91.031411508407572</v>
      </c>
    </row>
    <row r="430" spans="2:14" x14ac:dyDescent="0.25">
      <c r="B430" s="382">
        <v>2</v>
      </c>
      <c r="C430" s="382">
        <v>861</v>
      </c>
      <c r="D430" s="379" t="s">
        <v>1000</v>
      </c>
      <c r="E430" s="380">
        <v>5250</v>
      </c>
      <c r="F430" s="380">
        <v>2272</v>
      </c>
      <c r="G430" s="380">
        <v>11718</v>
      </c>
      <c r="H430" s="137">
        <f t="shared" si="43"/>
        <v>7.46830985915493</v>
      </c>
      <c r="I430" s="381">
        <f t="shared" si="44"/>
        <v>0.44802867383512546</v>
      </c>
      <c r="J430" s="137">
        <f t="shared" si="45"/>
        <v>0.19844054585068968</v>
      </c>
      <c r="K430" s="137">
        <f t="shared" si="46"/>
        <v>3.1515220904287581E-3</v>
      </c>
      <c r="L430" s="137">
        <f t="shared" si="47"/>
        <v>2.1758770406294405E-2</v>
      </c>
      <c r="M430" s="137">
        <f t="shared" si="48"/>
        <v>0.22335083834741284</v>
      </c>
      <c r="N430" s="383">
        <f t="shared" si="42"/>
        <v>2617.2251237549835</v>
      </c>
    </row>
    <row r="431" spans="2:14" x14ac:dyDescent="0.25">
      <c r="B431" s="382">
        <v>2</v>
      </c>
      <c r="C431" s="382">
        <v>863</v>
      </c>
      <c r="D431" s="379" t="s">
        <v>1001</v>
      </c>
      <c r="E431" s="380">
        <v>290</v>
      </c>
      <c r="F431" s="380">
        <v>747</v>
      </c>
      <c r="G431" s="380">
        <v>1069</v>
      </c>
      <c r="H431" s="137">
        <f t="shared" si="43"/>
        <v>1.8192771084337349</v>
      </c>
      <c r="I431" s="381">
        <f t="shared" si="44"/>
        <v>0.27128157156220767</v>
      </c>
      <c r="J431" s="137">
        <f t="shared" si="45"/>
        <v>-8.5184460224634592E-2</v>
      </c>
      <c r="K431" s="137">
        <f t="shared" si="46"/>
        <v>-0.14074755373017575</v>
      </c>
      <c r="L431" s="137">
        <f t="shared" si="47"/>
        <v>-0.12878186133327013</v>
      </c>
      <c r="M431" s="137">
        <f t="shared" si="48"/>
        <v>-0.35471387528808046</v>
      </c>
      <c r="N431" s="383">
        <f t="shared" si="42"/>
        <v>-379.18913268295802</v>
      </c>
    </row>
    <row r="432" spans="2:14" x14ac:dyDescent="0.25">
      <c r="B432" s="382">
        <v>2</v>
      </c>
      <c r="C432" s="382">
        <v>866</v>
      </c>
      <c r="D432" s="379" t="s">
        <v>1002</v>
      </c>
      <c r="E432" s="380">
        <v>332</v>
      </c>
      <c r="F432" s="380">
        <v>754</v>
      </c>
      <c r="G432" s="380">
        <v>1301</v>
      </c>
      <c r="H432" s="137">
        <f t="shared" si="43"/>
        <v>2.1657824933687002</v>
      </c>
      <c r="I432" s="381">
        <f t="shared" si="44"/>
        <v>0.25518831667947733</v>
      </c>
      <c r="J432" s="137">
        <f t="shared" si="45"/>
        <v>-7.9005382244591846E-2</v>
      </c>
      <c r="K432" s="137">
        <f t="shared" si="46"/>
        <v>-0.13192094449293265</v>
      </c>
      <c r="L432" s="137">
        <f t="shared" si="47"/>
        <v>-0.14248895313639992</v>
      </c>
      <c r="M432" s="137">
        <f t="shared" si="48"/>
        <v>-0.3534152798739244</v>
      </c>
      <c r="N432" s="383">
        <f t="shared" si="42"/>
        <v>-459.79327911597562</v>
      </c>
    </row>
    <row r="433" spans="2:14" x14ac:dyDescent="0.25">
      <c r="B433" s="382">
        <v>2</v>
      </c>
      <c r="C433" s="382">
        <v>867</v>
      </c>
      <c r="D433" s="379" t="s">
        <v>1003</v>
      </c>
      <c r="E433" s="380">
        <v>148</v>
      </c>
      <c r="F433" s="380">
        <v>449</v>
      </c>
      <c r="G433" s="380">
        <v>876</v>
      </c>
      <c r="H433" s="137">
        <f t="shared" si="43"/>
        <v>2.2806236080178173</v>
      </c>
      <c r="I433" s="381">
        <f t="shared" si="44"/>
        <v>0.16894977168949771</v>
      </c>
      <c r="J433" s="137">
        <f t="shared" si="45"/>
        <v>-9.0324813889066713E-2</v>
      </c>
      <c r="K433" s="137">
        <f t="shared" si="46"/>
        <v>-0.12899557107177373</v>
      </c>
      <c r="L433" s="137">
        <f t="shared" si="47"/>
        <v>-0.21594082236730855</v>
      </c>
      <c r="M433" s="137">
        <f t="shared" si="48"/>
        <v>-0.43526120732814899</v>
      </c>
      <c r="N433" s="383">
        <f t="shared" si="42"/>
        <v>-381.28881761945854</v>
      </c>
    </row>
    <row r="434" spans="2:14" x14ac:dyDescent="0.25">
      <c r="B434" s="382">
        <v>2</v>
      </c>
      <c r="C434" s="382">
        <v>868</v>
      </c>
      <c r="D434" s="379" t="s">
        <v>1004</v>
      </c>
      <c r="E434" s="380">
        <v>87</v>
      </c>
      <c r="F434" s="380">
        <v>122</v>
      </c>
      <c r="G434" s="380">
        <v>305</v>
      </c>
      <c r="H434" s="137">
        <f t="shared" si="43"/>
        <v>3.2131147540983607</v>
      </c>
      <c r="I434" s="381">
        <f t="shared" si="44"/>
        <v>0.28524590163934427</v>
      </c>
      <c r="J434" s="137">
        <f t="shared" si="45"/>
        <v>-0.10553280322787881</v>
      </c>
      <c r="K434" s="137">
        <f t="shared" si="46"/>
        <v>-0.10524201536531133</v>
      </c>
      <c r="L434" s="137">
        <f t="shared" si="47"/>
        <v>-0.11688803651465493</v>
      </c>
      <c r="M434" s="137">
        <f t="shared" si="48"/>
        <v>-0.3276628551078451</v>
      </c>
      <c r="N434" s="383">
        <f t="shared" si="42"/>
        <v>-99.937170807892755</v>
      </c>
    </row>
    <row r="435" spans="2:14" x14ac:dyDescent="0.25">
      <c r="B435" s="382">
        <v>2</v>
      </c>
      <c r="C435" s="382">
        <v>869</v>
      </c>
      <c r="D435" s="379" t="s">
        <v>1005</v>
      </c>
      <c r="E435" s="380">
        <v>175</v>
      </c>
      <c r="F435" s="380">
        <v>203</v>
      </c>
      <c r="G435" s="380">
        <v>1101</v>
      </c>
      <c r="H435" s="137">
        <f t="shared" si="43"/>
        <v>6.2857142857142856</v>
      </c>
      <c r="I435" s="381">
        <f t="shared" si="44"/>
        <v>0.15894641235240689</v>
      </c>
      <c r="J435" s="137">
        <f t="shared" si="45"/>
        <v>-8.4332173606697661E-2</v>
      </c>
      <c r="K435" s="137">
        <f t="shared" si="46"/>
        <v>-2.6972999681182649E-2</v>
      </c>
      <c r="L435" s="137">
        <f t="shared" si="47"/>
        <v>-0.22446097355936723</v>
      </c>
      <c r="M435" s="137">
        <f t="shared" si="48"/>
        <v>-0.33576614684724754</v>
      </c>
      <c r="N435" s="383">
        <f t="shared" si="42"/>
        <v>-369.67852767881953</v>
      </c>
    </row>
    <row r="436" spans="2:14" x14ac:dyDescent="0.25">
      <c r="B436" s="382">
        <v>2</v>
      </c>
      <c r="C436" s="382">
        <v>870</v>
      </c>
      <c r="D436" s="379" t="s">
        <v>1006</v>
      </c>
      <c r="E436" s="380">
        <v>1199</v>
      </c>
      <c r="F436" s="380">
        <v>435</v>
      </c>
      <c r="G436" s="380">
        <v>4670</v>
      </c>
      <c r="H436" s="137">
        <f t="shared" si="43"/>
        <v>13.491954022988505</v>
      </c>
      <c r="I436" s="381">
        <f t="shared" si="44"/>
        <v>0.25674518201284796</v>
      </c>
      <c r="J436" s="137">
        <f t="shared" si="45"/>
        <v>1.072441825008066E-2</v>
      </c>
      <c r="K436" s="137">
        <f t="shared" si="46"/>
        <v>0.15659315829570089</v>
      </c>
      <c r="L436" s="137">
        <f t="shared" si="47"/>
        <v>-0.14116292579108511</v>
      </c>
      <c r="M436" s="137">
        <f t="shared" si="48"/>
        <v>2.6154650754696446E-2</v>
      </c>
      <c r="N436" s="383">
        <f t="shared" si="42"/>
        <v>122.14221902443241</v>
      </c>
    </row>
    <row r="437" spans="2:14" x14ac:dyDescent="0.25">
      <c r="B437" s="382">
        <v>2</v>
      </c>
      <c r="C437" s="382">
        <v>872</v>
      </c>
      <c r="D437" s="379" t="s">
        <v>1007</v>
      </c>
      <c r="E437" s="380">
        <v>607</v>
      </c>
      <c r="F437" s="380">
        <v>1445</v>
      </c>
      <c r="G437" s="380">
        <v>1853</v>
      </c>
      <c r="H437" s="137">
        <f t="shared" si="43"/>
        <v>1.7024221453287198</v>
      </c>
      <c r="I437" s="381">
        <f t="shared" si="44"/>
        <v>0.32757690232056125</v>
      </c>
      <c r="J437" s="137">
        <f t="shared" si="45"/>
        <v>-6.4303438085179784E-2</v>
      </c>
      <c r="K437" s="137">
        <f t="shared" si="46"/>
        <v>-0.14372422636386081</v>
      </c>
      <c r="L437" s="137">
        <f t="shared" si="47"/>
        <v>-8.083349585871584E-2</v>
      </c>
      <c r="M437" s="137">
        <f t="shared" si="48"/>
        <v>-0.28886116030775644</v>
      </c>
      <c r="N437" s="383">
        <f t="shared" si="42"/>
        <v>-535.25973005027265</v>
      </c>
    </row>
    <row r="438" spans="2:14" x14ac:dyDescent="0.25">
      <c r="B438" s="382">
        <v>2</v>
      </c>
      <c r="C438" s="382">
        <v>877</v>
      </c>
      <c r="D438" s="379" t="s">
        <v>1008</v>
      </c>
      <c r="E438" s="380">
        <v>168</v>
      </c>
      <c r="F438" s="380">
        <v>720</v>
      </c>
      <c r="G438" s="380">
        <v>521</v>
      </c>
      <c r="H438" s="137">
        <f t="shared" si="43"/>
        <v>0.95694444444444449</v>
      </c>
      <c r="I438" s="381">
        <f t="shared" si="44"/>
        <v>0.32245681381957775</v>
      </c>
      <c r="J438" s="137">
        <f t="shared" si="45"/>
        <v>-9.9779868556804527E-2</v>
      </c>
      <c r="K438" s="137">
        <f t="shared" si="46"/>
        <v>-0.16271394671703468</v>
      </c>
      <c r="L438" s="137">
        <f t="shared" si="47"/>
        <v>-8.5194423690564305E-2</v>
      </c>
      <c r="M438" s="137">
        <f t="shared" si="48"/>
        <v>-0.34768823896440348</v>
      </c>
      <c r="N438" s="383">
        <f t="shared" si="42"/>
        <v>-181.14557250045422</v>
      </c>
    </row>
    <row r="439" spans="2:14" x14ac:dyDescent="0.25">
      <c r="B439" s="382">
        <v>2</v>
      </c>
      <c r="C439" s="382">
        <v>879</v>
      </c>
      <c r="D439" s="379" t="s">
        <v>1009</v>
      </c>
      <c r="E439" s="380">
        <v>1916</v>
      </c>
      <c r="F439" s="380">
        <v>3436</v>
      </c>
      <c r="G439" s="380">
        <v>3184</v>
      </c>
      <c r="H439" s="137">
        <f t="shared" si="43"/>
        <v>1.4842840512223516</v>
      </c>
      <c r="I439" s="381">
        <f t="shared" si="44"/>
        <v>0.60175879396984921</v>
      </c>
      <c r="J439" s="137">
        <f t="shared" si="45"/>
        <v>-2.8853641570365567E-2</v>
      </c>
      <c r="K439" s="137">
        <f t="shared" si="46"/>
        <v>-0.14928090686622944</v>
      </c>
      <c r="L439" s="137">
        <f t="shared" si="47"/>
        <v>0.15269517108767922</v>
      </c>
      <c r="M439" s="137">
        <f t="shared" si="48"/>
        <v>-2.5439377348915798E-2</v>
      </c>
      <c r="N439" s="383">
        <f t="shared" si="42"/>
        <v>-80.998977478947907</v>
      </c>
    </row>
    <row r="440" spans="2:14" x14ac:dyDescent="0.25">
      <c r="B440" s="382">
        <v>2</v>
      </c>
      <c r="C440" s="382">
        <v>880</v>
      </c>
      <c r="D440" s="379" t="s">
        <v>1010</v>
      </c>
      <c r="E440" s="380">
        <v>558</v>
      </c>
      <c r="F440" s="380">
        <v>3514</v>
      </c>
      <c r="G440" s="380">
        <v>1745</v>
      </c>
      <c r="H440" s="137">
        <f t="shared" si="43"/>
        <v>0.65537848605577687</v>
      </c>
      <c r="I440" s="381">
        <f t="shared" si="44"/>
        <v>0.3197707736389685</v>
      </c>
      <c r="J440" s="137">
        <f t="shared" si="45"/>
        <v>-6.7179905420716932E-2</v>
      </c>
      <c r="K440" s="137">
        <f t="shared" si="46"/>
        <v>-0.17039580388197043</v>
      </c>
      <c r="L440" s="137">
        <f t="shared" si="47"/>
        <v>-8.7482201993387049E-2</v>
      </c>
      <c r="M440" s="137">
        <f t="shared" si="48"/>
        <v>-0.32505791129607442</v>
      </c>
      <c r="N440" s="383">
        <f t="shared" si="42"/>
        <v>-567.22605521164985</v>
      </c>
    </row>
    <row r="441" spans="2:14" x14ac:dyDescent="0.25">
      <c r="B441" s="382">
        <v>2</v>
      </c>
      <c r="C441" s="382">
        <v>883</v>
      </c>
      <c r="D441" s="379" t="s">
        <v>1011</v>
      </c>
      <c r="E441" s="380">
        <v>748</v>
      </c>
      <c r="F441" s="380">
        <v>390</v>
      </c>
      <c r="G441" s="380">
        <v>2188</v>
      </c>
      <c r="H441" s="137">
        <f t="shared" si="43"/>
        <v>7.5282051282051281</v>
      </c>
      <c r="I441" s="381">
        <f t="shared" si="44"/>
        <v>0.34186471663619744</v>
      </c>
      <c r="J441" s="137">
        <f t="shared" si="45"/>
        <v>-5.5381062553652535E-2</v>
      </c>
      <c r="K441" s="137">
        <f t="shared" si="46"/>
        <v>4.6772476867708267E-3</v>
      </c>
      <c r="L441" s="137">
        <f t="shared" si="47"/>
        <v>-6.8664150134833846E-2</v>
      </c>
      <c r="M441" s="137">
        <f t="shared" si="48"/>
        <v>-0.11936796500171555</v>
      </c>
      <c r="N441" s="383">
        <f t="shared" si="42"/>
        <v>-261.17710742375363</v>
      </c>
    </row>
    <row r="442" spans="2:14" x14ac:dyDescent="0.25">
      <c r="B442" s="382">
        <v>2</v>
      </c>
      <c r="C442" s="382">
        <v>884</v>
      </c>
      <c r="D442" s="379" t="s">
        <v>1012</v>
      </c>
      <c r="E442" s="380">
        <v>496</v>
      </c>
      <c r="F442" s="380">
        <v>482</v>
      </c>
      <c r="G442" s="380">
        <v>2661</v>
      </c>
      <c r="H442" s="137">
        <f t="shared" si="43"/>
        <v>6.5497925311203318</v>
      </c>
      <c r="I442" s="381">
        <f t="shared" si="44"/>
        <v>0.18639609169485155</v>
      </c>
      <c r="J442" s="137">
        <f t="shared" si="45"/>
        <v>-4.2783200982272278E-2</v>
      </c>
      <c r="K442" s="137">
        <f t="shared" si="46"/>
        <v>-2.0246075420847037E-2</v>
      </c>
      <c r="L442" s="137">
        <f t="shared" si="47"/>
        <v>-0.20108128576748843</v>
      </c>
      <c r="M442" s="137">
        <f t="shared" si="48"/>
        <v>-0.26411056217060774</v>
      </c>
      <c r="N442" s="383">
        <f t="shared" si="42"/>
        <v>-702.7982059359872</v>
      </c>
    </row>
    <row r="443" spans="2:14" x14ac:dyDescent="0.25">
      <c r="B443" s="382">
        <v>2</v>
      </c>
      <c r="C443" s="382">
        <v>885</v>
      </c>
      <c r="D443" s="379" t="s">
        <v>1013</v>
      </c>
      <c r="E443" s="380">
        <v>363</v>
      </c>
      <c r="F443" s="380">
        <v>370</v>
      </c>
      <c r="G443" s="380">
        <v>2176</v>
      </c>
      <c r="H443" s="137">
        <f t="shared" si="43"/>
        <v>6.8621621621621625</v>
      </c>
      <c r="I443" s="381">
        <f t="shared" si="44"/>
        <v>0.16681985294117646</v>
      </c>
      <c r="J443" s="137">
        <f t="shared" si="45"/>
        <v>-5.5700670035378881E-2</v>
      </c>
      <c r="K443" s="137">
        <f t="shared" si="46"/>
        <v>-1.2289013883966398E-2</v>
      </c>
      <c r="L443" s="137">
        <f t="shared" si="47"/>
        <v>-0.21775493592166328</v>
      </c>
      <c r="M443" s="137">
        <f t="shared" si="48"/>
        <v>-0.28574461984100857</v>
      </c>
      <c r="N443" s="383">
        <f t="shared" si="42"/>
        <v>-621.78029277403471</v>
      </c>
    </row>
    <row r="444" spans="2:14" x14ac:dyDescent="0.25">
      <c r="B444" s="382">
        <v>2</v>
      </c>
      <c r="C444" s="382">
        <v>886</v>
      </c>
      <c r="D444" s="379" t="s">
        <v>1014</v>
      </c>
      <c r="E444" s="380">
        <v>1058</v>
      </c>
      <c r="F444" s="380">
        <v>1424</v>
      </c>
      <c r="G444" s="380">
        <v>3230</v>
      </c>
      <c r="H444" s="137">
        <f t="shared" si="43"/>
        <v>3.0112359550561796</v>
      </c>
      <c r="I444" s="381">
        <f t="shared" si="44"/>
        <v>0.32755417956656346</v>
      </c>
      <c r="J444" s="137">
        <f t="shared" si="45"/>
        <v>-2.7628479557081226E-2</v>
      </c>
      <c r="K444" s="137">
        <f t="shared" si="46"/>
        <v>-0.11038451920479335</v>
      </c>
      <c r="L444" s="137">
        <f t="shared" si="47"/>
        <v>-8.0852849487135767E-2</v>
      </c>
      <c r="M444" s="137">
        <f t="shared" si="48"/>
        <v>-0.21886584824901034</v>
      </c>
      <c r="N444" s="383">
        <f t="shared" si="42"/>
        <v>-706.93668984430337</v>
      </c>
    </row>
    <row r="445" spans="2:14" x14ac:dyDescent="0.25">
      <c r="B445" s="382">
        <v>2</v>
      </c>
      <c r="C445" s="382">
        <v>888</v>
      </c>
      <c r="D445" s="379" t="s">
        <v>1015</v>
      </c>
      <c r="E445" s="380">
        <v>621</v>
      </c>
      <c r="F445" s="380">
        <v>1329</v>
      </c>
      <c r="G445" s="380">
        <v>1198</v>
      </c>
      <c r="H445" s="137">
        <f t="shared" si="43"/>
        <v>1.3686982693754703</v>
      </c>
      <c r="I445" s="381">
        <f t="shared" si="44"/>
        <v>0.51836393989983309</v>
      </c>
      <c r="J445" s="137">
        <f t="shared" si="45"/>
        <v>-8.1748679796076335E-2</v>
      </c>
      <c r="K445" s="137">
        <f t="shared" si="46"/>
        <v>-0.15222524936161411</v>
      </c>
      <c r="L445" s="137">
        <f t="shared" si="47"/>
        <v>8.1665355865341238E-2</v>
      </c>
      <c r="M445" s="137">
        <f t="shared" si="48"/>
        <v>-0.1523085732923492</v>
      </c>
      <c r="N445" s="383">
        <f t="shared" si="42"/>
        <v>-182.46567080423435</v>
      </c>
    </row>
    <row r="446" spans="2:14" x14ac:dyDescent="0.25">
      <c r="B446" s="382">
        <v>2</v>
      </c>
      <c r="C446" s="382">
        <v>889</v>
      </c>
      <c r="D446" s="379" t="s">
        <v>1016</v>
      </c>
      <c r="E446" s="380">
        <v>341</v>
      </c>
      <c r="F446" s="380">
        <v>590</v>
      </c>
      <c r="G446" s="380">
        <v>2060</v>
      </c>
      <c r="H446" s="137">
        <f t="shared" si="43"/>
        <v>4.0694915254237287</v>
      </c>
      <c r="I446" s="381">
        <f t="shared" si="44"/>
        <v>0.16553398058252428</v>
      </c>
      <c r="J446" s="137">
        <f t="shared" si="45"/>
        <v>-5.8790209025400254E-2</v>
      </c>
      <c r="K446" s="137">
        <f t="shared" si="46"/>
        <v>-8.3427338165533896E-2</v>
      </c>
      <c r="L446" s="137">
        <f t="shared" si="47"/>
        <v>-0.21885015069304345</v>
      </c>
      <c r="M446" s="137">
        <f t="shared" si="48"/>
        <v>-0.36106769788397763</v>
      </c>
      <c r="N446" s="383">
        <f t="shared" si="42"/>
        <v>-743.79945764099398</v>
      </c>
    </row>
    <row r="447" spans="2:14" x14ac:dyDescent="0.25">
      <c r="B447" s="382">
        <v>2</v>
      </c>
      <c r="C447" s="382">
        <v>901</v>
      </c>
      <c r="D447" s="379" t="s">
        <v>1017</v>
      </c>
      <c r="E447" s="380">
        <v>1289</v>
      </c>
      <c r="F447" s="380">
        <v>5927</v>
      </c>
      <c r="G447" s="380">
        <v>2451</v>
      </c>
      <c r="H447" s="137">
        <f t="shared" si="43"/>
        <v>0.6310106293234351</v>
      </c>
      <c r="I447" s="381">
        <f t="shared" si="44"/>
        <v>0.52590779273765809</v>
      </c>
      <c r="J447" s="137">
        <f t="shared" si="45"/>
        <v>-4.8376331912483382E-2</v>
      </c>
      <c r="K447" s="137">
        <f t="shared" si="46"/>
        <v>-0.17101653175136811</v>
      </c>
      <c r="L447" s="137">
        <f t="shared" si="47"/>
        <v>8.8090674059259341E-2</v>
      </c>
      <c r="M447" s="137">
        <f t="shared" si="48"/>
        <v>-0.13130218960459217</v>
      </c>
      <c r="N447" s="383">
        <f t="shared" si="42"/>
        <v>-321.82166672085538</v>
      </c>
    </row>
    <row r="448" spans="2:14" x14ac:dyDescent="0.25">
      <c r="B448" s="382">
        <v>2</v>
      </c>
      <c r="C448" s="382">
        <v>902</v>
      </c>
      <c r="D448" s="379" t="s">
        <v>1018</v>
      </c>
      <c r="E448" s="380">
        <v>6125</v>
      </c>
      <c r="F448" s="380">
        <v>4815</v>
      </c>
      <c r="G448" s="380">
        <v>9574</v>
      </c>
      <c r="H448" s="137">
        <f t="shared" si="43"/>
        <v>3.2604361370716513</v>
      </c>
      <c r="I448" s="381">
        <f t="shared" si="44"/>
        <v>0.63975349905995404</v>
      </c>
      <c r="J448" s="137">
        <f t="shared" si="45"/>
        <v>0.1413373424489153</v>
      </c>
      <c r="K448" s="137">
        <f t="shared" si="46"/>
        <v>-0.10403658718372749</v>
      </c>
      <c r="L448" s="137">
        <f t="shared" si="47"/>
        <v>0.18505636305896755</v>
      </c>
      <c r="M448" s="137">
        <f t="shared" si="48"/>
        <v>0.22235711832415536</v>
      </c>
      <c r="N448" s="383">
        <f t="shared" si="42"/>
        <v>2128.8470508354635</v>
      </c>
    </row>
    <row r="449" spans="2:14" x14ac:dyDescent="0.25">
      <c r="B449" s="382">
        <v>2</v>
      </c>
      <c r="C449" s="382">
        <v>903</v>
      </c>
      <c r="D449" s="379" t="s">
        <v>1019</v>
      </c>
      <c r="E449" s="380">
        <v>1346</v>
      </c>
      <c r="F449" s="380">
        <v>2100</v>
      </c>
      <c r="G449" s="380">
        <v>2712</v>
      </c>
      <c r="H449" s="137">
        <f t="shared" si="43"/>
        <v>1.9323809523809523</v>
      </c>
      <c r="I449" s="381">
        <f t="shared" si="44"/>
        <v>0.49631268436578169</v>
      </c>
      <c r="J449" s="137">
        <f t="shared" si="45"/>
        <v>-4.1424869184935299E-2</v>
      </c>
      <c r="K449" s="137">
        <f t="shared" si="46"/>
        <v>-0.13786643419450217</v>
      </c>
      <c r="L449" s="137">
        <f t="shared" si="47"/>
        <v>6.2883662156887635E-2</v>
      </c>
      <c r="M449" s="137">
        <f t="shared" si="48"/>
        <v>-0.11640764122254983</v>
      </c>
      <c r="N449" s="383">
        <f t="shared" si="42"/>
        <v>-315.69752299555512</v>
      </c>
    </row>
    <row r="450" spans="2:14" x14ac:dyDescent="0.25">
      <c r="B450" s="382">
        <v>2</v>
      </c>
      <c r="C450" s="382">
        <v>904</v>
      </c>
      <c r="D450" s="379" t="s">
        <v>1020</v>
      </c>
      <c r="E450" s="380">
        <v>590</v>
      </c>
      <c r="F450" s="380">
        <v>3647</v>
      </c>
      <c r="G450" s="380">
        <v>1200</v>
      </c>
      <c r="H450" s="137">
        <f t="shared" si="43"/>
        <v>0.490814367973677</v>
      </c>
      <c r="I450" s="381">
        <f t="shared" si="44"/>
        <v>0.49166666666666664</v>
      </c>
      <c r="J450" s="137">
        <f t="shared" si="45"/>
        <v>-8.1695411882455271E-2</v>
      </c>
      <c r="K450" s="137">
        <f t="shared" si="46"/>
        <v>-0.17458778250029652</v>
      </c>
      <c r="L450" s="137">
        <f t="shared" si="47"/>
        <v>5.8926514172543305E-2</v>
      </c>
      <c r="M450" s="137">
        <f t="shared" si="48"/>
        <v>-0.19735668021020852</v>
      </c>
      <c r="N450" s="383">
        <f t="shared" si="42"/>
        <v>-236.82801625225022</v>
      </c>
    </row>
    <row r="451" spans="2:14" x14ac:dyDescent="0.25">
      <c r="B451" s="382">
        <v>2</v>
      </c>
      <c r="C451" s="382">
        <v>905</v>
      </c>
      <c r="D451" s="379" t="s">
        <v>1021</v>
      </c>
      <c r="E451" s="380">
        <v>767</v>
      </c>
      <c r="F451" s="380">
        <v>1707</v>
      </c>
      <c r="G451" s="380">
        <v>2390</v>
      </c>
      <c r="H451" s="137">
        <f t="shared" si="43"/>
        <v>1.8494434680726421</v>
      </c>
      <c r="I451" s="381">
        <f t="shared" si="44"/>
        <v>0.3209205020920502</v>
      </c>
      <c r="J451" s="137">
        <f t="shared" si="45"/>
        <v>-5.0001003277925657E-2</v>
      </c>
      <c r="K451" s="137">
        <f t="shared" si="46"/>
        <v>-0.13997911929821805</v>
      </c>
      <c r="L451" s="137">
        <f t="shared" si="47"/>
        <v>-8.6502944933836409E-2</v>
      </c>
      <c r="M451" s="137">
        <f t="shared" si="48"/>
        <v>-0.27648306750998014</v>
      </c>
      <c r="N451" s="383">
        <f t="shared" si="42"/>
        <v>-660.7945313488525</v>
      </c>
    </row>
    <row r="452" spans="2:14" x14ac:dyDescent="0.25">
      <c r="B452" s="382">
        <v>2</v>
      </c>
      <c r="C452" s="382">
        <v>906</v>
      </c>
      <c r="D452" s="379" t="s">
        <v>1022</v>
      </c>
      <c r="E452" s="380">
        <v>585</v>
      </c>
      <c r="F452" s="380">
        <v>3323</v>
      </c>
      <c r="G452" s="380">
        <v>924</v>
      </c>
      <c r="H452" s="137">
        <f t="shared" si="43"/>
        <v>0.4541077339753235</v>
      </c>
      <c r="I452" s="381">
        <f t="shared" si="44"/>
        <v>0.63311688311688308</v>
      </c>
      <c r="J452" s="137">
        <f t="shared" si="45"/>
        <v>-8.9046383962161302E-2</v>
      </c>
      <c r="K452" s="137">
        <f t="shared" si="46"/>
        <v>-0.17552281880508228</v>
      </c>
      <c r="L452" s="137">
        <f t="shared" si="47"/>
        <v>0.17940376483339623</v>
      </c>
      <c r="M452" s="137">
        <f t="shared" si="48"/>
        <v>-8.5165437933847371E-2</v>
      </c>
      <c r="N452" s="383">
        <f t="shared" si="42"/>
        <v>-78.692864650874967</v>
      </c>
    </row>
    <row r="453" spans="2:14" x14ac:dyDescent="0.25">
      <c r="B453" s="382">
        <v>2</v>
      </c>
      <c r="C453" s="382">
        <v>907</v>
      </c>
      <c r="D453" s="379" t="s">
        <v>1023</v>
      </c>
      <c r="E453" s="380">
        <v>995</v>
      </c>
      <c r="F453" s="380">
        <v>2193</v>
      </c>
      <c r="G453" s="380">
        <v>2698</v>
      </c>
      <c r="H453" s="137">
        <f t="shared" si="43"/>
        <v>1.6839945280437756</v>
      </c>
      <c r="I453" s="381">
        <f t="shared" si="44"/>
        <v>0.36879169755374352</v>
      </c>
      <c r="J453" s="137">
        <f t="shared" si="45"/>
        <v>-4.1797744580282702E-2</v>
      </c>
      <c r="K453" s="137">
        <f t="shared" si="46"/>
        <v>-0.1441936371840655</v>
      </c>
      <c r="L453" s="137">
        <f t="shared" si="47"/>
        <v>-4.572965974693851E-2</v>
      </c>
      <c r="M453" s="137">
        <f t="shared" si="48"/>
        <v>-0.23172104151128672</v>
      </c>
      <c r="N453" s="383">
        <f t="shared" si="42"/>
        <v>-625.18336999745156</v>
      </c>
    </row>
    <row r="454" spans="2:14" x14ac:dyDescent="0.25">
      <c r="B454" s="382">
        <v>2</v>
      </c>
      <c r="C454" s="382">
        <v>908</v>
      </c>
      <c r="D454" s="379" t="s">
        <v>1024</v>
      </c>
      <c r="E454" s="380">
        <v>633</v>
      </c>
      <c r="F454" s="380">
        <v>6145</v>
      </c>
      <c r="G454" s="380">
        <v>1277</v>
      </c>
      <c r="H454" s="137">
        <f t="shared" si="43"/>
        <v>0.31082180634662326</v>
      </c>
      <c r="I454" s="381">
        <f t="shared" si="44"/>
        <v>0.49569303054032887</v>
      </c>
      <c r="J454" s="137">
        <f t="shared" si="45"/>
        <v>-7.9644597208044537E-2</v>
      </c>
      <c r="K454" s="137">
        <f t="shared" si="46"/>
        <v>-0.17917277331476994</v>
      </c>
      <c r="L454" s="137">
        <f t="shared" si="47"/>
        <v>6.2355885027056877E-2</v>
      </c>
      <c r="M454" s="137">
        <f t="shared" si="48"/>
        <v>-0.19646148549575762</v>
      </c>
      <c r="N454" s="383">
        <f t="shared" si="42"/>
        <v>-250.88131697808248</v>
      </c>
    </row>
    <row r="455" spans="2:14" x14ac:dyDescent="0.25">
      <c r="B455" s="382">
        <v>2</v>
      </c>
      <c r="C455" s="382">
        <v>909</v>
      </c>
      <c r="D455" s="379" t="s">
        <v>1025</v>
      </c>
      <c r="E455" s="380">
        <v>1013</v>
      </c>
      <c r="F455" s="380">
        <v>1550</v>
      </c>
      <c r="G455" s="380">
        <v>1510</v>
      </c>
      <c r="H455" s="137">
        <f t="shared" si="43"/>
        <v>1.6277419354838709</v>
      </c>
      <c r="I455" s="381">
        <f t="shared" si="44"/>
        <v>0.67086092715231793</v>
      </c>
      <c r="J455" s="137">
        <f t="shared" si="45"/>
        <v>-7.3438885271191259E-2</v>
      </c>
      <c r="K455" s="137">
        <f t="shared" si="46"/>
        <v>-0.14562657206674073</v>
      </c>
      <c r="L455" s="137">
        <f t="shared" si="47"/>
        <v>0.2115514615165737</v>
      </c>
      <c r="M455" s="137">
        <f t="shared" si="48"/>
        <v>-7.5139958213582825E-3</v>
      </c>
      <c r="N455" s="383">
        <f t="shared" si="42"/>
        <v>-11.346133690251007</v>
      </c>
    </row>
    <row r="456" spans="2:14" x14ac:dyDescent="0.25">
      <c r="B456" s="382">
        <v>2</v>
      </c>
      <c r="C456" s="382">
        <v>921</v>
      </c>
      <c r="D456" s="379" t="s">
        <v>1026</v>
      </c>
      <c r="E456" s="380">
        <v>126</v>
      </c>
      <c r="F456" s="380">
        <v>422</v>
      </c>
      <c r="G456" s="380">
        <v>834</v>
      </c>
      <c r="H456" s="137">
        <f t="shared" si="43"/>
        <v>2.2748815165876777</v>
      </c>
      <c r="I456" s="381">
        <f t="shared" si="44"/>
        <v>0.15107913669064749</v>
      </c>
      <c r="J456" s="137">
        <f t="shared" si="45"/>
        <v>-9.144344007510892E-2</v>
      </c>
      <c r="K456" s="137">
        <f t="shared" si="46"/>
        <v>-0.12914184065216675</v>
      </c>
      <c r="L456" s="137">
        <f t="shared" si="47"/>
        <v>-0.23116176034998628</v>
      </c>
      <c r="M456" s="137">
        <f t="shared" si="48"/>
        <v>-0.45174704107726193</v>
      </c>
      <c r="N456" s="383">
        <f t="shared" si="42"/>
        <v>-376.75703225843648</v>
      </c>
    </row>
    <row r="457" spans="2:14" x14ac:dyDescent="0.25">
      <c r="B457" s="382">
        <v>2</v>
      </c>
      <c r="C457" s="382">
        <v>922</v>
      </c>
      <c r="D457" s="379" t="s">
        <v>1027</v>
      </c>
      <c r="E457" s="380">
        <v>357</v>
      </c>
      <c r="F457" s="380">
        <v>1434</v>
      </c>
      <c r="G457" s="380">
        <v>1308</v>
      </c>
      <c r="H457" s="137">
        <f t="shared" si="43"/>
        <v>1.1610878661087867</v>
      </c>
      <c r="I457" s="381">
        <f t="shared" si="44"/>
        <v>0.27293577981651373</v>
      </c>
      <c r="J457" s="137">
        <f t="shared" si="45"/>
        <v>-7.8818944546918138E-2</v>
      </c>
      <c r="K457" s="137">
        <f t="shared" si="46"/>
        <v>-0.15751375563855238</v>
      </c>
      <c r="L457" s="137">
        <f t="shared" si="47"/>
        <v>-0.12737292419976332</v>
      </c>
      <c r="M457" s="137">
        <f t="shared" si="48"/>
        <v>-0.36370562438523385</v>
      </c>
      <c r="N457" s="383">
        <f t="shared" si="42"/>
        <v>-475.72695669588586</v>
      </c>
    </row>
    <row r="458" spans="2:14" x14ac:dyDescent="0.25">
      <c r="B458" s="382">
        <v>2</v>
      </c>
      <c r="C458" s="382">
        <v>923</v>
      </c>
      <c r="D458" s="379" t="s">
        <v>1028</v>
      </c>
      <c r="E458" s="380">
        <v>506</v>
      </c>
      <c r="F458" s="380">
        <v>1512</v>
      </c>
      <c r="G458" s="380">
        <v>1552</v>
      </c>
      <c r="H458" s="137">
        <f t="shared" si="43"/>
        <v>1.3611111111111112</v>
      </c>
      <c r="I458" s="381">
        <f t="shared" si="44"/>
        <v>0.32603092783505155</v>
      </c>
      <c r="J458" s="137">
        <f t="shared" si="45"/>
        <v>-7.2320259085149038E-2</v>
      </c>
      <c r="K458" s="137">
        <f t="shared" si="46"/>
        <v>-0.15241851874250179</v>
      </c>
      <c r="L458" s="137">
        <f t="shared" si="47"/>
        <v>-8.2150247153130337E-2</v>
      </c>
      <c r="M458" s="137">
        <f t="shared" si="48"/>
        <v>-0.30688902498078119</v>
      </c>
      <c r="N458" s="383">
        <f t="shared" si="42"/>
        <v>-476.29176677017239</v>
      </c>
    </row>
    <row r="459" spans="2:14" x14ac:dyDescent="0.25">
      <c r="B459" s="382">
        <v>2</v>
      </c>
      <c r="C459" s="382">
        <v>924</v>
      </c>
      <c r="D459" s="379" t="s">
        <v>1029</v>
      </c>
      <c r="E459" s="380">
        <v>176</v>
      </c>
      <c r="F459" s="380">
        <v>2028</v>
      </c>
      <c r="G459" s="380">
        <v>480</v>
      </c>
      <c r="H459" s="137">
        <f t="shared" si="43"/>
        <v>0.3234714003944773</v>
      </c>
      <c r="I459" s="381">
        <f t="shared" si="44"/>
        <v>0.36666666666666664</v>
      </c>
      <c r="J459" s="137">
        <f t="shared" si="45"/>
        <v>-0.10087186078603622</v>
      </c>
      <c r="K459" s="137">
        <f t="shared" si="46"/>
        <v>-0.1788505473739202</v>
      </c>
      <c r="L459" s="137">
        <f t="shared" si="47"/>
        <v>-4.753961016814922E-2</v>
      </c>
      <c r="M459" s="137">
        <f t="shared" si="48"/>
        <v>-0.32726201832810564</v>
      </c>
      <c r="N459" s="383">
        <f t="shared" si="42"/>
        <v>-157.08576879749072</v>
      </c>
    </row>
    <row r="460" spans="2:14" x14ac:dyDescent="0.25">
      <c r="B460" s="382">
        <v>2</v>
      </c>
      <c r="C460" s="382">
        <v>925</v>
      </c>
      <c r="D460" s="379" t="s">
        <v>1030</v>
      </c>
      <c r="E460" s="380">
        <v>223</v>
      </c>
      <c r="F460" s="380">
        <v>658</v>
      </c>
      <c r="G460" s="380">
        <v>800</v>
      </c>
      <c r="H460" s="137">
        <f t="shared" si="43"/>
        <v>1.5547112462006079</v>
      </c>
      <c r="I460" s="381">
        <f t="shared" si="44"/>
        <v>0.27875</v>
      </c>
      <c r="J460" s="137">
        <f t="shared" si="45"/>
        <v>-9.2348994606666915E-2</v>
      </c>
      <c r="K460" s="137">
        <f t="shared" si="46"/>
        <v>-0.14748689916310281</v>
      </c>
      <c r="L460" s="137">
        <f t="shared" si="47"/>
        <v>-0.12242078428776962</v>
      </c>
      <c r="M460" s="137">
        <f t="shared" si="48"/>
        <v>-0.36225667805753936</v>
      </c>
      <c r="N460" s="383">
        <f t="shared" si="42"/>
        <v>-289.80534244603149</v>
      </c>
    </row>
    <row r="461" spans="2:14" x14ac:dyDescent="0.25">
      <c r="B461" s="382">
        <v>2</v>
      </c>
      <c r="C461" s="382">
        <v>927</v>
      </c>
      <c r="D461" s="379" t="s">
        <v>1031</v>
      </c>
      <c r="E461" s="380">
        <v>580</v>
      </c>
      <c r="F461" s="380">
        <v>549</v>
      </c>
      <c r="G461" s="380">
        <v>721</v>
      </c>
      <c r="H461" s="137">
        <f t="shared" si="43"/>
        <v>2.3697632058287796</v>
      </c>
      <c r="I461" s="381">
        <f t="shared" si="44"/>
        <v>0.80443828016643548</v>
      </c>
      <c r="J461" s="137">
        <f t="shared" si="45"/>
        <v>-9.4453077194698712E-2</v>
      </c>
      <c r="K461" s="137">
        <f t="shared" si="46"/>
        <v>-0.12672489814243371</v>
      </c>
      <c r="L461" s="137">
        <f t="shared" si="47"/>
        <v>0.32532316611738665</v>
      </c>
      <c r="M461" s="137">
        <f t="shared" si="48"/>
        <v>0.10414519078025425</v>
      </c>
      <c r="N461" s="383">
        <f t="shared" ref="N461:N524" si="49">M461*G461</f>
        <v>75.088682552563313</v>
      </c>
    </row>
    <row r="462" spans="2:14" x14ac:dyDescent="0.25">
      <c r="B462" s="382">
        <v>2</v>
      </c>
      <c r="C462" s="382">
        <v>928</v>
      </c>
      <c r="D462" s="379" t="s">
        <v>1032</v>
      </c>
      <c r="E462" s="380">
        <v>2414</v>
      </c>
      <c r="F462" s="380">
        <v>530</v>
      </c>
      <c r="G462" s="380">
        <v>7079</v>
      </c>
      <c r="H462" s="137">
        <f t="shared" ref="H462:H525" si="50">(G462+E462)/F462</f>
        <v>17.911320754716982</v>
      </c>
      <c r="I462" s="381">
        <f t="shared" ref="I462:I525" si="51">E462/G462</f>
        <v>0.34100861703630458</v>
      </c>
      <c r="J462" s="137">
        <f t="shared" ref="J462:J525" si="52">$J$6*(G462-G$10)/G$11</f>
        <v>7.4885620206645243E-2</v>
      </c>
      <c r="K462" s="137">
        <f t="shared" ref="K462:K525" si="53">$K$6*(H462-H$10)/H$11</f>
        <v>0.26916867634821423</v>
      </c>
      <c r="L462" s="137">
        <f t="shared" ref="L462:L525" si="54">$L$6*(I462-I$10)/I$11</f>
        <v>-6.9393314986435514E-2</v>
      </c>
      <c r="M462" s="137">
        <f t="shared" ref="M462:M525" si="55">SUM(J462:L462)</f>
        <v>0.27466098156842395</v>
      </c>
      <c r="N462" s="383">
        <f t="shared" si="49"/>
        <v>1944.3250885228731</v>
      </c>
    </row>
    <row r="463" spans="2:14" x14ac:dyDescent="0.25">
      <c r="B463" s="382">
        <v>2</v>
      </c>
      <c r="C463" s="382">
        <v>929</v>
      </c>
      <c r="D463" s="379" t="s">
        <v>1033</v>
      </c>
      <c r="E463" s="380">
        <v>944</v>
      </c>
      <c r="F463" s="380">
        <v>277</v>
      </c>
      <c r="G463" s="380">
        <v>4095</v>
      </c>
      <c r="H463" s="137">
        <f t="shared" si="50"/>
        <v>18.191335740072201</v>
      </c>
      <c r="I463" s="381">
        <f t="shared" si="51"/>
        <v>0.23052503052503054</v>
      </c>
      <c r="J463" s="137">
        <f t="shared" si="52"/>
        <v>-4.5901069159735653E-3</v>
      </c>
      <c r="K463" s="137">
        <f t="shared" si="53"/>
        <v>0.27630156075278633</v>
      </c>
      <c r="L463" s="137">
        <f t="shared" si="54"/>
        <v>-0.16349538905935521</v>
      </c>
      <c r="M463" s="137">
        <f t="shared" si="55"/>
        <v>0.10821606477745757</v>
      </c>
      <c r="N463" s="383">
        <f t="shared" si="49"/>
        <v>443.14478526368873</v>
      </c>
    </row>
    <row r="464" spans="2:14" x14ac:dyDescent="0.25">
      <c r="B464" s="382">
        <v>2</v>
      </c>
      <c r="C464" s="382">
        <v>931</v>
      </c>
      <c r="D464" s="379" t="s">
        <v>1034</v>
      </c>
      <c r="E464" s="380">
        <v>177</v>
      </c>
      <c r="F464" s="380">
        <v>647</v>
      </c>
      <c r="G464" s="380">
        <v>500</v>
      </c>
      <c r="H464" s="137">
        <f t="shared" si="50"/>
        <v>1.0463678516228747</v>
      </c>
      <c r="I464" s="381">
        <f t="shared" si="51"/>
        <v>0.35399999999999998</v>
      </c>
      <c r="J464" s="137">
        <f t="shared" si="52"/>
        <v>-0.10033918164982564</v>
      </c>
      <c r="K464" s="137">
        <f t="shared" si="53"/>
        <v>-0.16043604424814517</v>
      </c>
      <c r="L464" s="137">
        <f t="shared" si="54"/>
        <v>-5.8328177434672723E-2</v>
      </c>
      <c r="M464" s="137">
        <f t="shared" si="55"/>
        <v>-0.31910340333264353</v>
      </c>
      <c r="N464" s="383">
        <f t="shared" si="49"/>
        <v>-159.55170166632178</v>
      </c>
    </row>
    <row r="465" spans="2:14" x14ac:dyDescent="0.25">
      <c r="B465" s="382">
        <v>2</v>
      </c>
      <c r="C465" s="382">
        <v>932</v>
      </c>
      <c r="D465" s="379" t="s">
        <v>1035</v>
      </c>
      <c r="E465" s="380">
        <v>106</v>
      </c>
      <c r="F465" s="380">
        <v>1866</v>
      </c>
      <c r="G465" s="380">
        <v>224</v>
      </c>
      <c r="H465" s="137">
        <f t="shared" si="50"/>
        <v>0.17684887459807075</v>
      </c>
      <c r="I465" s="381">
        <f t="shared" si="51"/>
        <v>0.4732142857142857</v>
      </c>
      <c r="J465" s="137">
        <f t="shared" si="52"/>
        <v>-0.10769015372953165</v>
      </c>
      <c r="K465" s="137">
        <f t="shared" si="53"/>
        <v>-0.18258549579564637</v>
      </c>
      <c r="L465" s="137">
        <f t="shared" si="54"/>
        <v>4.321008629367918E-2</v>
      </c>
      <c r="M465" s="137">
        <f t="shared" si="55"/>
        <v>-0.24706556323149886</v>
      </c>
      <c r="N465" s="383">
        <f t="shared" si="49"/>
        <v>-55.342686163855745</v>
      </c>
    </row>
    <row r="466" spans="2:14" x14ac:dyDescent="0.25">
      <c r="B466" s="382">
        <v>2</v>
      </c>
      <c r="C466" s="382">
        <v>934</v>
      </c>
      <c r="D466" s="379" t="s">
        <v>1036</v>
      </c>
      <c r="E466" s="380">
        <v>731</v>
      </c>
      <c r="F466" s="380">
        <v>274</v>
      </c>
      <c r="G466" s="380">
        <v>2523</v>
      </c>
      <c r="H466" s="137">
        <f t="shared" si="50"/>
        <v>11.875912408759124</v>
      </c>
      <c r="I466" s="381">
        <f t="shared" si="51"/>
        <v>0.28973444312326596</v>
      </c>
      <c r="J466" s="137">
        <f t="shared" si="52"/>
        <v>-4.6458687022125293E-2</v>
      </c>
      <c r="K466" s="137">
        <f t="shared" si="53"/>
        <v>0.11542736849822499</v>
      </c>
      <c r="L466" s="137">
        <f t="shared" si="54"/>
        <v>-0.11306501558877044</v>
      </c>
      <c r="M466" s="137">
        <f t="shared" si="55"/>
        <v>-4.4096334112670749E-2</v>
      </c>
      <c r="N466" s="383">
        <f t="shared" si="49"/>
        <v>-111.2550509662683</v>
      </c>
    </row>
    <row r="467" spans="2:14" x14ac:dyDescent="0.25">
      <c r="B467" s="382">
        <v>2</v>
      </c>
      <c r="C467" s="382">
        <v>935</v>
      </c>
      <c r="D467" s="379" t="s">
        <v>1037</v>
      </c>
      <c r="E467" s="380">
        <v>252</v>
      </c>
      <c r="F467" s="380">
        <v>908</v>
      </c>
      <c r="G467" s="380">
        <v>473</v>
      </c>
      <c r="H467" s="137">
        <f t="shared" si="50"/>
        <v>0.79845814977973573</v>
      </c>
      <c r="I467" s="381">
        <f t="shared" si="51"/>
        <v>0.53276955602537002</v>
      </c>
      <c r="J467" s="137">
        <f t="shared" si="52"/>
        <v>-0.10105829848370992</v>
      </c>
      <c r="K467" s="137">
        <f t="shared" si="53"/>
        <v>-0.16675110357890136</v>
      </c>
      <c r="L467" s="137">
        <f t="shared" si="54"/>
        <v>9.3935036806346836E-2</v>
      </c>
      <c r="M467" s="137">
        <f t="shared" si="55"/>
        <v>-0.17387436525626443</v>
      </c>
      <c r="N467" s="383">
        <f t="shared" si="49"/>
        <v>-82.242574766213082</v>
      </c>
    </row>
    <row r="468" spans="2:14" x14ac:dyDescent="0.25">
      <c r="B468" s="382">
        <v>2</v>
      </c>
      <c r="C468" s="382">
        <v>936</v>
      </c>
      <c r="D468" s="379" t="s">
        <v>1038</v>
      </c>
      <c r="E468" s="380">
        <v>60</v>
      </c>
      <c r="F468" s="380">
        <v>840</v>
      </c>
      <c r="G468" s="380">
        <v>247</v>
      </c>
      <c r="H468" s="137">
        <f t="shared" si="50"/>
        <v>0.36547619047619045</v>
      </c>
      <c r="I468" s="381">
        <f t="shared" si="51"/>
        <v>0.24291497975708501</v>
      </c>
      <c r="J468" s="137">
        <f t="shared" si="52"/>
        <v>-0.10707757272288949</v>
      </c>
      <c r="K468" s="137">
        <f t="shared" si="53"/>
        <v>-0.17778054995320683</v>
      </c>
      <c r="L468" s="137">
        <f t="shared" si="54"/>
        <v>-0.15294251005523699</v>
      </c>
      <c r="M468" s="137">
        <f t="shared" si="55"/>
        <v>-0.43780063273133329</v>
      </c>
      <c r="N468" s="383">
        <f t="shared" si="49"/>
        <v>-108.13675628463932</v>
      </c>
    </row>
    <row r="469" spans="2:14" x14ac:dyDescent="0.25">
      <c r="B469" s="382">
        <v>2</v>
      </c>
      <c r="C469" s="382">
        <v>938</v>
      </c>
      <c r="D469" s="379" t="s">
        <v>1039</v>
      </c>
      <c r="E469" s="380">
        <v>1823</v>
      </c>
      <c r="F469" s="380">
        <v>5041</v>
      </c>
      <c r="G469" s="380">
        <v>4871</v>
      </c>
      <c r="H469" s="137">
        <f t="shared" si="50"/>
        <v>1.3279111287442968</v>
      </c>
      <c r="I469" s="381">
        <f t="shared" si="51"/>
        <v>0.37425579963046601</v>
      </c>
      <c r="J469" s="137">
        <f t="shared" si="52"/>
        <v>1.6077843568997007E-2</v>
      </c>
      <c r="K469" s="137">
        <f t="shared" si="53"/>
        <v>-0.15326422932529754</v>
      </c>
      <c r="L469" s="137">
        <f t="shared" si="54"/>
        <v>-4.1075725578053925E-2</v>
      </c>
      <c r="M469" s="137">
        <f t="shared" si="55"/>
        <v>-0.17826211133435446</v>
      </c>
      <c r="N469" s="383">
        <f t="shared" si="49"/>
        <v>-868.31474430964056</v>
      </c>
    </row>
    <row r="470" spans="2:14" x14ac:dyDescent="0.25">
      <c r="B470" s="382">
        <v>2</v>
      </c>
      <c r="C470" s="382">
        <v>939</v>
      </c>
      <c r="D470" s="379" t="s">
        <v>1040</v>
      </c>
      <c r="E470" s="380">
        <v>6540</v>
      </c>
      <c r="F470" s="380">
        <v>1474</v>
      </c>
      <c r="G470" s="380">
        <v>16581</v>
      </c>
      <c r="H470" s="137">
        <f t="shared" si="50"/>
        <v>15.685888738127543</v>
      </c>
      <c r="I470" s="381">
        <f t="shared" si="51"/>
        <v>0.39442735661299078</v>
      </c>
      <c r="J470" s="137">
        <f t="shared" si="52"/>
        <v>0.32796147782029261</v>
      </c>
      <c r="K470" s="137">
        <f t="shared" si="53"/>
        <v>0.21247974841662798</v>
      </c>
      <c r="L470" s="137">
        <f t="shared" si="54"/>
        <v>-2.3895025627279156E-2</v>
      </c>
      <c r="M470" s="137">
        <f t="shared" si="55"/>
        <v>0.5165462006096414</v>
      </c>
      <c r="N470" s="383">
        <f t="shared" si="49"/>
        <v>8564.8525523084645</v>
      </c>
    </row>
    <row r="471" spans="2:14" x14ac:dyDescent="0.25">
      <c r="B471" s="382">
        <v>2</v>
      </c>
      <c r="C471" s="382">
        <v>940</v>
      </c>
      <c r="D471" s="379" t="s">
        <v>1041</v>
      </c>
      <c r="E471" s="380">
        <v>69</v>
      </c>
      <c r="F471" s="380">
        <v>453</v>
      </c>
      <c r="G471" s="380">
        <v>154</v>
      </c>
      <c r="H471" s="137">
        <f t="shared" si="50"/>
        <v>0.49227373068432673</v>
      </c>
      <c r="I471" s="381">
        <f t="shared" si="51"/>
        <v>0.44805194805194803</v>
      </c>
      <c r="J471" s="137">
        <f t="shared" si="52"/>
        <v>-0.10955453070626869</v>
      </c>
      <c r="K471" s="137">
        <f t="shared" si="53"/>
        <v>-0.17455060782728318</v>
      </c>
      <c r="L471" s="137">
        <f t="shared" si="54"/>
        <v>2.1778593731591724E-2</v>
      </c>
      <c r="M471" s="137">
        <f t="shared" si="55"/>
        <v>-0.26232654480196016</v>
      </c>
      <c r="N471" s="383">
        <f t="shared" si="49"/>
        <v>-40.398287899501867</v>
      </c>
    </row>
    <row r="472" spans="2:14" x14ac:dyDescent="0.25">
      <c r="B472" s="382">
        <v>2</v>
      </c>
      <c r="C472" s="382">
        <v>941</v>
      </c>
      <c r="D472" s="379" t="s">
        <v>1042</v>
      </c>
      <c r="E472" s="380">
        <v>516</v>
      </c>
      <c r="F472" s="380">
        <v>726</v>
      </c>
      <c r="G472" s="380">
        <v>2539</v>
      </c>
      <c r="H472" s="137">
        <f t="shared" si="50"/>
        <v>4.2079889807162534</v>
      </c>
      <c r="I472" s="381">
        <f t="shared" si="51"/>
        <v>0.20322961795982669</v>
      </c>
      <c r="J472" s="137">
        <f t="shared" si="52"/>
        <v>-4.6032543713156827E-2</v>
      </c>
      <c r="K472" s="137">
        <f t="shared" si="53"/>
        <v>-7.9899361483586812E-2</v>
      </c>
      <c r="L472" s="137">
        <f t="shared" si="54"/>
        <v>-0.18674368336413519</v>
      </c>
      <c r="M472" s="137">
        <f t="shared" si="55"/>
        <v>-0.31267558856087885</v>
      </c>
      <c r="N472" s="383">
        <f t="shared" si="49"/>
        <v>-793.88331935607141</v>
      </c>
    </row>
    <row r="473" spans="2:14" x14ac:dyDescent="0.25">
      <c r="B473" s="382">
        <v>2</v>
      </c>
      <c r="C473" s="382">
        <v>942</v>
      </c>
      <c r="D473" s="379" t="s">
        <v>1043</v>
      </c>
      <c r="E473" s="380">
        <v>29489</v>
      </c>
      <c r="F473" s="380">
        <v>2114</v>
      </c>
      <c r="G473" s="380">
        <v>44125</v>
      </c>
      <c r="H473" s="137">
        <f t="shared" si="50"/>
        <v>34.822138126773886</v>
      </c>
      <c r="I473" s="381">
        <f t="shared" si="51"/>
        <v>0.6683059490084986</v>
      </c>
      <c r="J473" s="137">
        <f t="shared" si="52"/>
        <v>1.0615671842095058</v>
      </c>
      <c r="K473" s="137">
        <f t="shared" si="53"/>
        <v>0.69994171282943141</v>
      </c>
      <c r="L473" s="137">
        <f t="shared" si="54"/>
        <v>0.20937531255059272</v>
      </c>
      <c r="M473" s="137">
        <f t="shared" si="55"/>
        <v>1.97088420958953</v>
      </c>
      <c r="N473" s="383">
        <f t="shared" si="49"/>
        <v>86965.265748138016</v>
      </c>
    </row>
    <row r="474" spans="2:14" x14ac:dyDescent="0.25">
      <c r="B474" s="382">
        <v>2</v>
      </c>
      <c r="C474" s="382">
        <v>943</v>
      </c>
      <c r="D474" s="379" t="s">
        <v>1044</v>
      </c>
      <c r="E474" s="380">
        <v>240</v>
      </c>
      <c r="F474" s="380">
        <v>439</v>
      </c>
      <c r="G474" s="380">
        <v>707</v>
      </c>
      <c r="H474" s="137">
        <f t="shared" si="50"/>
        <v>2.1571753986332576</v>
      </c>
      <c r="I474" s="381">
        <f t="shared" si="51"/>
        <v>0.33946251768033947</v>
      </c>
      <c r="J474" s="137">
        <f t="shared" si="52"/>
        <v>-9.4825952590046114E-2</v>
      </c>
      <c r="K474" s="137">
        <f t="shared" si="53"/>
        <v>-0.13214019494386559</v>
      </c>
      <c r="L474" s="137">
        <f t="shared" si="54"/>
        <v>-7.0710172636637494E-2</v>
      </c>
      <c r="M474" s="137">
        <f t="shared" si="55"/>
        <v>-0.29767632017054918</v>
      </c>
      <c r="N474" s="383">
        <f t="shared" si="49"/>
        <v>-210.45715836057826</v>
      </c>
    </row>
    <row r="475" spans="2:14" x14ac:dyDescent="0.25">
      <c r="B475" s="382">
        <v>2</v>
      </c>
      <c r="C475" s="382">
        <v>944</v>
      </c>
      <c r="D475" s="379" t="s">
        <v>1045</v>
      </c>
      <c r="E475" s="380">
        <v>3497</v>
      </c>
      <c r="F475" s="380">
        <v>1014</v>
      </c>
      <c r="G475" s="380">
        <v>6067</v>
      </c>
      <c r="H475" s="137">
        <f t="shared" si="50"/>
        <v>9.4319526627218941</v>
      </c>
      <c r="I475" s="381">
        <f t="shared" si="51"/>
        <v>0.57639690126916099</v>
      </c>
      <c r="J475" s="137">
        <f t="shared" si="52"/>
        <v>4.7932055914389794E-2</v>
      </c>
      <c r="K475" s="137">
        <f t="shared" si="53"/>
        <v>5.3171834795996367E-2</v>
      </c>
      <c r="L475" s="137">
        <f t="shared" si="54"/>
        <v>0.13109371171338502</v>
      </c>
      <c r="M475" s="137">
        <f t="shared" si="55"/>
        <v>0.23219760242377119</v>
      </c>
      <c r="N475" s="383">
        <f t="shared" si="49"/>
        <v>1408.7428539050197</v>
      </c>
    </row>
    <row r="476" spans="2:14" x14ac:dyDescent="0.25">
      <c r="B476" s="382">
        <v>2</v>
      </c>
      <c r="C476" s="382">
        <v>945</v>
      </c>
      <c r="D476" s="379" t="s">
        <v>1046</v>
      </c>
      <c r="E476" s="380">
        <v>341</v>
      </c>
      <c r="F476" s="380">
        <v>679</v>
      </c>
      <c r="G476" s="380">
        <v>1072</v>
      </c>
      <c r="H476" s="137">
        <f t="shared" si="50"/>
        <v>2.0810014727540502</v>
      </c>
      <c r="I476" s="381">
        <f t="shared" si="51"/>
        <v>0.31809701492537312</v>
      </c>
      <c r="J476" s="137">
        <f t="shared" si="52"/>
        <v>-8.5104558354202997E-2</v>
      </c>
      <c r="K476" s="137">
        <f t="shared" si="53"/>
        <v>-0.13408059040966386</v>
      </c>
      <c r="L476" s="137">
        <f t="shared" si="54"/>
        <v>-8.8907790819930749E-2</v>
      </c>
      <c r="M476" s="137">
        <f t="shared" si="55"/>
        <v>-0.30809293958379758</v>
      </c>
      <c r="N476" s="383">
        <f t="shared" si="49"/>
        <v>-330.27563123383101</v>
      </c>
    </row>
    <row r="477" spans="2:14" x14ac:dyDescent="0.25">
      <c r="B477" s="382">
        <v>2</v>
      </c>
      <c r="C477" s="382">
        <v>946</v>
      </c>
      <c r="D477" s="379" t="s">
        <v>1047</v>
      </c>
      <c r="E477" s="380">
        <v>91</v>
      </c>
      <c r="F477" s="380">
        <v>353</v>
      </c>
      <c r="G477" s="380">
        <v>238</v>
      </c>
      <c r="H477" s="137">
        <f t="shared" si="50"/>
        <v>0.93201133144475923</v>
      </c>
      <c r="I477" s="381">
        <f t="shared" si="51"/>
        <v>0.38235294117647056</v>
      </c>
      <c r="J477" s="137">
        <f t="shared" si="52"/>
        <v>-0.10731727833418425</v>
      </c>
      <c r="K477" s="137">
        <f t="shared" si="53"/>
        <v>-0.16334907348586558</v>
      </c>
      <c r="L477" s="137">
        <f t="shared" si="54"/>
        <v>-3.4179155348925065E-2</v>
      </c>
      <c r="M477" s="137">
        <f t="shared" si="55"/>
        <v>-0.30484550716897491</v>
      </c>
      <c r="N477" s="383">
        <f t="shared" si="49"/>
        <v>-72.553230706216027</v>
      </c>
    </row>
    <row r="478" spans="2:14" x14ac:dyDescent="0.25">
      <c r="B478" s="382">
        <v>2</v>
      </c>
      <c r="C478" s="382">
        <v>948</v>
      </c>
      <c r="D478" s="379" t="s">
        <v>1048</v>
      </c>
      <c r="E478" s="380">
        <v>180</v>
      </c>
      <c r="F478" s="380">
        <v>439</v>
      </c>
      <c r="G478" s="380">
        <v>779</v>
      </c>
      <c r="H478" s="137">
        <f t="shared" si="50"/>
        <v>2.1845102505694762</v>
      </c>
      <c r="I478" s="381">
        <f t="shared" si="51"/>
        <v>0.23106546854942234</v>
      </c>
      <c r="J478" s="137">
        <f t="shared" si="52"/>
        <v>-9.2908307699688011E-2</v>
      </c>
      <c r="K478" s="137">
        <f t="shared" si="53"/>
        <v>-0.13144388814146429</v>
      </c>
      <c r="L478" s="137">
        <f t="shared" si="54"/>
        <v>-0.16303508232412856</v>
      </c>
      <c r="M478" s="137">
        <f t="shared" si="55"/>
        <v>-0.38738727816528085</v>
      </c>
      <c r="N478" s="383">
        <f t="shared" si="49"/>
        <v>-301.7746896907538</v>
      </c>
    </row>
    <row r="479" spans="2:14" x14ac:dyDescent="0.25">
      <c r="B479" s="382">
        <v>2</v>
      </c>
      <c r="C479" s="382">
        <v>951</v>
      </c>
      <c r="D479" s="379" t="s">
        <v>1049</v>
      </c>
      <c r="E479" s="380">
        <v>489</v>
      </c>
      <c r="F479" s="380">
        <v>1142</v>
      </c>
      <c r="G479" s="380">
        <v>1211</v>
      </c>
      <c r="H479" s="137">
        <f t="shared" si="50"/>
        <v>1.4886164623467601</v>
      </c>
      <c r="I479" s="381">
        <f t="shared" si="51"/>
        <v>0.40379851362510322</v>
      </c>
      <c r="J479" s="137">
        <f t="shared" si="52"/>
        <v>-8.140243835753945E-2</v>
      </c>
      <c r="K479" s="137">
        <f t="shared" si="53"/>
        <v>-0.14917054638782762</v>
      </c>
      <c r="L479" s="137">
        <f t="shared" si="54"/>
        <v>-1.5913339485937431E-2</v>
      </c>
      <c r="M479" s="137">
        <f t="shared" si="55"/>
        <v>-0.24648632423130451</v>
      </c>
      <c r="N479" s="383">
        <f t="shared" si="49"/>
        <v>-298.49493864410977</v>
      </c>
    </row>
    <row r="480" spans="2:14" x14ac:dyDescent="0.25">
      <c r="B480" s="382">
        <v>2</v>
      </c>
      <c r="C480" s="382">
        <v>952</v>
      </c>
      <c r="D480" s="379" t="s">
        <v>1050</v>
      </c>
      <c r="E480" s="380">
        <v>429</v>
      </c>
      <c r="F480" s="380">
        <v>1403</v>
      </c>
      <c r="G480" s="380">
        <v>1077</v>
      </c>
      <c r="H480" s="137">
        <f t="shared" si="50"/>
        <v>1.0734141126158232</v>
      </c>
      <c r="I480" s="381">
        <f t="shared" si="51"/>
        <v>0.39832869080779942</v>
      </c>
      <c r="J480" s="137">
        <f t="shared" si="52"/>
        <v>-8.4971388570150352E-2</v>
      </c>
      <c r="K480" s="137">
        <f t="shared" si="53"/>
        <v>-0.15974708878744415</v>
      </c>
      <c r="L480" s="137">
        <f t="shared" si="54"/>
        <v>-2.057214617544641E-2</v>
      </c>
      <c r="M480" s="137">
        <f t="shared" si="55"/>
        <v>-0.26529062353304089</v>
      </c>
      <c r="N480" s="383">
        <f t="shared" si="49"/>
        <v>-285.71800154508503</v>
      </c>
    </row>
    <row r="481" spans="2:14" x14ac:dyDescent="0.25">
      <c r="B481" s="382">
        <v>2</v>
      </c>
      <c r="C481" s="382">
        <v>953</v>
      </c>
      <c r="D481" s="379" t="s">
        <v>1051</v>
      </c>
      <c r="E481" s="380">
        <v>393</v>
      </c>
      <c r="F481" s="380">
        <v>1127</v>
      </c>
      <c r="G481" s="380">
        <v>1337</v>
      </c>
      <c r="H481" s="137">
        <f t="shared" si="50"/>
        <v>1.5350488021295474</v>
      </c>
      <c r="I481" s="381">
        <f t="shared" si="51"/>
        <v>0.29394166043380704</v>
      </c>
      <c r="J481" s="137">
        <f t="shared" si="52"/>
        <v>-7.8046559799412787E-2</v>
      </c>
      <c r="K481" s="137">
        <f t="shared" si="53"/>
        <v>-0.14798776500245178</v>
      </c>
      <c r="L481" s="137">
        <f t="shared" si="54"/>
        <v>-0.10948160661827137</v>
      </c>
      <c r="M481" s="137">
        <f t="shared" si="55"/>
        <v>-0.33551593142013597</v>
      </c>
      <c r="N481" s="383">
        <f t="shared" si="49"/>
        <v>-448.58480030872181</v>
      </c>
    </row>
    <row r="482" spans="2:14" x14ac:dyDescent="0.25">
      <c r="B482" s="382">
        <v>2</v>
      </c>
      <c r="C482" s="382">
        <v>954</v>
      </c>
      <c r="D482" s="379" t="s">
        <v>1052</v>
      </c>
      <c r="E482" s="380">
        <v>3119</v>
      </c>
      <c r="F482" s="380">
        <v>1726</v>
      </c>
      <c r="G482" s="380">
        <v>5135</v>
      </c>
      <c r="H482" s="137">
        <f t="shared" si="50"/>
        <v>4.7821552723059098</v>
      </c>
      <c r="I482" s="381">
        <f t="shared" si="51"/>
        <v>0.60740019474196694</v>
      </c>
      <c r="J482" s="137">
        <f t="shared" si="52"/>
        <v>2.3109208166976685E-2</v>
      </c>
      <c r="K482" s="137">
        <f t="shared" si="53"/>
        <v>-6.5273495008207089E-2</v>
      </c>
      <c r="L482" s="137">
        <f t="shared" si="54"/>
        <v>0.15750011569615893</v>
      </c>
      <c r="M482" s="137">
        <f t="shared" si="55"/>
        <v>0.11533582885492853</v>
      </c>
      <c r="N482" s="383">
        <f t="shared" si="49"/>
        <v>592.24948117005806</v>
      </c>
    </row>
    <row r="483" spans="2:14" x14ac:dyDescent="0.25">
      <c r="B483" s="382">
        <v>2</v>
      </c>
      <c r="C483" s="382">
        <v>955</v>
      </c>
      <c r="D483" s="379" t="s">
        <v>1053</v>
      </c>
      <c r="E483" s="380">
        <v>1615</v>
      </c>
      <c r="F483" s="380">
        <v>2662</v>
      </c>
      <c r="G483" s="380">
        <v>4372</v>
      </c>
      <c r="H483" s="137">
        <f t="shared" si="50"/>
        <v>2.2490608564988732</v>
      </c>
      <c r="I483" s="381">
        <f t="shared" si="51"/>
        <v>0.36939615736505033</v>
      </c>
      <c r="J483" s="137">
        <f t="shared" si="52"/>
        <v>2.7874991205429924E-3</v>
      </c>
      <c r="K483" s="137">
        <f t="shared" si="53"/>
        <v>-0.12979957610668019</v>
      </c>
      <c r="L483" s="137">
        <f t="shared" si="54"/>
        <v>-4.5214823799502174E-2</v>
      </c>
      <c r="M483" s="137">
        <f t="shared" si="55"/>
        <v>-0.17222690078563938</v>
      </c>
      <c r="N483" s="383">
        <f t="shared" si="49"/>
        <v>-752.97601023481536</v>
      </c>
    </row>
    <row r="484" spans="2:14" x14ac:dyDescent="0.25">
      <c r="B484" s="382">
        <v>2</v>
      </c>
      <c r="C484" s="382">
        <v>956</v>
      </c>
      <c r="D484" s="379" t="s">
        <v>1054</v>
      </c>
      <c r="E484" s="380">
        <v>1300</v>
      </c>
      <c r="F484" s="380">
        <v>1490</v>
      </c>
      <c r="G484" s="380">
        <v>3295</v>
      </c>
      <c r="H484" s="137">
        <f t="shared" si="50"/>
        <v>3.0838926174496644</v>
      </c>
      <c r="I484" s="381">
        <f t="shared" si="51"/>
        <v>0.3945371775417299</v>
      </c>
      <c r="J484" s="137">
        <f t="shared" si="52"/>
        <v>-2.5897272364396838E-2</v>
      </c>
      <c r="K484" s="137">
        <f t="shared" si="53"/>
        <v>-0.10853371977912221</v>
      </c>
      <c r="L484" s="137">
        <f t="shared" si="54"/>
        <v>-2.3801487958044359E-2</v>
      </c>
      <c r="M484" s="137">
        <f t="shared" si="55"/>
        <v>-0.15823248010156341</v>
      </c>
      <c r="N484" s="383">
        <f t="shared" si="49"/>
        <v>-521.37602193465148</v>
      </c>
    </row>
    <row r="485" spans="2:14" x14ac:dyDescent="0.25">
      <c r="B485" s="382">
        <v>2</v>
      </c>
      <c r="C485" s="382">
        <v>957</v>
      </c>
      <c r="D485" s="379" t="s">
        <v>1055</v>
      </c>
      <c r="E485" s="380">
        <v>2999</v>
      </c>
      <c r="F485" s="380">
        <v>5892</v>
      </c>
      <c r="G485" s="380">
        <v>5209</v>
      </c>
      <c r="H485" s="137">
        <f t="shared" si="50"/>
        <v>1.3930753564154785</v>
      </c>
      <c r="I485" s="381">
        <f t="shared" si="51"/>
        <v>0.57573430600883091</v>
      </c>
      <c r="J485" s="137">
        <f t="shared" si="52"/>
        <v>2.5080120970955841E-2</v>
      </c>
      <c r="K485" s="137">
        <f t="shared" si="53"/>
        <v>-0.15160428636652301</v>
      </c>
      <c r="L485" s="137">
        <f t="shared" si="54"/>
        <v>0.13052936011839417</v>
      </c>
      <c r="M485" s="137">
        <f t="shared" si="55"/>
        <v>4.0051947228270102E-3</v>
      </c>
      <c r="N485" s="383">
        <f t="shared" si="49"/>
        <v>20.863059311205895</v>
      </c>
    </row>
    <row r="486" spans="2:14" x14ac:dyDescent="0.25">
      <c r="B486" s="382">
        <v>2</v>
      </c>
      <c r="C486" s="382">
        <v>958</v>
      </c>
      <c r="D486" s="379" t="s">
        <v>1056</v>
      </c>
      <c r="E486" s="380">
        <v>349</v>
      </c>
      <c r="F486" s="380">
        <v>1593</v>
      </c>
      <c r="G486" s="380">
        <v>916</v>
      </c>
      <c r="H486" s="137">
        <f t="shared" si="50"/>
        <v>0.79409918392969236</v>
      </c>
      <c r="I486" s="381">
        <f t="shared" si="51"/>
        <v>0.38100436681222705</v>
      </c>
      <c r="J486" s="137">
        <f t="shared" si="52"/>
        <v>-8.9259455616645542E-2</v>
      </c>
      <c r="K486" s="137">
        <f t="shared" si="53"/>
        <v>-0.16686214049177372</v>
      </c>
      <c r="L486" s="137">
        <f t="shared" si="54"/>
        <v>-3.5327775236494829E-2</v>
      </c>
      <c r="M486" s="137">
        <f t="shared" si="55"/>
        <v>-0.29144937134491411</v>
      </c>
      <c r="N486" s="383">
        <f t="shared" si="49"/>
        <v>-266.96762415194132</v>
      </c>
    </row>
    <row r="487" spans="2:14" x14ac:dyDescent="0.25">
      <c r="B487" s="382">
        <v>2</v>
      </c>
      <c r="C487" s="382">
        <v>959</v>
      </c>
      <c r="D487" s="379" t="s">
        <v>1057</v>
      </c>
      <c r="E487" s="380">
        <v>203</v>
      </c>
      <c r="F487" s="380">
        <v>793</v>
      </c>
      <c r="G487" s="380">
        <v>555</v>
      </c>
      <c r="H487" s="137">
        <f t="shared" si="50"/>
        <v>0.95586380832282469</v>
      </c>
      <c r="I487" s="381">
        <f t="shared" si="51"/>
        <v>0.36576576576576575</v>
      </c>
      <c r="J487" s="137">
        <f t="shared" si="52"/>
        <v>-9.8874314025246546E-2</v>
      </c>
      <c r="K487" s="137">
        <f t="shared" si="53"/>
        <v>-0.16274147400286598</v>
      </c>
      <c r="L487" s="137">
        <f t="shared" si="54"/>
        <v>-4.8306933586820873E-2</v>
      </c>
      <c r="M487" s="137">
        <f t="shared" si="55"/>
        <v>-0.30992272161493339</v>
      </c>
      <c r="N487" s="383">
        <f t="shared" si="49"/>
        <v>-172.00711049628802</v>
      </c>
    </row>
    <row r="488" spans="2:14" x14ac:dyDescent="0.25">
      <c r="B488" s="382">
        <v>2</v>
      </c>
      <c r="C488" s="382">
        <v>960</v>
      </c>
      <c r="D488" s="379" t="s">
        <v>1058</v>
      </c>
      <c r="E488" s="380">
        <v>593</v>
      </c>
      <c r="F488" s="380">
        <v>1169</v>
      </c>
      <c r="G488" s="380">
        <v>1124</v>
      </c>
      <c r="H488" s="137">
        <f t="shared" si="50"/>
        <v>1.4687767322497862</v>
      </c>
      <c r="I488" s="381">
        <f t="shared" si="51"/>
        <v>0.52758007117437722</v>
      </c>
      <c r="J488" s="137">
        <f t="shared" si="52"/>
        <v>-8.3719592600055473E-2</v>
      </c>
      <c r="K488" s="137">
        <f t="shared" si="53"/>
        <v>-0.14967592827380097</v>
      </c>
      <c r="L488" s="137">
        <f t="shared" si="54"/>
        <v>8.9515002091067317E-2</v>
      </c>
      <c r="M488" s="137">
        <f t="shared" si="55"/>
        <v>-0.14388051878278912</v>
      </c>
      <c r="N488" s="383">
        <f t="shared" si="49"/>
        <v>-161.72170311185496</v>
      </c>
    </row>
    <row r="489" spans="2:14" x14ac:dyDescent="0.25">
      <c r="B489" s="382">
        <v>2</v>
      </c>
      <c r="C489" s="382">
        <v>971</v>
      </c>
      <c r="D489" s="379" t="s">
        <v>1059</v>
      </c>
      <c r="E489" s="380">
        <v>445</v>
      </c>
      <c r="F489" s="380">
        <v>762</v>
      </c>
      <c r="G489" s="380">
        <v>1546</v>
      </c>
      <c r="H489" s="137">
        <f t="shared" si="50"/>
        <v>2.6128608923884515</v>
      </c>
      <c r="I489" s="381">
        <f t="shared" si="51"/>
        <v>0.28783958602846055</v>
      </c>
      <c r="J489" s="137">
        <f t="shared" si="52"/>
        <v>-7.2480062826012215E-2</v>
      </c>
      <c r="K489" s="137">
        <f t="shared" si="53"/>
        <v>-0.12053241635418459</v>
      </c>
      <c r="L489" s="137">
        <f t="shared" si="54"/>
        <v>-0.1146789203172776</v>
      </c>
      <c r="M489" s="137">
        <f t="shared" si="55"/>
        <v>-0.30769139949747443</v>
      </c>
      <c r="N489" s="383">
        <f t="shared" si="49"/>
        <v>-475.69090362309544</v>
      </c>
    </row>
    <row r="490" spans="2:14" x14ac:dyDescent="0.25">
      <c r="B490" s="382">
        <v>2</v>
      </c>
      <c r="C490" s="382">
        <v>972</v>
      </c>
      <c r="D490" s="379" t="s">
        <v>1060</v>
      </c>
      <c r="E490" s="380">
        <v>44</v>
      </c>
      <c r="F490" s="380">
        <v>133</v>
      </c>
      <c r="G490" s="380">
        <v>47</v>
      </c>
      <c r="H490" s="137">
        <f t="shared" si="50"/>
        <v>0.68421052631578949</v>
      </c>
      <c r="I490" s="381">
        <f t="shared" si="51"/>
        <v>0.93617021276595747</v>
      </c>
      <c r="J490" s="137">
        <f t="shared" si="52"/>
        <v>-0.11240436408499531</v>
      </c>
      <c r="K490" s="137">
        <f t="shared" si="53"/>
        <v>-0.16966135886624475</v>
      </c>
      <c r="L490" s="137">
        <f t="shared" si="54"/>
        <v>0.43752307264363016</v>
      </c>
      <c r="M490" s="137">
        <f t="shared" si="55"/>
        <v>0.15545734969239011</v>
      </c>
      <c r="N490" s="383">
        <f t="shared" si="49"/>
        <v>7.3064954355423355</v>
      </c>
    </row>
    <row r="491" spans="2:14" x14ac:dyDescent="0.25">
      <c r="B491" s="382">
        <v>2</v>
      </c>
      <c r="C491" s="382">
        <v>973</v>
      </c>
      <c r="D491" s="379" t="s">
        <v>1061</v>
      </c>
      <c r="E491" s="380">
        <v>112</v>
      </c>
      <c r="F491" s="380">
        <v>396</v>
      </c>
      <c r="G491" s="380">
        <v>692</v>
      </c>
      <c r="H491" s="137">
        <f t="shared" si="50"/>
        <v>2.0303030303030303</v>
      </c>
      <c r="I491" s="381">
        <f t="shared" si="51"/>
        <v>0.16184971098265896</v>
      </c>
      <c r="J491" s="137">
        <f t="shared" si="52"/>
        <v>-9.5225461942204062E-2</v>
      </c>
      <c r="K491" s="137">
        <f t="shared" si="53"/>
        <v>-0.13537204318329388</v>
      </c>
      <c r="L491" s="137">
        <f t="shared" si="54"/>
        <v>-0.22198814993563459</v>
      </c>
      <c r="M491" s="137">
        <f t="shared" si="55"/>
        <v>-0.45258565506113252</v>
      </c>
      <c r="N491" s="383">
        <f t="shared" si="49"/>
        <v>-313.18927330230372</v>
      </c>
    </row>
    <row r="492" spans="2:14" x14ac:dyDescent="0.25">
      <c r="B492" s="382">
        <v>2</v>
      </c>
      <c r="C492" s="382">
        <v>975</v>
      </c>
      <c r="D492" s="379" t="s">
        <v>1062</v>
      </c>
      <c r="E492" s="380">
        <v>72</v>
      </c>
      <c r="F492" s="380">
        <v>365</v>
      </c>
      <c r="G492" s="380">
        <v>226</v>
      </c>
      <c r="H492" s="137">
        <f t="shared" si="50"/>
        <v>0.81643835616438354</v>
      </c>
      <c r="I492" s="381">
        <f t="shared" si="51"/>
        <v>0.31858407079646017</v>
      </c>
      <c r="J492" s="137">
        <f t="shared" si="52"/>
        <v>-0.10763688581591062</v>
      </c>
      <c r="K492" s="137">
        <f t="shared" si="53"/>
        <v>-0.16629308975671486</v>
      </c>
      <c r="L492" s="137">
        <f t="shared" si="54"/>
        <v>-8.8492951212474594E-2</v>
      </c>
      <c r="M492" s="137">
        <f t="shared" si="55"/>
        <v>-0.36242292678510007</v>
      </c>
      <c r="N492" s="383">
        <f t="shared" si="49"/>
        <v>-81.907581453432613</v>
      </c>
    </row>
    <row r="493" spans="2:14" x14ac:dyDescent="0.25">
      <c r="B493" s="382">
        <v>2</v>
      </c>
      <c r="C493" s="382">
        <v>976</v>
      </c>
      <c r="D493" s="379" t="s">
        <v>1063</v>
      </c>
      <c r="E493" s="380">
        <v>67</v>
      </c>
      <c r="F493" s="380">
        <v>304</v>
      </c>
      <c r="G493" s="380">
        <v>337</v>
      </c>
      <c r="H493" s="137">
        <f t="shared" si="50"/>
        <v>1.3289473684210527</v>
      </c>
      <c r="I493" s="381">
        <f t="shared" si="51"/>
        <v>0.19881305637982197</v>
      </c>
      <c r="J493" s="137">
        <f t="shared" si="52"/>
        <v>-0.10468051660994188</v>
      </c>
      <c r="K493" s="137">
        <f t="shared" si="53"/>
        <v>-0.15323783296004465</v>
      </c>
      <c r="L493" s="137">
        <f t="shared" si="54"/>
        <v>-0.19050539691881604</v>
      </c>
      <c r="M493" s="137">
        <f t="shared" si="55"/>
        <v>-0.44842374648880257</v>
      </c>
      <c r="N493" s="383">
        <f t="shared" si="49"/>
        <v>-151.11880256672646</v>
      </c>
    </row>
    <row r="494" spans="2:14" x14ac:dyDescent="0.25">
      <c r="B494" s="382">
        <v>2</v>
      </c>
      <c r="C494" s="382">
        <v>977</v>
      </c>
      <c r="D494" s="379" t="s">
        <v>1064</v>
      </c>
      <c r="E494" s="380">
        <v>192</v>
      </c>
      <c r="F494" s="380">
        <v>582</v>
      </c>
      <c r="G494" s="380">
        <v>1219</v>
      </c>
      <c r="H494" s="137">
        <f t="shared" si="50"/>
        <v>2.4243986254295531</v>
      </c>
      <c r="I494" s="381">
        <f t="shared" si="51"/>
        <v>0.15750615258408532</v>
      </c>
      <c r="J494" s="137">
        <f t="shared" si="52"/>
        <v>-8.1189366703055224E-2</v>
      </c>
      <c r="K494" s="137">
        <f t="shared" si="53"/>
        <v>-0.12533315786855787</v>
      </c>
      <c r="L494" s="137">
        <f t="shared" si="54"/>
        <v>-0.22568768456398347</v>
      </c>
      <c r="M494" s="137">
        <f t="shared" si="55"/>
        <v>-0.43221020913559655</v>
      </c>
      <c r="N494" s="383">
        <f t="shared" si="49"/>
        <v>-526.86424493629215</v>
      </c>
    </row>
    <row r="495" spans="2:14" x14ac:dyDescent="0.25">
      <c r="B495" s="382">
        <v>2</v>
      </c>
      <c r="C495" s="382">
        <v>979</v>
      </c>
      <c r="D495" s="379" t="s">
        <v>1065</v>
      </c>
      <c r="E495" s="380">
        <v>4256</v>
      </c>
      <c r="F495" s="380">
        <v>979</v>
      </c>
      <c r="G495" s="380">
        <v>7502</v>
      </c>
      <c r="H495" s="137">
        <f t="shared" si="50"/>
        <v>12.010214504596528</v>
      </c>
      <c r="I495" s="381">
        <f t="shared" si="51"/>
        <v>0.56731538256464942</v>
      </c>
      <c r="J495" s="137">
        <f t="shared" si="52"/>
        <v>8.6151783937499032E-2</v>
      </c>
      <c r="K495" s="137">
        <f t="shared" si="53"/>
        <v>0.11884847584962162</v>
      </c>
      <c r="L495" s="137">
        <f t="shared" si="54"/>
        <v>0.12335871891661017</v>
      </c>
      <c r="M495" s="137">
        <f t="shared" si="55"/>
        <v>0.32835897870373082</v>
      </c>
      <c r="N495" s="383">
        <f t="shared" si="49"/>
        <v>2463.3490582353884</v>
      </c>
    </row>
    <row r="496" spans="2:14" x14ac:dyDescent="0.25">
      <c r="B496" s="382">
        <v>2</v>
      </c>
      <c r="C496" s="382">
        <v>980</v>
      </c>
      <c r="D496" s="379" t="s">
        <v>1066</v>
      </c>
      <c r="E496" s="380">
        <v>129</v>
      </c>
      <c r="F496" s="380">
        <v>330</v>
      </c>
      <c r="G496" s="380">
        <v>676</v>
      </c>
      <c r="H496" s="137">
        <f t="shared" si="50"/>
        <v>2.4393939393939394</v>
      </c>
      <c r="I496" s="381">
        <f t="shared" si="51"/>
        <v>0.19082840236686391</v>
      </c>
      <c r="J496" s="137">
        <f t="shared" si="52"/>
        <v>-9.5651605251172528E-2</v>
      </c>
      <c r="K496" s="137">
        <f t="shared" si="53"/>
        <v>-0.12495117887917434</v>
      </c>
      <c r="L496" s="137">
        <f t="shared" si="54"/>
        <v>-0.19730615825450407</v>
      </c>
      <c r="M496" s="137">
        <f t="shared" si="55"/>
        <v>-0.41790894238485093</v>
      </c>
      <c r="N496" s="383">
        <f t="shared" si="49"/>
        <v>-282.50644505215922</v>
      </c>
    </row>
    <row r="497" spans="2:14" x14ac:dyDescent="0.25">
      <c r="B497" s="382">
        <v>2</v>
      </c>
      <c r="C497" s="382">
        <v>981</v>
      </c>
      <c r="D497" s="379" t="s">
        <v>1067</v>
      </c>
      <c r="E497" s="380">
        <v>3434</v>
      </c>
      <c r="F497" s="380">
        <v>1979</v>
      </c>
      <c r="G497" s="380">
        <v>5557</v>
      </c>
      <c r="H497" s="137">
        <f t="shared" si="50"/>
        <v>4.5432036382011116</v>
      </c>
      <c r="I497" s="381">
        <f t="shared" si="51"/>
        <v>0.61795933057405072</v>
      </c>
      <c r="J497" s="137">
        <f t="shared" si="52"/>
        <v>3.4348737941019961E-2</v>
      </c>
      <c r="K497" s="137">
        <f t="shared" si="53"/>
        <v>-7.1360363474160637E-2</v>
      </c>
      <c r="L497" s="137">
        <f t="shared" si="54"/>
        <v>0.16649363784359006</v>
      </c>
      <c r="M497" s="137">
        <f t="shared" si="55"/>
        <v>0.12948201231044937</v>
      </c>
      <c r="N497" s="383">
        <f t="shared" si="49"/>
        <v>719.53154240916717</v>
      </c>
    </row>
    <row r="498" spans="2:14" x14ac:dyDescent="0.25">
      <c r="B498" s="382">
        <v>2</v>
      </c>
      <c r="C498" s="382">
        <v>982</v>
      </c>
      <c r="D498" s="379" t="s">
        <v>1068</v>
      </c>
      <c r="E498" s="380">
        <v>904</v>
      </c>
      <c r="F498" s="380">
        <v>280</v>
      </c>
      <c r="G498" s="380">
        <v>1803</v>
      </c>
      <c r="H498" s="137">
        <f t="shared" si="50"/>
        <v>9.6678571428571427</v>
      </c>
      <c r="I498" s="381">
        <f t="shared" si="51"/>
        <v>0.50138657792567942</v>
      </c>
      <c r="J498" s="137">
        <f t="shared" si="52"/>
        <v>-6.5635135925706245E-2</v>
      </c>
      <c r="K498" s="137">
        <f t="shared" si="53"/>
        <v>5.9181082426764405E-2</v>
      </c>
      <c r="L498" s="137">
        <f t="shared" si="54"/>
        <v>6.7205244418003726E-2</v>
      </c>
      <c r="M498" s="137">
        <f t="shared" si="55"/>
        <v>6.0751190919061886E-2</v>
      </c>
      <c r="N498" s="383">
        <f t="shared" si="49"/>
        <v>109.53439722706858</v>
      </c>
    </row>
    <row r="499" spans="2:14" x14ac:dyDescent="0.25">
      <c r="B499" s="382">
        <v>2</v>
      </c>
      <c r="C499" s="382">
        <v>983</v>
      </c>
      <c r="D499" s="379" t="s">
        <v>1069</v>
      </c>
      <c r="E499" s="380">
        <v>905</v>
      </c>
      <c r="F499" s="380">
        <v>840</v>
      </c>
      <c r="G499" s="380">
        <v>1955</v>
      </c>
      <c r="H499" s="137">
        <f t="shared" si="50"/>
        <v>3.4047619047619047</v>
      </c>
      <c r="I499" s="381">
        <f t="shared" si="51"/>
        <v>0.46291560102301788</v>
      </c>
      <c r="J499" s="137">
        <f t="shared" si="52"/>
        <v>-6.1586774490505813E-2</v>
      </c>
      <c r="K499" s="137">
        <f t="shared" si="53"/>
        <v>-0.10036014459537902</v>
      </c>
      <c r="L499" s="137">
        <f t="shared" si="54"/>
        <v>3.4438397934590331E-2</v>
      </c>
      <c r="M499" s="137">
        <f t="shared" si="55"/>
        <v>-0.12750852115129449</v>
      </c>
      <c r="N499" s="383">
        <f t="shared" si="49"/>
        <v>-249.27915885078073</v>
      </c>
    </row>
    <row r="500" spans="2:14" x14ac:dyDescent="0.25">
      <c r="B500" s="382">
        <v>2</v>
      </c>
      <c r="C500" s="382">
        <v>985</v>
      </c>
      <c r="D500" s="379" t="s">
        <v>1070</v>
      </c>
      <c r="E500" s="380">
        <v>178</v>
      </c>
      <c r="F500" s="380">
        <v>1209</v>
      </c>
      <c r="G500" s="380">
        <v>536</v>
      </c>
      <c r="H500" s="137">
        <f t="shared" si="50"/>
        <v>0.59057071960297769</v>
      </c>
      <c r="I500" s="381">
        <f t="shared" si="51"/>
        <v>0.33208955223880599</v>
      </c>
      <c r="J500" s="137">
        <f t="shared" si="52"/>
        <v>-9.9380359204646593E-2</v>
      </c>
      <c r="K500" s="137">
        <f t="shared" si="53"/>
        <v>-0.17204666662433366</v>
      </c>
      <c r="L500" s="137">
        <f t="shared" si="54"/>
        <v>-7.6989941080300953E-2</v>
      </c>
      <c r="M500" s="137">
        <f t="shared" si="55"/>
        <v>-0.3484169669092812</v>
      </c>
      <c r="N500" s="383">
        <f t="shared" si="49"/>
        <v>-186.75149426337472</v>
      </c>
    </row>
    <row r="501" spans="2:14" x14ac:dyDescent="0.25">
      <c r="B501" s="382">
        <v>2</v>
      </c>
      <c r="C501" s="382">
        <v>987</v>
      </c>
      <c r="D501" s="379" t="s">
        <v>1071</v>
      </c>
      <c r="E501" s="380">
        <v>79</v>
      </c>
      <c r="F501" s="380">
        <v>509</v>
      </c>
      <c r="G501" s="380">
        <v>493</v>
      </c>
      <c r="H501" s="137">
        <f t="shared" si="50"/>
        <v>1.1237721021611002</v>
      </c>
      <c r="I501" s="381">
        <f t="shared" si="51"/>
        <v>0.16024340770791076</v>
      </c>
      <c r="J501" s="137">
        <f t="shared" si="52"/>
        <v>-0.10052561934749935</v>
      </c>
      <c r="K501" s="137">
        <f t="shared" si="53"/>
        <v>-0.15846430844689405</v>
      </c>
      <c r="L501" s="137">
        <f t="shared" si="54"/>
        <v>-0.22335628500906021</v>
      </c>
      <c r="M501" s="137">
        <f t="shared" si="55"/>
        <v>-0.48234621280345358</v>
      </c>
      <c r="N501" s="383">
        <f t="shared" si="49"/>
        <v>-237.79668291210263</v>
      </c>
    </row>
    <row r="502" spans="2:14" x14ac:dyDescent="0.25">
      <c r="B502" s="382">
        <v>2</v>
      </c>
      <c r="C502" s="382">
        <v>988</v>
      </c>
      <c r="D502" s="379" t="s">
        <v>1072</v>
      </c>
      <c r="E502" s="380">
        <v>502</v>
      </c>
      <c r="F502" s="380">
        <v>1668</v>
      </c>
      <c r="G502" s="380">
        <v>1599</v>
      </c>
      <c r="H502" s="137">
        <f t="shared" si="50"/>
        <v>1.2595923261390887</v>
      </c>
      <c r="I502" s="381">
        <f t="shared" si="51"/>
        <v>0.31394621638524078</v>
      </c>
      <c r="J502" s="137">
        <f t="shared" si="52"/>
        <v>-7.1068463115054173E-2</v>
      </c>
      <c r="K502" s="137">
        <f t="shared" si="53"/>
        <v>-0.15500452947753243</v>
      </c>
      <c r="L502" s="137">
        <f t="shared" si="54"/>
        <v>-9.2443146287825906E-2</v>
      </c>
      <c r="M502" s="137">
        <f t="shared" si="55"/>
        <v>-0.31851613888041252</v>
      </c>
      <c r="N502" s="383">
        <f t="shared" si="49"/>
        <v>-509.3073060697796</v>
      </c>
    </row>
    <row r="503" spans="2:14" x14ac:dyDescent="0.25">
      <c r="B503" s="382">
        <v>2</v>
      </c>
      <c r="C503" s="382">
        <v>989</v>
      </c>
      <c r="D503" s="379" t="s">
        <v>1073</v>
      </c>
      <c r="E503" s="380">
        <v>367</v>
      </c>
      <c r="F503" s="380">
        <v>452</v>
      </c>
      <c r="G503" s="380">
        <v>1193</v>
      </c>
      <c r="H503" s="137">
        <f t="shared" si="50"/>
        <v>3.4513274336283186</v>
      </c>
      <c r="I503" s="381">
        <f t="shared" si="51"/>
        <v>0.30762782900251467</v>
      </c>
      <c r="J503" s="137">
        <f t="shared" si="52"/>
        <v>-8.1881849580128979E-2</v>
      </c>
      <c r="K503" s="137">
        <f t="shared" si="53"/>
        <v>-9.9173970454661003E-2</v>
      </c>
      <c r="L503" s="137">
        <f t="shared" si="54"/>
        <v>-9.7824700021601735E-2</v>
      </c>
      <c r="M503" s="137">
        <f t="shared" si="55"/>
        <v>-0.27888052005639175</v>
      </c>
      <c r="N503" s="383">
        <f t="shared" si="49"/>
        <v>-332.70446042727536</v>
      </c>
    </row>
    <row r="504" spans="2:14" x14ac:dyDescent="0.25">
      <c r="B504" s="382">
        <v>2</v>
      </c>
      <c r="C504" s="382">
        <v>990</v>
      </c>
      <c r="D504" s="379" t="s">
        <v>1074</v>
      </c>
      <c r="E504" s="380">
        <v>77</v>
      </c>
      <c r="F504" s="380">
        <v>133</v>
      </c>
      <c r="G504" s="380">
        <v>222</v>
      </c>
      <c r="H504" s="137">
        <f t="shared" si="50"/>
        <v>2.2481203007518795</v>
      </c>
      <c r="I504" s="381">
        <f t="shared" si="51"/>
        <v>0.34684684684684686</v>
      </c>
      <c r="J504" s="137">
        <f t="shared" si="52"/>
        <v>-0.10774342164315272</v>
      </c>
      <c r="K504" s="137">
        <f t="shared" si="53"/>
        <v>-0.12982353509377104</v>
      </c>
      <c r="L504" s="137">
        <f t="shared" si="54"/>
        <v>-6.4420725378925667E-2</v>
      </c>
      <c r="M504" s="137">
        <f t="shared" si="55"/>
        <v>-0.30198768211584942</v>
      </c>
      <c r="N504" s="383">
        <f t="shared" si="49"/>
        <v>-67.041265429718578</v>
      </c>
    </row>
    <row r="505" spans="2:14" x14ac:dyDescent="0.25">
      <c r="B505" s="382">
        <v>2</v>
      </c>
      <c r="C505" s="382">
        <v>991</v>
      </c>
      <c r="D505" s="379" t="s">
        <v>1075</v>
      </c>
      <c r="E505" s="380">
        <v>99</v>
      </c>
      <c r="F505" s="380">
        <v>293</v>
      </c>
      <c r="G505" s="380">
        <v>632</v>
      </c>
      <c r="H505" s="137">
        <f t="shared" si="50"/>
        <v>2.4948805460750854</v>
      </c>
      <c r="I505" s="381">
        <f t="shared" si="51"/>
        <v>0.15664556962025317</v>
      </c>
      <c r="J505" s="137">
        <f t="shared" si="52"/>
        <v>-9.6823499350835798E-2</v>
      </c>
      <c r="K505" s="137">
        <f t="shared" si="53"/>
        <v>-0.1235377561262581</v>
      </c>
      <c r="L505" s="137">
        <f t="shared" si="54"/>
        <v>-0.22642066802664609</v>
      </c>
      <c r="M505" s="137">
        <f t="shared" si="55"/>
        <v>-0.44678192350374002</v>
      </c>
      <c r="N505" s="383">
        <f t="shared" si="49"/>
        <v>-282.3661756543637</v>
      </c>
    </row>
    <row r="506" spans="2:14" x14ac:dyDescent="0.25">
      <c r="B506" s="382">
        <v>2</v>
      </c>
      <c r="C506" s="382">
        <v>992</v>
      </c>
      <c r="D506" s="379" t="s">
        <v>1076</v>
      </c>
      <c r="E506" s="380">
        <v>1222</v>
      </c>
      <c r="F506" s="380">
        <v>767</v>
      </c>
      <c r="G506" s="380">
        <v>2920</v>
      </c>
      <c r="H506" s="137">
        <f t="shared" si="50"/>
        <v>5.4002607561929592</v>
      </c>
      <c r="I506" s="381">
        <f t="shared" si="51"/>
        <v>0.41849315068493148</v>
      </c>
      <c r="J506" s="137">
        <f t="shared" si="52"/>
        <v>-3.5885006168345245E-2</v>
      </c>
      <c r="K506" s="137">
        <f t="shared" si="53"/>
        <v>-4.9528355651449307E-2</v>
      </c>
      <c r="L506" s="137">
        <f t="shared" si="54"/>
        <v>-3.3974910351132338E-3</v>
      </c>
      <c r="M506" s="137">
        <f t="shared" si="55"/>
        <v>-8.8810852854907793E-2</v>
      </c>
      <c r="N506" s="383">
        <f t="shared" si="49"/>
        <v>-259.32769033633076</v>
      </c>
    </row>
    <row r="507" spans="2:14" x14ac:dyDescent="0.25">
      <c r="B507" s="382">
        <v>2</v>
      </c>
      <c r="C507" s="382">
        <v>995</v>
      </c>
      <c r="D507" s="379" t="s">
        <v>1077</v>
      </c>
      <c r="E507" s="380">
        <v>1275</v>
      </c>
      <c r="F507" s="380">
        <v>730</v>
      </c>
      <c r="G507" s="380">
        <v>2654</v>
      </c>
      <c r="H507" s="137">
        <f t="shared" si="50"/>
        <v>5.382191780821918</v>
      </c>
      <c r="I507" s="381">
        <f t="shared" si="51"/>
        <v>0.48040693293142428</v>
      </c>
      <c r="J507" s="137">
        <f t="shared" si="52"/>
        <v>-4.2969638679945986E-2</v>
      </c>
      <c r="K507" s="137">
        <f t="shared" si="53"/>
        <v>-4.9988630705897548E-2</v>
      </c>
      <c r="L507" s="137">
        <f t="shared" si="54"/>
        <v>4.9336272477348078E-2</v>
      </c>
      <c r="M507" s="137">
        <f t="shared" si="55"/>
        <v>-4.3621996908495456E-2</v>
      </c>
      <c r="N507" s="383">
        <f t="shared" si="49"/>
        <v>-115.77277979514695</v>
      </c>
    </row>
    <row r="508" spans="2:14" x14ac:dyDescent="0.25">
      <c r="B508" s="382">
        <v>3</v>
      </c>
      <c r="C508" s="382">
        <v>1001</v>
      </c>
      <c r="D508" s="379" t="s">
        <v>1078</v>
      </c>
      <c r="E508" s="380">
        <v>226</v>
      </c>
      <c r="F508" s="380">
        <v>681</v>
      </c>
      <c r="G508" s="380">
        <v>824</v>
      </c>
      <c r="H508" s="137">
        <f t="shared" si="50"/>
        <v>1.5418502202643172</v>
      </c>
      <c r="I508" s="381">
        <f t="shared" si="51"/>
        <v>0.27427184466019416</v>
      </c>
      <c r="J508" s="137">
        <f t="shared" si="52"/>
        <v>-9.1709779643214209E-2</v>
      </c>
      <c r="K508" s="137">
        <f t="shared" si="53"/>
        <v>-0.14781451095577663</v>
      </c>
      <c r="L508" s="137">
        <f t="shared" si="54"/>
        <v>-0.12623495903356724</v>
      </c>
      <c r="M508" s="137">
        <f t="shared" si="55"/>
        <v>-0.36575924963255807</v>
      </c>
      <c r="N508" s="383">
        <f t="shared" si="49"/>
        <v>-301.38562169722786</v>
      </c>
    </row>
    <row r="509" spans="2:14" x14ac:dyDescent="0.25">
      <c r="B509" s="382">
        <v>3</v>
      </c>
      <c r="C509" s="382">
        <v>1002</v>
      </c>
      <c r="D509" s="379" t="s">
        <v>1079</v>
      </c>
      <c r="E509" s="380">
        <v>1878</v>
      </c>
      <c r="F509" s="380">
        <v>5548</v>
      </c>
      <c r="G509" s="380">
        <v>3422</v>
      </c>
      <c r="H509" s="137">
        <f t="shared" si="50"/>
        <v>0.95529920692141312</v>
      </c>
      <c r="I509" s="381">
        <f t="shared" si="51"/>
        <v>0.54880187025131499</v>
      </c>
      <c r="J509" s="137">
        <f t="shared" si="52"/>
        <v>-2.251475984945964E-2</v>
      </c>
      <c r="K509" s="137">
        <f t="shared" si="53"/>
        <v>-0.16275585622075273</v>
      </c>
      <c r="L509" s="137">
        <f t="shared" si="54"/>
        <v>0.10759022368513493</v>
      </c>
      <c r="M509" s="137">
        <f t="shared" si="55"/>
        <v>-7.7680392385077429E-2</v>
      </c>
      <c r="N509" s="383">
        <f t="shared" si="49"/>
        <v>-265.82230274173497</v>
      </c>
    </row>
    <row r="510" spans="2:14" x14ac:dyDescent="0.25">
      <c r="B510" s="382">
        <v>3</v>
      </c>
      <c r="C510" s="382">
        <v>1004</v>
      </c>
      <c r="D510" s="379" t="s">
        <v>1080</v>
      </c>
      <c r="E510" s="380">
        <v>1107</v>
      </c>
      <c r="F510" s="380">
        <v>9402</v>
      </c>
      <c r="G510" s="380">
        <v>1858</v>
      </c>
      <c r="H510" s="137">
        <f t="shared" si="50"/>
        <v>0.31535843437566474</v>
      </c>
      <c r="I510" s="381">
        <f t="shared" si="51"/>
        <v>0.59580193756727662</v>
      </c>
      <c r="J510" s="137">
        <f t="shared" si="52"/>
        <v>-6.417026830112714E-2</v>
      </c>
      <c r="K510" s="137">
        <f t="shared" si="53"/>
        <v>-0.17905721077344147</v>
      </c>
      <c r="L510" s="137">
        <f t="shared" si="54"/>
        <v>0.14762154377219164</v>
      </c>
      <c r="M510" s="137">
        <f t="shared" si="55"/>
        <v>-9.560593530237696E-2</v>
      </c>
      <c r="N510" s="383">
        <f t="shared" si="49"/>
        <v>-177.63582779181638</v>
      </c>
    </row>
    <row r="511" spans="2:14" x14ac:dyDescent="0.25">
      <c r="B511" s="382">
        <v>3</v>
      </c>
      <c r="C511" s="382">
        <v>1005</v>
      </c>
      <c r="D511" s="379" t="s">
        <v>1081</v>
      </c>
      <c r="E511" s="380">
        <v>922</v>
      </c>
      <c r="F511" s="380">
        <v>3778</v>
      </c>
      <c r="G511" s="380">
        <v>1842</v>
      </c>
      <c r="H511" s="137">
        <f t="shared" si="50"/>
        <v>0.73160402329274754</v>
      </c>
      <c r="I511" s="381">
        <f t="shared" si="51"/>
        <v>0.500542888165038</v>
      </c>
      <c r="J511" s="137">
        <f t="shared" si="52"/>
        <v>-6.4596411610095605E-2</v>
      </c>
      <c r="K511" s="137">
        <f t="shared" si="53"/>
        <v>-0.16845409370850245</v>
      </c>
      <c r="L511" s="137">
        <f t="shared" si="54"/>
        <v>6.648664938631238E-2</v>
      </c>
      <c r="M511" s="137">
        <f t="shared" si="55"/>
        <v>-0.16656385593228568</v>
      </c>
      <c r="N511" s="383">
        <f t="shared" si="49"/>
        <v>-306.81062262727022</v>
      </c>
    </row>
    <row r="512" spans="2:14" x14ac:dyDescent="0.25">
      <c r="B512" s="382">
        <v>3</v>
      </c>
      <c r="C512" s="382">
        <v>1007</v>
      </c>
      <c r="D512" s="379" t="s">
        <v>1082</v>
      </c>
      <c r="E512" s="380">
        <v>282</v>
      </c>
      <c r="F512" s="380">
        <v>3697</v>
      </c>
      <c r="G512" s="380">
        <v>661</v>
      </c>
      <c r="H512" s="137">
        <f t="shared" si="50"/>
        <v>0.25507167974033002</v>
      </c>
      <c r="I512" s="381">
        <f t="shared" si="51"/>
        <v>0.42662632375189108</v>
      </c>
      <c r="J512" s="137">
        <f t="shared" si="52"/>
        <v>-9.6051114603330448E-2</v>
      </c>
      <c r="K512" s="137">
        <f t="shared" si="53"/>
        <v>-0.18059290876972955</v>
      </c>
      <c r="L512" s="137">
        <f t="shared" si="54"/>
        <v>3.529768285137104E-3</v>
      </c>
      <c r="M512" s="137">
        <f t="shared" si="55"/>
        <v>-0.27311425508792286</v>
      </c>
      <c r="N512" s="383">
        <f t="shared" si="49"/>
        <v>-180.52852261311702</v>
      </c>
    </row>
    <row r="513" spans="2:14" x14ac:dyDescent="0.25">
      <c r="B513" s="382">
        <v>3</v>
      </c>
      <c r="C513" s="382">
        <v>1008</v>
      </c>
      <c r="D513" s="379" t="s">
        <v>1083</v>
      </c>
      <c r="E513" s="380">
        <v>2569</v>
      </c>
      <c r="F513" s="380">
        <v>3770</v>
      </c>
      <c r="G513" s="380">
        <v>4281</v>
      </c>
      <c r="H513" s="137">
        <f t="shared" si="50"/>
        <v>1.8169761273209548</v>
      </c>
      <c r="I513" s="381">
        <f t="shared" si="51"/>
        <v>0.60009343611305765</v>
      </c>
      <c r="J513" s="137">
        <f t="shared" si="52"/>
        <v>3.6380905078484534E-4</v>
      </c>
      <c r="K513" s="137">
        <f t="shared" si="53"/>
        <v>-0.14080616713714658</v>
      </c>
      <c r="L513" s="137">
        <f t="shared" si="54"/>
        <v>0.15127673751445583</v>
      </c>
      <c r="M513" s="137">
        <f t="shared" si="55"/>
        <v>1.0834379428094093E-2</v>
      </c>
      <c r="N513" s="383">
        <f t="shared" si="49"/>
        <v>46.381978331670815</v>
      </c>
    </row>
    <row r="514" spans="2:14" x14ac:dyDescent="0.25">
      <c r="B514" s="382">
        <v>3</v>
      </c>
      <c r="C514" s="382">
        <v>1009</v>
      </c>
      <c r="D514" s="379" t="s">
        <v>1084</v>
      </c>
      <c r="E514" s="380">
        <v>1897</v>
      </c>
      <c r="F514" s="380">
        <v>1545</v>
      </c>
      <c r="G514" s="380">
        <v>2181</v>
      </c>
      <c r="H514" s="137">
        <f t="shared" si="50"/>
        <v>2.6394822006472491</v>
      </c>
      <c r="I514" s="381">
        <f t="shared" si="51"/>
        <v>0.86978450252177897</v>
      </c>
      <c r="J514" s="137">
        <f t="shared" si="52"/>
        <v>-5.5567500251326243E-2</v>
      </c>
      <c r="K514" s="137">
        <f t="shared" si="53"/>
        <v>-0.11985428580960822</v>
      </c>
      <c r="L514" s="137">
        <f t="shared" si="54"/>
        <v>0.38098043839321499</v>
      </c>
      <c r="M514" s="137">
        <f t="shared" si="55"/>
        <v>0.20555865233228054</v>
      </c>
      <c r="N514" s="383">
        <f t="shared" si="49"/>
        <v>448.32342073670389</v>
      </c>
    </row>
    <row r="515" spans="2:14" x14ac:dyDescent="0.25">
      <c r="B515" s="382">
        <v>3</v>
      </c>
      <c r="C515" s="382">
        <v>1010</v>
      </c>
      <c r="D515" s="379" t="s">
        <v>1085</v>
      </c>
      <c r="E515" s="380">
        <v>2293</v>
      </c>
      <c r="F515" s="380">
        <v>10318</v>
      </c>
      <c r="G515" s="380">
        <v>4559</v>
      </c>
      <c r="H515" s="137">
        <f t="shared" si="50"/>
        <v>0.66408218647024619</v>
      </c>
      <c r="I515" s="381">
        <f t="shared" si="51"/>
        <v>0.50296117569642462</v>
      </c>
      <c r="J515" s="137">
        <f t="shared" si="52"/>
        <v>7.768049044111932E-3</v>
      </c>
      <c r="K515" s="137">
        <f t="shared" si="53"/>
        <v>-0.17017409257294999</v>
      </c>
      <c r="L515" s="137">
        <f t="shared" si="54"/>
        <v>6.8546374994377615E-2</v>
      </c>
      <c r="M515" s="137">
        <f t="shared" si="55"/>
        <v>-9.3859668534460441E-2</v>
      </c>
      <c r="N515" s="383">
        <f t="shared" si="49"/>
        <v>-427.90622884860517</v>
      </c>
    </row>
    <row r="516" spans="2:14" x14ac:dyDescent="0.25">
      <c r="B516" s="382">
        <v>3</v>
      </c>
      <c r="C516" s="382">
        <v>1021</v>
      </c>
      <c r="D516" s="379" t="s">
        <v>1086</v>
      </c>
      <c r="E516" s="380">
        <v>567</v>
      </c>
      <c r="F516" s="380">
        <v>461</v>
      </c>
      <c r="G516" s="380">
        <v>1453</v>
      </c>
      <c r="H516" s="137">
        <f t="shared" si="50"/>
        <v>4.3817787418655101</v>
      </c>
      <c r="I516" s="381">
        <f t="shared" si="51"/>
        <v>0.39022711631108054</v>
      </c>
      <c r="J516" s="137">
        <f t="shared" si="52"/>
        <v>-7.4957020809391414E-2</v>
      </c>
      <c r="K516" s="137">
        <f t="shared" si="53"/>
        <v>-7.5472375994209195E-2</v>
      </c>
      <c r="L516" s="137">
        <f t="shared" si="54"/>
        <v>-2.7472492077230869E-2</v>
      </c>
      <c r="M516" s="137">
        <f t="shared" si="55"/>
        <v>-0.1779018888808315</v>
      </c>
      <c r="N516" s="383">
        <f t="shared" si="49"/>
        <v>-258.49144454384816</v>
      </c>
    </row>
    <row r="517" spans="2:14" x14ac:dyDescent="0.25">
      <c r="B517" s="382">
        <v>3</v>
      </c>
      <c r="C517" s="382">
        <v>1023</v>
      </c>
      <c r="D517" s="379" t="s">
        <v>1087</v>
      </c>
      <c r="E517" s="380">
        <v>907</v>
      </c>
      <c r="F517" s="380">
        <v>874</v>
      </c>
      <c r="G517" s="380">
        <v>2840</v>
      </c>
      <c r="H517" s="137">
        <f t="shared" si="50"/>
        <v>4.2871853546910756</v>
      </c>
      <c r="I517" s="381">
        <f t="shared" si="51"/>
        <v>0.31936619718309861</v>
      </c>
      <c r="J517" s="137">
        <f t="shared" si="52"/>
        <v>-3.8015722713187566E-2</v>
      </c>
      <c r="K517" s="137">
        <f t="shared" si="53"/>
        <v>-7.7881974520860334E-2</v>
      </c>
      <c r="L517" s="137">
        <f t="shared" si="54"/>
        <v>-8.7826791491434728E-2</v>
      </c>
      <c r="M517" s="137">
        <f t="shared" si="55"/>
        <v>-0.20372448872548263</v>
      </c>
      <c r="N517" s="383">
        <f t="shared" si="49"/>
        <v>-578.5775479803707</v>
      </c>
    </row>
    <row r="518" spans="2:14" x14ac:dyDescent="0.25">
      <c r="B518" s="382">
        <v>3</v>
      </c>
      <c r="C518" s="382">
        <v>1024</v>
      </c>
      <c r="D518" s="379" t="s">
        <v>1088</v>
      </c>
      <c r="E518" s="380">
        <v>17400</v>
      </c>
      <c r="F518" s="380">
        <v>1997</v>
      </c>
      <c r="G518" s="380">
        <v>32619</v>
      </c>
      <c r="H518" s="137">
        <f t="shared" si="50"/>
        <v>25.047070605908864</v>
      </c>
      <c r="I518" s="381">
        <f t="shared" si="51"/>
        <v>0.53343143566632945</v>
      </c>
      <c r="J518" s="137">
        <f t="shared" si="52"/>
        <v>0.75511687714755804</v>
      </c>
      <c r="K518" s="137">
        <f t="shared" si="53"/>
        <v>0.45093922967744315</v>
      </c>
      <c r="L518" s="137">
        <f t="shared" si="54"/>
        <v>9.4498778887570523E-2</v>
      </c>
      <c r="M518" s="137">
        <f t="shared" si="55"/>
        <v>1.3005548857125717</v>
      </c>
      <c r="N518" s="383">
        <f t="shared" si="49"/>
        <v>42422.799817058374</v>
      </c>
    </row>
    <row r="519" spans="2:14" x14ac:dyDescent="0.25">
      <c r="B519" s="382">
        <v>3</v>
      </c>
      <c r="C519" s="382">
        <v>1025</v>
      </c>
      <c r="D519" s="379" t="s">
        <v>1089</v>
      </c>
      <c r="E519" s="380">
        <v>408</v>
      </c>
      <c r="F519" s="380">
        <v>566</v>
      </c>
      <c r="G519" s="380">
        <v>1044</v>
      </c>
      <c r="H519" s="137">
        <f t="shared" si="50"/>
        <v>2.5653710247349824</v>
      </c>
      <c r="I519" s="381">
        <f t="shared" si="51"/>
        <v>0.39080459770114945</v>
      </c>
      <c r="J519" s="137">
        <f t="shared" si="52"/>
        <v>-8.5850309144897816E-2</v>
      </c>
      <c r="K519" s="137">
        <f t="shared" si="53"/>
        <v>-0.12174213638374268</v>
      </c>
      <c r="L519" s="137">
        <f t="shared" si="54"/>
        <v>-2.6980634433394764E-2</v>
      </c>
      <c r="M519" s="137">
        <f t="shared" si="55"/>
        <v>-0.23457307996203525</v>
      </c>
      <c r="N519" s="383">
        <f t="shared" si="49"/>
        <v>-244.8942954803648</v>
      </c>
    </row>
    <row r="520" spans="2:14" x14ac:dyDescent="0.25">
      <c r="B520" s="382">
        <v>3</v>
      </c>
      <c r="C520" s="382">
        <v>1026</v>
      </c>
      <c r="D520" s="379" t="s">
        <v>1090</v>
      </c>
      <c r="E520" s="380">
        <v>1559</v>
      </c>
      <c r="F520" s="380">
        <v>1308</v>
      </c>
      <c r="G520" s="380">
        <v>3779</v>
      </c>
      <c r="H520" s="137">
        <f t="shared" si="50"/>
        <v>4.0810397553516822</v>
      </c>
      <c r="I520" s="381">
        <f t="shared" si="51"/>
        <v>0.4125430007938608</v>
      </c>
      <c r="J520" s="137">
        <f t="shared" si="52"/>
        <v>-1.3006437268100758E-2</v>
      </c>
      <c r="K520" s="137">
        <f t="shared" si="53"/>
        <v>-8.313316751945575E-2</v>
      </c>
      <c r="L520" s="137">
        <f t="shared" si="54"/>
        <v>-8.4654062203011454E-3</v>
      </c>
      <c r="M520" s="137">
        <f t="shared" si="55"/>
        <v>-0.10460501100785766</v>
      </c>
      <c r="N520" s="383">
        <f t="shared" si="49"/>
        <v>-395.30233659869407</v>
      </c>
    </row>
    <row r="521" spans="2:14" x14ac:dyDescent="0.25">
      <c r="B521" s="382">
        <v>3</v>
      </c>
      <c r="C521" s="382">
        <v>1030</v>
      </c>
      <c r="D521" s="379" t="s">
        <v>1091</v>
      </c>
      <c r="E521" s="380">
        <v>3246</v>
      </c>
      <c r="F521" s="380">
        <v>2738</v>
      </c>
      <c r="G521" s="380">
        <v>6086</v>
      </c>
      <c r="H521" s="137">
        <f t="shared" si="50"/>
        <v>3.4083272461650842</v>
      </c>
      <c r="I521" s="381">
        <f t="shared" si="51"/>
        <v>0.53335524153795599</v>
      </c>
      <c r="J521" s="137">
        <f t="shared" si="52"/>
        <v>4.8438101093789848E-2</v>
      </c>
      <c r="K521" s="137">
        <f t="shared" si="53"/>
        <v>-0.10026932385569805</v>
      </c>
      <c r="L521" s="137">
        <f t="shared" si="54"/>
        <v>9.4433882139207018E-2</v>
      </c>
      <c r="M521" s="137">
        <f t="shared" si="55"/>
        <v>4.2602659377298818E-2</v>
      </c>
      <c r="N521" s="383">
        <f t="shared" si="49"/>
        <v>259.2797849702406</v>
      </c>
    </row>
    <row r="522" spans="2:14" x14ac:dyDescent="0.25">
      <c r="B522" s="382">
        <v>3</v>
      </c>
      <c r="C522" s="382">
        <v>1031</v>
      </c>
      <c r="D522" s="379" t="s">
        <v>1092</v>
      </c>
      <c r="E522" s="380">
        <v>5391</v>
      </c>
      <c r="F522" s="380">
        <v>948</v>
      </c>
      <c r="G522" s="380">
        <v>10067</v>
      </c>
      <c r="H522" s="137">
        <f t="shared" si="50"/>
        <v>16.305907172995781</v>
      </c>
      <c r="I522" s="381">
        <f t="shared" si="51"/>
        <v>0.53551206913678351</v>
      </c>
      <c r="J522" s="137">
        <f t="shared" si="52"/>
        <v>0.15446788315650614</v>
      </c>
      <c r="K522" s="137">
        <f t="shared" si="53"/>
        <v>0.22827361680195227</v>
      </c>
      <c r="L522" s="137">
        <f t="shared" si="54"/>
        <v>9.6270914741752672E-2</v>
      </c>
      <c r="M522" s="137">
        <f t="shared" si="55"/>
        <v>0.47901241470021105</v>
      </c>
      <c r="N522" s="383">
        <f t="shared" si="49"/>
        <v>4822.2179787870245</v>
      </c>
    </row>
    <row r="523" spans="2:14" x14ac:dyDescent="0.25">
      <c r="B523" s="382">
        <v>3</v>
      </c>
      <c r="C523" s="382">
        <v>1032</v>
      </c>
      <c r="D523" s="379" t="s">
        <v>1093</v>
      </c>
      <c r="E523" s="380">
        <v>1205</v>
      </c>
      <c r="F523" s="380">
        <v>2325</v>
      </c>
      <c r="G523" s="380">
        <v>2462</v>
      </c>
      <c r="H523" s="137">
        <f t="shared" si="50"/>
        <v>1.5772043010752688</v>
      </c>
      <c r="I523" s="381">
        <f t="shared" si="51"/>
        <v>0.48943948009748173</v>
      </c>
      <c r="J523" s="137">
        <f t="shared" si="52"/>
        <v>-4.8083358387567568E-2</v>
      </c>
      <c r="K523" s="137">
        <f t="shared" si="53"/>
        <v>-0.14691392854110868</v>
      </c>
      <c r="L523" s="137">
        <f t="shared" si="54"/>
        <v>5.7029554794905214E-2</v>
      </c>
      <c r="M523" s="137">
        <f t="shared" si="55"/>
        <v>-0.13796773213377103</v>
      </c>
      <c r="N523" s="383">
        <f t="shared" si="49"/>
        <v>-339.67655651334428</v>
      </c>
    </row>
    <row r="524" spans="2:14" x14ac:dyDescent="0.25">
      <c r="B524" s="382">
        <v>3</v>
      </c>
      <c r="C524" s="382">
        <v>1033</v>
      </c>
      <c r="D524" s="379" t="s">
        <v>1094</v>
      </c>
      <c r="E524" s="380">
        <v>1538</v>
      </c>
      <c r="F524" s="380">
        <v>1009</v>
      </c>
      <c r="G524" s="380">
        <v>2924</v>
      </c>
      <c r="H524" s="137">
        <f t="shared" si="50"/>
        <v>4.4222001982160553</v>
      </c>
      <c r="I524" s="381">
        <f t="shared" si="51"/>
        <v>0.52599179206566349</v>
      </c>
      <c r="J524" s="137">
        <f t="shared" si="52"/>
        <v>-3.5778470341103125E-2</v>
      </c>
      <c r="K524" s="137">
        <f t="shared" si="53"/>
        <v>-7.444271118806628E-2</v>
      </c>
      <c r="L524" s="137">
        <f t="shared" si="54"/>
        <v>8.816221872245901E-2</v>
      </c>
      <c r="M524" s="137">
        <f t="shared" si="55"/>
        <v>-2.2058962806710394E-2</v>
      </c>
      <c r="N524" s="383">
        <f t="shared" si="49"/>
        <v>-64.500407246821197</v>
      </c>
    </row>
    <row r="525" spans="2:14" x14ac:dyDescent="0.25">
      <c r="B525" s="382">
        <v>3</v>
      </c>
      <c r="C525" s="382">
        <v>1037</v>
      </c>
      <c r="D525" s="379" t="s">
        <v>1095</v>
      </c>
      <c r="E525" s="380">
        <v>974</v>
      </c>
      <c r="F525" s="380">
        <v>943</v>
      </c>
      <c r="G525" s="380">
        <v>3314</v>
      </c>
      <c r="H525" s="137">
        <f t="shared" si="50"/>
        <v>4.5471898197242844</v>
      </c>
      <c r="I525" s="381">
        <f t="shared" si="51"/>
        <v>0.29390464695232349</v>
      </c>
      <c r="J525" s="137">
        <f t="shared" si="52"/>
        <v>-2.5391227184996784E-2</v>
      </c>
      <c r="K525" s="137">
        <f t="shared" si="53"/>
        <v>-7.1258822579896131E-2</v>
      </c>
      <c r="L525" s="137">
        <f t="shared" si="54"/>
        <v>-0.10951313207364666</v>
      </c>
      <c r="M525" s="137">
        <f t="shared" si="55"/>
        <v>-0.20616318183853957</v>
      </c>
      <c r="N525" s="383">
        <f t="shared" ref="N525:N588" si="56">M525*G525</f>
        <v>-683.22478461292019</v>
      </c>
    </row>
    <row r="526" spans="2:14" x14ac:dyDescent="0.25">
      <c r="B526" s="382">
        <v>3</v>
      </c>
      <c r="C526" s="382">
        <v>1039</v>
      </c>
      <c r="D526" s="379" t="s">
        <v>1096</v>
      </c>
      <c r="E526" s="380">
        <v>676</v>
      </c>
      <c r="F526" s="380">
        <v>1661</v>
      </c>
      <c r="G526" s="380">
        <v>1788</v>
      </c>
      <c r="H526" s="137">
        <f t="shared" ref="H526:H589" si="57">(G526+E526)/F526</f>
        <v>1.4834437086092715</v>
      </c>
      <c r="I526" s="381">
        <f t="shared" ref="I526:I589" si="58">E526/G526</f>
        <v>0.37807606263982102</v>
      </c>
      <c r="J526" s="137">
        <f t="shared" ref="J526:J589" si="59">$J$6*(G526-G$10)/G$11</f>
        <v>-6.6034645277864179E-2</v>
      </c>
      <c r="K526" s="137">
        <f t="shared" ref="K526:K589" si="60">$K$6*(H526-H$10)/H$11</f>
        <v>-0.14930231310172692</v>
      </c>
      <c r="L526" s="137">
        <f t="shared" ref="L526:L589" si="61">$L$6*(I526-I$10)/I$11</f>
        <v>-3.782189680550882E-2</v>
      </c>
      <c r="M526" s="137">
        <f t="shared" ref="M526:M589" si="62">SUM(J526:L526)</f>
        <v>-0.25315885518509995</v>
      </c>
      <c r="N526" s="383">
        <f t="shared" si="56"/>
        <v>-452.64803307095872</v>
      </c>
    </row>
    <row r="527" spans="2:14" x14ac:dyDescent="0.25">
      <c r="B527" s="382">
        <v>3</v>
      </c>
      <c r="C527" s="382">
        <v>1040</v>
      </c>
      <c r="D527" s="379" t="s">
        <v>1097</v>
      </c>
      <c r="E527" s="380">
        <v>7561</v>
      </c>
      <c r="F527" s="380">
        <v>1539</v>
      </c>
      <c r="G527" s="380">
        <v>7863</v>
      </c>
      <c r="H527" s="137">
        <f t="shared" si="57"/>
        <v>10.022092267706302</v>
      </c>
      <c r="I527" s="381">
        <f t="shared" si="58"/>
        <v>0.96159226758234773</v>
      </c>
      <c r="J527" s="137">
        <f t="shared" si="59"/>
        <v>9.5766642346100037E-2</v>
      </c>
      <c r="K527" s="137">
        <f t="shared" si="60"/>
        <v>6.820459305917892E-2</v>
      </c>
      <c r="L527" s="137">
        <f t="shared" si="61"/>
        <v>0.4591757738362518</v>
      </c>
      <c r="M527" s="137">
        <f t="shared" si="62"/>
        <v>0.62314700924153077</v>
      </c>
      <c r="N527" s="383">
        <f t="shared" si="56"/>
        <v>4899.8049336661561</v>
      </c>
    </row>
    <row r="528" spans="2:14" x14ac:dyDescent="0.25">
      <c r="B528" s="382">
        <v>3</v>
      </c>
      <c r="C528" s="382">
        <v>1041</v>
      </c>
      <c r="D528" s="379" t="s">
        <v>1098</v>
      </c>
      <c r="E528" s="380">
        <v>456</v>
      </c>
      <c r="F528" s="380">
        <v>1236</v>
      </c>
      <c r="G528" s="380">
        <v>1069</v>
      </c>
      <c r="H528" s="137">
        <f t="shared" si="57"/>
        <v>1.2338187702265373</v>
      </c>
      <c r="I528" s="381">
        <f t="shared" si="58"/>
        <v>0.42656688493919553</v>
      </c>
      <c r="J528" s="137">
        <f t="shared" si="59"/>
        <v>-8.5184460224634592E-2</v>
      </c>
      <c r="K528" s="137">
        <f t="shared" si="60"/>
        <v>-0.1556610650368197</v>
      </c>
      <c r="L528" s="137">
        <f t="shared" si="61"/>
        <v>3.4791425249522476E-3</v>
      </c>
      <c r="M528" s="137">
        <f t="shared" si="62"/>
        <v>-0.23736638273650207</v>
      </c>
      <c r="N528" s="383">
        <f t="shared" si="56"/>
        <v>-253.74466314532071</v>
      </c>
    </row>
    <row r="529" spans="2:14" x14ac:dyDescent="0.25">
      <c r="B529" s="382">
        <v>3</v>
      </c>
      <c r="C529" s="382">
        <v>1051</v>
      </c>
      <c r="D529" s="379" t="s">
        <v>1099</v>
      </c>
      <c r="E529" s="380">
        <v>1716</v>
      </c>
      <c r="F529" s="380">
        <v>686</v>
      </c>
      <c r="G529" s="380">
        <v>5617</v>
      </c>
      <c r="H529" s="137">
        <f t="shared" si="57"/>
        <v>10.689504373177842</v>
      </c>
      <c r="I529" s="381">
        <f t="shared" si="58"/>
        <v>0.30550115720135301</v>
      </c>
      <c r="J529" s="137">
        <f t="shared" si="59"/>
        <v>3.5946775349651711E-2</v>
      </c>
      <c r="K529" s="137">
        <f t="shared" si="60"/>
        <v>8.520573102506826E-2</v>
      </c>
      <c r="L529" s="137">
        <f t="shared" si="61"/>
        <v>-9.9636048056916324E-2</v>
      </c>
      <c r="M529" s="137">
        <f t="shared" si="62"/>
        <v>2.1516458317803647E-2</v>
      </c>
      <c r="N529" s="383">
        <f t="shared" si="56"/>
        <v>120.85794637110308</v>
      </c>
    </row>
    <row r="530" spans="2:14" x14ac:dyDescent="0.25">
      <c r="B530" s="382">
        <v>3</v>
      </c>
      <c r="C530" s="382">
        <v>1052</v>
      </c>
      <c r="D530" s="379" t="s">
        <v>1100</v>
      </c>
      <c r="E530" s="380">
        <v>2589</v>
      </c>
      <c r="F530" s="380">
        <v>452</v>
      </c>
      <c r="G530" s="380">
        <v>6807</v>
      </c>
      <c r="H530" s="137">
        <f t="shared" si="57"/>
        <v>20.787610619469028</v>
      </c>
      <c r="I530" s="381">
        <f t="shared" si="58"/>
        <v>0.38034376377258705</v>
      </c>
      <c r="J530" s="137">
        <f t="shared" si="59"/>
        <v>6.7641183954181325E-2</v>
      </c>
      <c r="K530" s="137">
        <f t="shared" si="60"/>
        <v>0.3424370519435142</v>
      </c>
      <c r="L530" s="137">
        <f t="shared" si="61"/>
        <v>-3.5890429999360041E-2</v>
      </c>
      <c r="M530" s="137">
        <f t="shared" si="62"/>
        <v>0.3741878058983355</v>
      </c>
      <c r="N530" s="383">
        <f t="shared" si="56"/>
        <v>2547.0963947499699</v>
      </c>
    </row>
    <row r="531" spans="2:14" x14ac:dyDescent="0.25">
      <c r="B531" s="382">
        <v>3</v>
      </c>
      <c r="C531" s="382">
        <v>1053</v>
      </c>
      <c r="D531" s="379" t="s">
        <v>1101</v>
      </c>
      <c r="E531" s="380">
        <v>3620</v>
      </c>
      <c r="F531" s="380">
        <v>271</v>
      </c>
      <c r="G531" s="380">
        <v>1685</v>
      </c>
      <c r="H531" s="137">
        <f t="shared" si="57"/>
        <v>19.575645756457565</v>
      </c>
      <c r="I531" s="381">
        <f t="shared" si="58"/>
        <v>2.1483679525222552</v>
      </c>
      <c r="J531" s="137">
        <f t="shared" si="59"/>
        <v>-6.8777942829348668E-2</v>
      </c>
      <c r="K531" s="137">
        <f t="shared" si="60"/>
        <v>0.31156439968421723</v>
      </c>
      <c r="L531" s="137">
        <f t="shared" si="61"/>
        <v>1.4699870349348336</v>
      </c>
      <c r="M531" s="137">
        <f t="shared" si="62"/>
        <v>1.7127734917897022</v>
      </c>
      <c r="N531" s="383">
        <f t="shared" si="56"/>
        <v>2886.0233336656484</v>
      </c>
    </row>
    <row r="532" spans="2:14" x14ac:dyDescent="0.25">
      <c r="B532" s="382">
        <v>3</v>
      </c>
      <c r="C532" s="382">
        <v>1054</v>
      </c>
      <c r="D532" s="379" t="s">
        <v>1102</v>
      </c>
      <c r="E532" s="380">
        <v>7174</v>
      </c>
      <c r="F532" s="380">
        <v>901</v>
      </c>
      <c r="G532" s="380">
        <v>14788</v>
      </c>
      <c r="H532" s="137">
        <f t="shared" si="57"/>
        <v>24.375138734739178</v>
      </c>
      <c r="I532" s="381">
        <f t="shared" si="58"/>
        <v>0.48512307276169869</v>
      </c>
      <c r="J532" s="137">
        <f t="shared" si="59"/>
        <v>0.28020679325901399</v>
      </c>
      <c r="K532" s="137">
        <f t="shared" si="60"/>
        <v>0.43382295870815502</v>
      </c>
      <c r="L532" s="137">
        <f t="shared" si="61"/>
        <v>5.3353145513972786E-2</v>
      </c>
      <c r="M532" s="137">
        <f t="shared" si="62"/>
        <v>0.76738289748114175</v>
      </c>
      <c r="N532" s="383">
        <f t="shared" si="56"/>
        <v>11348.058287951124</v>
      </c>
    </row>
    <row r="533" spans="2:14" x14ac:dyDescent="0.25">
      <c r="B533" s="382">
        <v>3</v>
      </c>
      <c r="C533" s="382">
        <v>1055</v>
      </c>
      <c r="D533" s="379" t="s">
        <v>1103</v>
      </c>
      <c r="E533" s="380">
        <v>377</v>
      </c>
      <c r="F533" s="380">
        <v>104</v>
      </c>
      <c r="G533" s="380">
        <v>1515</v>
      </c>
      <c r="H533" s="137">
        <f t="shared" si="57"/>
        <v>18.192307692307693</v>
      </c>
      <c r="I533" s="381">
        <f t="shared" si="58"/>
        <v>0.24884488448844885</v>
      </c>
      <c r="J533" s="137">
        <f t="shared" si="59"/>
        <v>-7.3305715487138615E-2</v>
      </c>
      <c r="K533" s="137">
        <f t="shared" si="60"/>
        <v>0.27632631950965691</v>
      </c>
      <c r="L533" s="137">
        <f t="shared" si="61"/>
        <v>-0.14789183825957425</v>
      </c>
      <c r="M533" s="137">
        <f t="shared" si="62"/>
        <v>5.5128765762944065E-2</v>
      </c>
      <c r="N533" s="383">
        <f t="shared" si="56"/>
        <v>83.520080130860265</v>
      </c>
    </row>
    <row r="534" spans="2:14" x14ac:dyDescent="0.25">
      <c r="B534" s="382">
        <v>3</v>
      </c>
      <c r="C534" s="382">
        <v>1056</v>
      </c>
      <c r="D534" s="379" t="s">
        <v>1104</v>
      </c>
      <c r="E534" s="380">
        <v>161</v>
      </c>
      <c r="F534" s="380">
        <v>333</v>
      </c>
      <c r="G534" s="380">
        <v>1219</v>
      </c>
      <c r="H534" s="137">
        <f t="shared" si="57"/>
        <v>4.1441441441441444</v>
      </c>
      <c r="I534" s="381">
        <f t="shared" si="58"/>
        <v>0.13207547169811321</v>
      </c>
      <c r="J534" s="137">
        <f t="shared" si="59"/>
        <v>-8.1189366703055224E-2</v>
      </c>
      <c r="K534" s="137">
        <f t="shared" si="60"/>
        <v>-8.1525695297543041E-2</v>
      </c>
      <c r="L534" s="137">
        <f t="shared" si="61"/>
        <v>-0.24734773283017847</v>
      </c>
      <c r="M534" s="137">
        <f t="shared" si="62"/>
        <v>-0.41006279483077673</v>
      </c>
      <c r="N534" s="383">
        <f t="shared" si="56"/>
        <v>-499.86654689871682</v>
      </c>
    </row>
    <row r="535" spans="2:14" x14ac:dyDescent="0.25">
      <c r="B535" s="382">
        <v>3</v>
      </c>
      <c r="C535" s="382">
        <v>1058</v>
      </c>
      <c r="D535" s="379" t="s">
        <v>1105</v>
      </c>
      <c r="E535" s="380">
        <v>5366</v>
      </c>
      <c r="F535" s="380">
        <v>1262</v>
      </c>
      <c r="G535" s="380">
        <v>15817</v>
      </c>
      <c r="H535" s="137">
        <f t="shared" si="57"/>
        <v>16.78526148969889</v>
      </c>
      <c r="I535" s="381">
        <f t="shared" si="58"/>
        <v>0.33925523171271416</v>
      </c>
      <c r="J535" s="137">
        <f t="shared" si="59"/>
        <v>0.30761313481704838</v>
      </c>
      <c r="K535" s="137">
        <f t="shared" si="60"/>
        <v>0.24048431661695835</v>
      </c>
      <c r="L535" s="137">
        <f t="shared" si="61"/>
        <v>-7.0886724105463719E-2</v>
      </c>
      <c r="M535" s="137">
        <f t="shared" si="62"/>
        <v>0.47721072732854297</v>
      </c>
      <c r="N535" s="383">
        <f t="shared" si="56"/>
        <v>7548.0420741555645</v>
      </c>
    </row>
    <row r="536" spans="2:14" x14ac:dyDescent="0.25">
      <c r="B536" s="382">
        <v>3</v>
      </c>
      <c r="C536" s="382">
        <v>1059</v>
      </c>
      <c r="D536" s="379" t="s">
        <v>1106</v>
      </c>
      <c r="E536" s="380">
        <v>13734</v>
      </c>
      <c r="F536" s="380">
        <v>2705</v>
      </c>
      <c r="G536" s="380">
        <v>30008</v>
      </c>
      <c r="H536" s="137">
        <f t="shared" si="57"/>
        <v>16.170794824399259</v>
      </c>
      <c r="I536" s="381">
        <f t="shared" si="58"/>
        <v>0.45767795254598775</v>
      </c>
      <c r="J536" s="137">
        <f t="shared" si="59"/>
        <v>0.68557561591526672</v>
      </c>
      <c r="K536" s="137">
        <f t="shared" si="60"/>
        <v>0.22483186970064389</v>
      </c>
      <c r="L536" s="137">
        <f t="shared" si="61"/>
        <v>2.9977340862523703E-2</v>
      </c>
      <c r="M536" s="137">
        <f t="shared" si="62"/>
        <v>0.94038482647843424</v>
      </c>
      <c r="N536" s="383">
        <f t="shared" si="56"/>
        <v>28219.067872964853</v>
      </c>
    </row>
    <row r="537" spans="2:14" x14ac:dyDescent="0.25">
      <c r="B537" s="382">
        <v>3</v>
      </c>
      <c r="C537" s="382">
        <v>1061</v>
      </c>
      <c r="D537" s="379" t="s">
        <v>1107</v>
      </c>
      <c r="E537" s="380">
        <v>84441</v>
      </c>
      <c r="F537" s="380">
        <v>2834</v>
      </c>
      <c r="G537" s="380">
        <v>86234</v>
      </c>
      <c r="H537" s="137">
        <f t="shared" si="57"/>
        <v>60.224064925899789</v>
      </c>
      <c r="I537" s="381">
        <f t="shared" si="58"/>
        <v>0.97920773708745967</v>
      </c>
      <c r="J537" s="137">
        <f t="shared" si="59"/>
        <v>2.1830964715440753</v>
      </c>
      <c r="K537" s="137">
        <f t="shared" si="60"/>
        <v>1.347010680519555</v>
      </c>
      <c r="L537" s="137">
        <f t="shared" si="61"/>
        <v>0.47417937996945919</v>
      </c>
      <c r="M537" s="137">
        <f t="shared" si="62"/>
        <v>4.0042865320330892</v>
      </c>
      <c r="N537" s="383">
        <f t="shared" si="56"/>
        <v>345305.64480334142</v>
      </c>
    </row>
    <row r="538" spans="2:14" x14ac:dyDescent="0.25">
      <c r="B538" s="382">
        <v>3</v>
      </c>
      <c r="C538" s="382">
        <v>1062</v>
      </c>
      <c r="D538" s="379" t="s">
        <v>1108</v>
      </c>
      <c r="E538" s="380">
        <v>4152</v>
      </c>
      <c r="F538" s="380">
        <v>2809</v>
      </c>
      <c r="G538" s="380">
        <v>7868</v>
      </c>
      <c r="H538" s="137">
        <f t="shared" si="57"/>
        <v>4.2791028835884655</v>
      </c>
      <c r="I538" s="381">
        <f t="shared" si="58"/>
        <v>0.52770716827656328</v>
      </c>
      <c r="J538" s="137">
        <f t="shared" si="59"/>
        <v>9.5899812130152681E-2</v>
      </c>
      <c r="K538" s="137">
        <f t="shared" si="60"/>
        <v>-7.808786111655476E-2</v>
      </c>
      <c r="L538" s="137">
        <f t="shared" si="61"/>
        <v>8.9623254378144779E-2</v>
      </c>
      <c r="M538" s="137">
        <f t="shared" si="62"/>
        <v>0.1074352053917427</v>
      </c>
      <c r="N538" s="383">
        <f t="shared" si="56"/>
        <v>845.3001960222316</v>
      </c>
    </row>
    <row r="539" spans="2:14" x14ac:dyDescent="0.25">
      <c r="B539" s="382">
        <v>3</v>
      </c>
      <c r="C539" s="382">
        <v>1063</v>
      </c>
      <c r="D539" s="379" t="s">
        <v>1109</v>
      </c>
      <c r="E539" s="380">
        <v>2450</v>
      </c>
      <c r="F539" s="380">
        <v>720</v>
      </c>
      <c r="G539" s="380">
        <v>7795</v>
      </c>
      <c r="H539" s="137">
        <f t="shared" si="57"/>
        <v>14.229166666666666</v>
      </c>
      <c r="I539" s="381">
        <f t="shared" si="58"/>
        <v>0.31430404105195636</v>
      </c>
      <c r="J539" s="137">
        <f t="shared" si="59"/>
        <v>9.3955533282984061E-2</v>
      </c>
      <c r="K539" s="137">
        <f t="shared" si="60"/>
        <v>0.17537234099649307</v>
      </c>
      <c r="L539" s="137">
        <f t="shared" si="61"/>
        <v>-9.2138376644156236E-2</v>
      </c>
      <c r="M539" s="137">
        <f t="shared" si="62"/>
        <v>0.17718949763532088</v>
      </c>
      <c r="N539" s="383">
        <f t="shared" si="56"/>
        <v>1381.1921340673262</v>
      </c>
    </row>
    <row r="540" spans="2:14" x14ac:dyDescent="0.25">
      <c r="B540" s="382">
        <v>3</v>
      </c>
      <c r="C540" s="382">
        <v>1064</v>
      </c>
      <c r="D540" s="379" t="s">
        <v>1110</v>
      </c>
      <c r="E540" s="380">
        <v>459</v>
      </c>
      <c r="F540" s="380">
        <v>674</v>
      </c>
      <c r="G540" s="380">
        <v>1595</v>
      </c>
      <c r="H540" s="137">
        <f t="shared" si="57"/>
        <v>3.0474777448071215</v>
      </c>
      <c r="I540" s="381">
        <f t="shared" si="58"/>
        <v>0.28777429467084642</v>
      </c>
      <c r="J540" s="137">
        <f t="shared" si="59"/>
        <v>-7.1174998942296286E-2</v>
      </c>
      <c r="K540" s="137">
        <f t="shared" si="60"/>
        <v>-0.10946132398157934</v>
      </c>
      <c r="L540" s="137">
        <f t="shared" si="61"/>
        <v>-0.11473453085966255</v>
      </c>
      <c r="M540" s="137">
        <f t="shared" si="62"/>
        <v>-0.29537085378353817</v>
      </c>
      <c r="N540" s="383">
        <f t="shared" si="56"/>
        <v>-471.11651178474335</v>
      </c>
    </row>
    <row r="541" spans="2:14" x14ac:dyDescent="0.25">
      <c r="B541" s="382">
        <v>3</v>
      </c>
      <c r="C541" s="382">
        <v>1065</v>
      </c>
      <c r="D541" s="379" t="s">
        <v>1111</v>
      </c>
      <c r="E541" s="380">
        <v>5690</v>
      </c>
      <c r="F541" s="380">
        <v>941</v>
      </c>
      <c r="G541" s="380">
        <v>6643</v>
      </c>
      <c r="H541" s="137">
        <f t="shared" si="57"/>
        <v>13.106269925611052</v>
      </c>
      <c r="I541" s="381">
        <f t="shared" si="58"/>
        <v>0.85654071955441824</v>
      </c>
      <c r="J541" s="137">
        <f t="shared" si="59"/>
        <v>6.3273215037254554E-2</v>
      </c>
      <c r="K541" s="137">
        <f t="shared" si="60"/>
        <v>0.14676854094607866</v>
      </c>
      <c r="L541" s="137">
        <f t="shared" si="61"/>
        <v>0.36970032444006162</v>
      </c>
      <c r="M541" s="137">
        <f t="shared" si="62"/>
        <v>0.57974208042339481</v>
      </c>
      <c r="N541" s="383">
        <f t="shared" si="56"/>
        <v>3851.2266402526116</v>
      </c>
    </row>
    <row r="542" spans="2:14" x14ac:dyDescent="0.25">
      <c r="B542" s="382">
        <v>3</v>
      </c>
      <c r="C542" s="382">
        <v>1066</v>
      </c>
      <c r="D542" s="379" t="s">
        <v>1112</v>
      </c>
      <c r="E542" s="380">
        <v>479</v>
      </c>
      <c r="F542" s="380">
        <v>3716</v>
      </c>
      <c r="G542" s="380">
        <v>1817</v>
      </c>
      <c r="H542" s="137">
        <f t="shared" si="57"/>
        <v>0.61786867599569428</v>
      </c>
      <c r="I542" s="381">
        <f t="shared" si="58"/>
        <v>0.263621353880022</v>
      </c>
      <c r="J542" s="137">
        <f t="shared" si="59"/>
        <v>-6.5262260530358829E-2</v>
      </c>
      <c r="K542" s="137">
        <f t="shared" si="60"/>
        <v>-0.17135129967037122</v>
      </c>
      <c r="L542" s="137">
        <f t="shared" si="61"/>
        <v>-0.13530629083909693</v>
      </c>
      <c r="M542" s="137">
        <f t="shared" si="62"/>
        <v>-0.37191985103982694</v>
      </c>
      <c r="N542" s="383">
        <f t="shared" si="56"/>
        <v>-675.77836933936555</v>
      </c>
    </row>
    <row r="543" spans="2:14" x14ac:dyDescent="0.25">
      <c r="B543" s="382">
        <v>3</v>
      </c>
      <c r="C543" s="382">
        <v>1067</v>
      </c>
      <c r="D543" s="379" t="s">
        <v>1113</v>
      </c>
      <c r="E543" s="380">
        <v>483</v>
      </c>
      <c r="F543" s="380">
        <v>616</v>
      </c>
      <c r="G543" s="380">
        <v>2475</v>
      </c>
      <c r="H543" s="137">
        <f t="shared" si="57"/>
        <v>4.8019480519480515</v>
      </c>
      <c r="I543" s="381">
        <f t="shared" si="58"/>
        <v>0.19515151515151516</v>
      </c>
      <c r="J543" s="137">
        <f t="shared" si="59"/>
        <v>-4.7737116949030683E-2</v>
      </c>
      <c r="K543" s="137">
        <f t="shared" si="60"/>
        <v>-6.4769309101679731E-2</v>
      </c>
      <c r="L543" s="137">
        <f t="shared" si="61"/>
        <v>-0.19362403774834794</v>
      </c>
      <c r="M543" s="137">
        <f t="shared" si="62"/>
        <v>-0.30613046379905834</v>
      </c>
      <c r="N543" s="383">
        <f t="shared" si="56"/>
        <v>-757.67289790266943</v>
      </c>
    </row>
    <row r="544" spans="2:14" x14ac:dyDescent="0.25">
      <c r="B544" s="382">
        <v>3</v>
      </c>
      <c r="C544" s="382">
        <v>1068</v>
      </c>
      <c r="D544" s="379" t="s">
        <v>1114</v>
      </c>
      <c r="E544" s="380">
        <v>758</v>
      </c>
      <c r="F544" s="380">
        <v>858</v>
      </c>
      <c r="G544" s="380">
        <v>1476</v>
      </c>
      <c r="H544" s="137">
        <f t="shared" si="57"/>
        <v>2.6037296037296036</v>
      </c>
      <c r="I544" s="381">
        <f t="shared" si="58"/>
        <v>0.51355013550135498</v>
      </c>
      <c r="J544" s="137">
        <f t="shared" si="59"/>
        <v>-7.434443980274924E-2</v>
      </c>
      <c r="K544" s="137">
        <f t="shared" si="60"/>
        <v>-0.12076501971427162</v>
      </c>
      <c r="L544" s="137">
        <f t="shared" si="61"/>
        <v>7.7565299084220093E-2</v>
      </c>
      <c r="M544" s="137">
        <f t="shared" si="62"/>
        <v>-0.11754416043280076</v>
      </c>
      <c r="N544" s="383">
        <f t="shared" si="56"/>
        <v>-173.49518079881392</v>
      </c>
    </row>
    <row r="545" spans="2:14" x14ac:dyDescent="0.25">
      <c r="B545" s="382">
        <v>3</v>
      </c>
      <c r="C545" s="382">
        <v>1069</v>
      </c>
      <c r="D545" s="379" t="s">
        <v>1115</v>
      </c>
      <c r="E545" s="380">
        <v>2900</v>
      </c>
      <c r="F545" s="380">
        <v>1166</v>
      </c>
      <c r="G545" s="380">
        <v>4707</v>
      </c>
      <c r="H545" s="137">
        <f t="shared" si="57"/>
        <v>6.5240137221269299</v>
      </c>
      <c r="I545" s="381">
        <f t="shared" si="58"/>
        <v>0.61610367537709798</v>
      </c>
      <c r="J545" s="137">
        <f t="shared" si="59"/>
        <v>1.1709874652070238E-2</v>
      </c>
      <c r="K545" s="137">
        <f t="shared" si="60"/>
        <v>-2.0902744793038729E-2</v>
      </c>
      <c r="L545" s="137">
        <f t="shared" si="61"/>
        <v>0.16491312250813231</v>
      </c>
      <c r="M545" s="137">
        <f t="shared" si="62"/>
        <v>0.15572025236716383</v>
      </c>
      <c r="N545" s="383">
        <f t="shared" si="56"/>
        <v>732.97522789224013</v>
      </c>
    </row>
    <row r="546" spans="2:14" x14ac:dyDescent="0.25">
      <c r="B546" s="382">
        <v>3</v>
      </c>
      <c r="C546" s="382">
        <v>1081</v>
      </c>
      <c r="D546" s="379" t="s">
        <v>1116</v>
      </c>
      <c r="E546" s="380">
        <v>2968</v>
      </c>
      <c r="F546" s="380">
        <v>4193</v>
      </c>
      <c r="G546" s="380">
        <v>6830</v>
      </c>
      <c r="H546" s="137">
        <f t="shared" si="57"/>
        <v>2.3367517290722635</v>
      </c>
      <c r="I546" s="381">
        <f t="shared" si="58"/>
        <v>0.43455344070278185</v>
      </c>
      <c r="J546" s="137">
        <f t="shared" si="59"/>
        <v>6.8253764960823499E-2</v>
      </c>
      <c r="K546" s="137">
        <f t="shared" si="60"/>
        <v>-0.12756580687962055</v>
      </c>
      <c r="L546" s="137">
        <f t="shared" si="61"/>
        <v>1.0281523636791088E-2</v>
      </c>
      <c r="M546" s="137">
        <f t="shared" si="62"/>
        <v>-4.9030518282005962E-2</v>
      </c>
      <c r="N546" s="383">
        <f t="shared" si="56"/>
        <v>-334.87843986610073</v>
      </c>
    </row>
    <row r="547" spans="2:14" x14ac:dyDescent="0.25">
      <c r="B547" s="382">
        <v>3</v>
      </c>
      <c r="C547" s="382">
        <v>1082</v>
      </c>
      <c r="D547" s="379" t="s">
        <v>1117</v>
      </c>
      <c r="E547" s="380">
        <v>1227</v>
      </c>
      <c r="F547" s="380">
        <v>529</v>
      </c>
      <c r="G547" s="380">
        <v>2768</v>
      </c>
      <c r="H547" s="137">
        <f t="shared" si="57"/>
        <v>7.551984877126654</v>
      </c>
      <c r="I547" s="381">
        <f t="shared" si="58"/>
        <v>0.44328034682080925</v>
      </c>
      <c r="J547" s="137">
        <f t="shared" si="59"/>
        <v>-3.9933367603545662E-2</v>
      </c>
      <c r="K547" s="137">
        <f t="shared" si="60"/>
        <v>5.2829945542530047E-3</v>
      </c>
      <c r="L547" s="137">
        <f t="shared" si="61"/>
        <v>1.7714482611762731E-2</v>
      </c>
      <c r="M547" s="137">
        <f t="shared" si="62"/>
        <v>-1.6935890437529928E-2</v>
      </c>
      <c r="N547" s="383">
        <f t="shared" si="56"/>
        <v>-46.87854473108284</v>
      </c>
    </row>
    <row r="548" spans="2:14" x14ac:dyDescent="0.25">
      <c r="B548" s="382">
        <v>3</v>
      </c>
      <c r="C548" s="382">
        <v>1083</v>
      </c>
      <c r="D548" s="379" t="s">
        <v>1118</v>
      </c>
      <c r="E548" s="380">
        <v>1923</v>
      </c>
      <c r="F548" s="380">
        <v>1629</v>
      </c>
      <c r="G548" s="380">
        <v>3486</v>
      </c>
      <c r="H548" s="137">
        <f t="shared" si="57"/>
        <v>3.3204419889502761</v>
      </c>
      <c r="I548" s="381">
        <f t="shared" si="58"/>
        <v>0.55163511187607572</v>
      </c>
      <c r="J548" s="137">
        <f t="shared" si="59"/>
        <v>-2.0810186613585777E-2</v>
      </c>
      <c r="K548" s="137">
        <f t="shared" si="60"/>
        <v>-0.10250804468624244</v>
      </c>
      <c r="L548" s="137">
        <f t="shared" si="61"/>
        <v>0.11000337772600695</v>
      </c>
      <c r="M548" s="137">
        <f t="shared" si="62"/>
        <v>-1.331485357382127E-2</v>
      </c>
      <c r="N548" s="383">
        <f t="shared" si="56"/>
        <v>-46.415579558340944</v>
      </c>
    </row>
    <row r="549" spans="2:14" x14ac:dyDescent="0.25">
      <c r="B549" s="382">
        <v>3</v>
      </c>
      <c r="C549" s="382">
        <v>1084</v>
      </c>
      <c r="D549" s="379" t="s">
        <v>1119</v>
      </c>
      <c r="E549" s="380">
        <v>607</v>
      </c>
      <c r="F549" s="380">
        <v>589</v>
      </c>
      <c r="G549" s="380">
        <v>1750</v>
      </c>
      <c r="H549" s="137">
        <f t="shared" si="57"/>
        <v>4.0016977928692699</v>
      </c>
      <c r="I549" s="381">
        <f t="shared" si="58"/>
        <v>0.34685714285714286</v>
      </c>
      <c r="J549" s="137">
        <f t="shared" si="59"/>
        <v>-6.7046735636664273E-2</v>
      </c>
      <c r="K549" s="137">
        <f t="shared" si="60"/>
        <v>-8.5154263090826715E-2</v>
      </c>
      <c r="L549" s="137">
        <f t="shared" si="61"/>
        <v>-6.4411955968426568E-2</v>
      </c>
      <c r="M549" s="137">
        <f t="shared" si="62"/>
        <v>-0.21661295469591757</v>
      </c>
      <c r="N549" s="383">
        <f t="shared" si="56"/>
        <v>-379.07267071785577</v>
      </c>
    </row>
    <row r="550" spans="2:14" x14ac:dyDescent="0.25">
      <c r="B550" s="382">
        <v>3</v>
      </c>
      <c r="C550" s="382">
        <v>1085</v>
      </c>
      <c r="D550" s="379" t="s">
        <v>1120</v>
      </c>
      <c r="E550" s="380">
        <v>1042</v>
      </c>
      <c r="F550" s="380">
        <v>641</v>
      </c>
      <c r="G550" s="380">
        <v>2941</v>
      </c>
      <c r="H550" s="137">
        <f t="shared" si="57"/>
        <v>6.2137285491419654</v>
      </c>
      <c r="I550" s="381">
        <f t="shared" si="58"/>
        <v>0.35430125807548452</v>
      </c>
      <c r="J550" s="137">
        <f t="shared" si="59"/>
        <v>-3.5325693075324134E-2</v>
      </c>
      <c r="K550" s="137">
        <f t="shared" si="60"/>
        <v>-2.8806708463221468E-2</v>
      </c>
      <c r="L550" s="137">
        <f t="shared" si="61"/>
        <v>-5.8071587196887334E-2</v>
      </c>
      <c r="M550" s="137">
        <f t="shared" si="62"/>
        <v>-0.12220398873543294</v>
      </c>
      <c r="N550" s="383">
        <f t="shared" si="56"/>
        <v>-359.40193087090825</v>
      </c>
    </row>
    <row r="551" spans="2:14" x14ac:dyDescent="0.25">
      <c r="B551" s="382">
        <v>3</v>
      </c>
      <c r="C551" s="382">
        <v>1086</v>
      </c>
      <c r="D551" s="379" t="s">
        <v>1121</v>
      </c>
      <c r="E551" s="380">
        <v>1503</v>
      </c>
      <c r="F551" s="380">
        <v>1958</v>
      </c>
      <c r="G551" s="380">
        <v>3524</v>
      </c>
      <c r="H551" s="137">
        <f t="shared" si="57"/>
        <v>2.5674157303370788</v>
      </c>
      <c r="I551" s="381">
        <f t="shared" si="58"/>
        <v>0.42650397275822927</v>
      </c>
      <c r="J551" s="137">
        <f t="shared" si="59"/>
        <v>-1.9798096254785676E-2</v>
      </c>
      <c r="K551" s="137">
        <f t="shared" si="60"/>
        <v>-0.12169005114022392</v>
      </c>
      <c r="L551" s="137">
        <f t="shared" si="61"/>
        <v>3.4255583963018568E-3</v>
      </c>
      <c r="M551" s="137">
        <f t="shared" si="62"/>
        <v>-0.13806258899870774</v>
      </c>
      <c r="N551" s="383">
        <f t="shared" si="56"/>
        <v>-486.53256363144607</v>
      </c>
    </row>
    <row r="552" spans="2:14" x14ac:dyDescent="0.25">
      <c r="B552" s="382">
        <v>3</v>
      </c>
      <c r="C552" s="382">
        <v>1088</v>
      </c>
      <c r="D552" s="379" t="s">
        <v>1122</v>
      </c>
      <c r="E552" s="380">
        <v>663</v>
      </c>
      <c r="F552" s="380">
        <v>698</v>
      </c>
      <c r="G552" s="380">
        <v>2502</v>
      </c>
      <c r="H552" s="137">
        <f t="shared" si="57"/>
        <v>4.5343839541547277</v>
      </c>
      <c r="I552" s="381">
        <f t="shared" si="58"/>
        <v>0.26498800959232616</v>
      </c>
      <c r="J552" s="137">
        <f t="shared" si="59"/>
        <v>-4.7018000115146404E-2</v>
      </c>
      <c r="K552" s="137">
        <f t="shared" si="60"/>
        <v>-7.1585029260200259E-2</v>
      </c>
      <c r="L552" s="137">
        <f t="shared" si="61"/>
        <v>-0.1341422705431202</v>
      </c>
      <c r="M552" s="137">
        <f t="shared" si="62"/>
        <v>-0.25274529991846684</v>
      </c>
      <c r="N552" s="383">
        <f t="shared" si="56"/>
        <v>-632.368740396004</v>
      </c>
    </row>
    <row r="553" spans="2:14" x14ac:dyDescent="0.25">
      <c r="B553" s="382">
        <v>3</v>
      </c>
      <c r="C553" s="382">
        <v>1089</v>
      </c>
      <c r="D553" s="379" t="s">
        <v>1123</v>
      </c>
      <c r="E553" s="380">
        <v>839</v>
      </c>
      <c r="F553" s="380">
        <v>967</v>
      </c>
      <c r="G553" s="380">
        <v>2516</v>
      </c>
      <c r="H553" s="137">
        <f t="shared" si="57"/>
        <v>3.4694932781799381</v>
      </c>
      <c r="I553" s="381">
        <f t="shared" si="58"/>
        <v>0.33346581875993642</v>
      </c>
      <c r="J553" s="137">
        <f t="shared" si="59"/>
        <v>-4.6645124719798994E-2</v>
      </c>
      <c r="K553" s="137">
        <f t="shared" si="60"/>
        <v>-9.8711227829891279E-2</v>
      </c>
      <c r="L553" s="137">
        <f t="shared" si="61"/>
        <v>-7.5817734979784113E-2</v>
      </c>
      <c r="M553" s="137">
        <f t="shared" si="62"/>
        <v>-0.22117408752947437</v>
      </c>
      <c r="N553" s="383">
        <f t="shared" si="56"/>
        <v>-556.47400422415751</v>
      </c>
    </row>
    <row r="554" spans="2:14" x14ac:dyDescent="0.25">
      <c r="B554" s="382">
        <v>3</v>
      </c>
      <c r="C554" s="382">
        <v>1091</v>
      </c>
      <c r="D554" s="379" t="s">
        <v>1124</v>
      </c>
      <c r="E554" s="380">
        <v>290</v>
      </c>
      <c r="F554" s="380">
        <v>670</v>
      </c>
      <c r="G554" s="380">
        <v>1510</v>
      </c>
      <c r="H554" s="137">
        <f t="shared" si="57"/>
        <v>2.6865671641791047</v>
      </c>
      <c r="I554" s="381">
        <f t="shared" si="58"/>
        <v>0.19205298013245034</v>
      </c>
      <c r="J554" s="137">
        <f t="shared" si="59"/>
        <v>-7.3438885271191259E-2</v>
      </c>
      <c r="K554" s="137">
        <f t="shared" si="60"/>
        <v>-0.11865487999337962</v>
      </c>
      <c r="L554" s="137">
        <f t="shared" si="61"/>
        <v>-0.19626314986525786</v>
      </c>
      <c r="M554" s="137">
        <f t="shared" si="62"/>
        <v>-0.38835691512982873</v>
      </c>
      <c r="N554" s="383">
        <f t="shared" si="56"/>
        <v>-586.41894184604143</v>
      </c>
    </row>
    <row r="555" spans="2:14" x14ac:dyDescent="0.25">
      <c r="B555" s="382">
        <v>3</v>
      </c>
      <c r="C555" s="382">
        <v>1093</v>
      </c>
      <c r="D555" s="379" t="s">
        <v>1125</v>
      </c>
      <c r="E555" s="380">
        <v>2915</v>
      </c>
      <c r="F555" s="380">
        <v>2537</v>
      </c>
      <c r="G555" s="380">
        <v>7229</v>
      </c>
      <c r="H555" s="137">
        <f t="shared" si="57"/>
        <v>3.9984233346472213</v>
      </c>
      <c r="I555" s="381">
        <f t="shared" si="58"/>
        <v>0.40323696223544059</v>
      </c>
      <c r="J555" s="137">
        <f t="shared" si="59"/>
        <v>7.8880713728224597E-2</v>
      </c>
      <c r="K555" s="137">
        <f t="shared" si="60"/>
        <v>-8.5237674098119207E-2</v>
      </c>
      <c r="L555" s="137">
        <f t="shared" si="61"/>
        <v>-1.6391629086541511E-2</v>
      </c>
      <c r="M555" s="137">
        <f t="shared" si="62"/>
        <v>-2.2748589456436121E-2</v>
      </c>
      <c r="N555" s="383">
        <f t="shared" si="56"/>
        <v>-164.44955318057671</v>
      </c>
    </row>
    <row r="556" spans="2:14" x14ac:dyDescent="0.25">
      <c r="B556" s="382">
        <v>3</v>
      </c>
      <c r="C556" s="382">
        <v>1094</v>
      </c>
      <c r="D556" s="379" t="s">
        <v>1126</v>
      </c>
      <c r="E556" s="380">
        <v>3057</v>
      </c>
      <c r="F556" s="380">
        <v>1026</v>
      </c>
      <c r="G556" s="380">
        <v>4120</v>
      </c>
      <c r="H556" s="137">
        <f t="shared" si="57"/>
        <v>6.9951267056530213</v>
      </c>
      <c r="I556" s="381">
        <f t="shared" si="58"/>
        <v>0.74199029126213589</v>
      </c>
      <c r="J556" s="137">
        <f t="shared" si="59"/>
        <v>-3.9242579957103375E-3</v>
      </c>
      <c r="K556" s="137">
        <f t="shared" si="60"/>
        <v>-8.901978302910429E-3</v>
      </c>
      <c r="L556" s="137">
        <f t="shared" si="61"/>
        <v>0.27213440330529587</v>
      </c>
      <c r="M556" s="137">
        <f t="shared" si="62"/>
        <v>0.25930816700667508</v>
      </c>
      <c r="N556" s="383">
        <f t="shared" si="56"/>
        <v>1068.3496480675014</v>
      </c>
    </row>
    <row r="557" spans="2:14" x14ac:dyDescent="0.25">
      <c r="B557" s="382">
        <v>3</v>
      </c>
      <c r="C557" s="382">
        <v>1095</v>
      </c>
      <c r="D557" s="379" t="s">
        <v>1127</v>
      </c>
      <c r="E557" s="380">
        <v>3629</v>
      </c>
      <c r="F557" s="380">
        <v>905</v>
      </c>
      <c r="G557" s="380">
        <v>5106</v>
      </c>
      <c r="H557" s="137">
        <f t="shared" si="57"/>
        <v>9.6519337016574589</v>
      </c>
      <c r="I557" s="381">
        <f t="shared" si="58"/>
        <v>0.71073247160203679</v>
      </c>
      <c r="J557" s="137">
        <f t="shared" si="59"/>
        <v>2.2336823419471342E-2</v>
      </c>
      <c r="K557" s="137">
        <f t="shared" si="60"/>
        <v>5.877546104455067E-2</v>
      </c>
      <c r="L557" s="137">
        <f t="shared" si="61"/>
        <v>0.2455112119888874</v>
      </c>
      <c r="M557" s="137">
        <f t="shared" si="62"/>
        <v>0.32662349645290939</v>
      </c>
      <c r="N557" s="383">
        <f t="shared" si="56"/>
        <v>1667.7395728885554</v>
      </c>
    </row>
    <row r="558" spans="2:14" x14ac:dyDescent="0.25">
      <c r="B558" s="382">
        <v>3</v>
      </c>
      <c r="C558" s="382">
        <v>1097</v>
      </c>
      <c r="D558" s="379" t="s">
        <v>1128</v>
      </c>
      <c r="E558" s="380">
        <v>1535</v>
      </c>
      <c r="F558" s="380">
        <v>1176</v>
      </c>
      <c r="G558" s="380">
        <v>3884</v>
      </c>
      <c r="H558" s="137">
        <f t="shared" si="57"/>
        <v>4.6079931972789119</v>
      </c>
      <c r="I558" s="381">
        <f t="shared" si="58"/>
        <v>0.39521112255406798</v>
      </c>
      <c r="J558" s="137">
        <f t="shared" si="59"/>
        <v>-1.0209871802995202E-2</v>
      </c>
      <c r="K558" s="137">
        <f t="shared" si="60"/>
        <v>-6.9709964532336535E-2</v>
      </c>
      <c r="L558" s="137">
        <f t="shared" si="61"/>
        <v>-2.3227469450185348E-2</v>
      </c>
      <c r="M558" s="137">
        <f t="shared" si="62"/>
        <v>-0.10314730578551709</v>
      </c>
      <c r="N558" s="383">
        <f t="shared" si="56"/>
        <v>-400.62413567094836</v>
      </c>
    </row>
    <row r="559" spans="2:14" x14ac:dyDescent="0.25">
      <c r="B559" s="382">
        <v>3</v>
      </c>
      <c r="C559" s="382">
        <v>1098</v>
      </c>
      <c r="D559" s="379" t="s">
        <v>1129</v>
      </c>
      <c r="E559" s="380">
        <v>3451</v>
      </c>
      <c r="F559" s="380">
        <v>4514</v>
      </c>
      <c r="G559" s="380">
        <v>7541</v>
      </c>
      <c r="H559" s="137">
        <f t="shared" si="57"/>
        <v>2.4350908285334514</v>
      </c>
      <c r="I559" s="381">
        <f t="shared" si="58"/>
        <v>0.45763161384431772</v>
      </c>
      <c r="J559" s="137">
        <f t="shared" si="59"/>
        <v>8.7190508253109686E-2</v>
      </c>
      <c r="K559" s="137">
        <f t="shared" si="60"/>
        <v>-0.12506079298539433</v>
      </c>
      <c r="L559" s="137">
        <f t="shared" si="61"/>
        <v>2.9937872846733399E-2</v>
      </c>
      <c r="M559" s="137">
        <f t="shared" si="62"/>
        <v>-7.9324118855512403E-3</v>
      </c>
      <c r="N559" s="383">
        <f t="shared" si="56"/>
        <v>-59.818318028941903</v>
      </c>
    </row>
    <row r="560" spans="2:14" x14ac:dyDescent="0.25">
      <c r="B560" s="382">
        <v>3</v>
      </c>
      <c r="C560" s="382">
        <v>1099</v>
      </c>
      <c r="D560" s="379" t="s">
        <v>1130</v>
      </c>
      <c r="E560" s="380">
        <v>1838</v>
      </c>
      <c r="F560" s="380">
        <v>674</v>
      </c>
      <c r="G560" s="380">
        <v>3117</v>
      </c>
      <c r="H560" s="137">
        <f t="shared" si="57"/>
        <v>7.3516320474777448</v>
      </c>
      <c r="I560" s="381">
        <f t="shared" si="58"/>
        <v>0.5896695540583895</v>
      </c>
      <c r="J560" s="137">
        <f t="shared" si="59"/>
        <v>-3.0638116676671014E-2</v>
      </c>
      <c r="K560" s="137">
        <f t="shared" si="60"/>
        <v>1.7936207472094156E-4</v>
      </c>
      <c r="L560" s="137">
        <f t="shared" si="61"/>
        <v>0.14239841493089575</v>
      </c>
      <c r="M560" s="137">
        <f t="shared" si="62"/>
        <v>0.11193966032894567</v>
      </c>
      <c r="N560" s="383">
        <f t="shared" si="56"/>
        <v>348.91592124532366</v>
      </c>
    </row>
    <row r="561" spans="2:14" x14ac:dyDescent="0.25">
      <c r="B561" s="382">
        <v>3</v>
      </c>
      <c r="C561" s="382">
        <v>1100</v>
      </c>
      <c r="D561" s="379" t="s">
        <v>1131</v>
      </c>
      <c r="E561" s="380">
        <v>195</v>
      </c>
      <c r="F561" s="380">
        <v>721</v>
      </c>
      <c r="G561" s="380">
        <v>1008</v>
      </c>
      <c r="H561" s="137">
        <f t="shared" si="57"/>
        <v>1.6685159500693481</v>
      </c>
      <c r="I561" s="381">
        <f t="shared" si="58"/>
        <v>0.19345238095238096</v>
      </c>
      <c r="J561" s="137">
        <f t="shared" si="59"/>
        <v>-8.6809131590076874E-2</v>
      </c>
      <c r="K561" s="137">
        <f t="shared" si="60"/>
        <v>-0.14458792646575766</v>
      </c>
      <c r="L561" s="137">
        <f t="shared" si="61"/>
        <v>-0.19507123961168027</v>
      </c>
      <c r="M561" s="137">
        <f t="shared" si="62"/>
        <v>-0.42646829766751482</v>
      </c>
      <c r="N561" s="383">
        <f t="shared" si="56"/>
        <v>-429.88004404885493</v>
      </c>
    </row>
    <row r="562" spans="2:14" x14ac:dyDescent="0.25">
      <c r="B562" s="382">
        <v>3</v>
      </c>
      <c r="C562" s="382">
        <v>1102</v>
      </c>
      <c r="D562" s="379" t="s">
        <v>1132</v>
      </c>
      <c r="E562" s="380">
        <v>2077</v>
      </c>
      <c r="F562" s="380">
        <v>884</v>
      </c>
      <c r="G562" s="380">
        <v>4380</v>
      </c>
      <c r="H562" s="137">
        <f t="shared" si="57"/>
        <v>7.3042986425339365</v>
      </c>
      <c r="I562" s="381">
        <f t="shared" si="58"/>
        <v>0.47420091324200914</v>
      </c>
      <c r="J562" s="137">
        <f t="shared" si="59"/>
        <v>3.0005707750272253E-3</v>
      </c>
      <c r="K562" s="137">
        <f t="shared" si="60"/>
        <v>-1.0263723452090686E-3</v>
      </c>
      <c r="L562" s="137">
        <f t="shared" si="61"/>
        <v>4.4050425566035611E-2</v>
      </c>
      <c r="M562" s="137">
        <f t="shared" si="62"/>
        <v>4.6024623995853768E-2</v>
      </c>
      <c r="N562" s="383">
        <f t="shared" si="56"/>
        <v>201.5878531018395</v>
      </c>
    </row>
    <row r="563" spans="2:14" x14ac:dyDescent="0.25">
      <c r="B563" s="382">
        <v>3</v>
      </c>
      <c r="C563" s="382">
        <v>1103</v>
      </c>
      <c r="D563" s="379" t="s">
        <v>1133</v>
      </c>
      <c r="E563" s="380">
        <v>14891</v>
      </c>
      <c r="F563" s="380">
        <v>578</v>
      </c>
      <c r="G563" s="380">
        <v>11029</v>
      </c>
      <c r="H563" s="137">
        <f t="shared" si="57"/>
        <v>44.844290657439444</v>
      </c>
      <c r="I563" s="381">
        <f t="shared" si="58"/>
        <v>1.3501677395956115</v>
      </c>
      <c r="J563" s="137">
        <f t="shared" si="59"/>
        <v>0.18008974960823515</v>
      </c>
      <c r="K563" s="137">
        <f t="shared" si="60"/>
        <v>0.95523824774716348</v>
      </c>
      <c r="L563" s="137">
        <f t="shared" si="61"/>
        <v>0.79013676998911131</v>
      </c>
      <c r="M563" s="137">
        <f t="shared" si="62"/>
        <v>1.92546476734451</v>
      </c>
      <c r="N563" s="383">
        <f t="shared" si="56"/>
        <v>21235.9509190426</v>
      </c>
    </row>
    <row r="564" spans="2:14" x14ac:dyDescent="0.25">
      <c r="B564" s="382">
        <v>3</v>
      </c>
      <c r="C564" s="382">
        <v>1104</v>
      </c>
      <c r="D564" s="379" t="s">
        <v>1134</v>
      </c>
      <c r="E564" s="380">
        <v>2650</v>
      </c>
      <c r="F564" s="380">
        <v>2200</v>
      </c>
      <c r="G564" s="380">
        <v>4923</v>
      </c>
      <c r="H564" s="137">
        <f t="shared" si="57"/>
        <v>3.4422727272727274</v>
      </c>
      <c r="I564" s="381">
        <f t="shared" si="58"/>
        <v>0.53828966077594964</v>
      </c>
      <c r="J564" s="137">
        <f t="shared" si="59"/>
        <v>1.7462809323144521E-2</v>
      </c>
      <c r="K564" s="137">
        <f t="shared" si="60"/>
        <v>-9.9404623016593877E-2</v>
      </c>
      <c r="L564" s="137">
        <f t="shared" si="61"/>
        <v>9.8636670076337696E-2</v>
      </c>
      <c r="M564" s="137">
        <f t="shared" si="62"/>
        <v>1.669485638288834E-2</v>
      </c>
      <c r="N564" s="383">
        <f t="shared" si="56"/>
        <v>82.188777972959301</v>
      </c>
    </row>
    <row r="565" spans="2:14" x14ac:dyDescent="0.25">
      <c r="B565" s="382">
        <v>3</v>
      </c>
      <c r="C565" s="382">
        <v>1107</v>
      </c>
      <c r="D565" s="379" t="s">
        <v>1135</v>
      </c>
      <c r="E565" s="380">
        <v>2430</v>
      </c>
      <c r="F565" s="380">
        <v>1409</v>
      </c>
      <c r="G565" s="380">
        <v>4747</v>
      </c>
      <c r="H565" s="137">
        <f t="shared" si="57"/>
        <v>5.0936834634492545</v>
      </c>
      <c r="I565" s="381">
        <f t="shared" si="58"/>
        <v>0.51190225405519274</v>
      </c>
      <c r="J565" s="137">
        <f t="shared" si="59"/>
        <v>1.2775232924491399E-2</v>
      </c>
      <c r="K565" s="137">
        <f t="shared" si="60"/>
        <v>-5.7337867658220701E-2</v>
      </c>
      <c r="L565" s="137">
        <f t="shared" si="61"/>
        <v>7.616175067665347E-2</v>
      </c>
      <c r="M565" s="137">
        <f t="shared" si="62"/>
        <v>3.1599115942924166E-2</v>
      </c>
      <c r="N565" s="383">
        <f t="shared" si="56"/>
        <v>150.00100338106103</v>
      </c>
    </row>
    <row r="566" spans="2:14" x14ac:dyDescent="0.25">
      <c r="B566" s="382">
        <v>3</v>
      </c>
      <c r="C566" s="382">
        <v>1121</v>
      </c>
      <c r="D566" s="379" t="s">
        <v>1136</v>
      </c>
      <c r="E566" s="380">
        <v>307</v>
      </c>
      <c r="F566" s="380">
        <v>352</v>
      </c>
      <c r="G566" s="380">
        <v>735</v>
      </c>
      <c r="H566" s="137">
        <f t="shared" si="57"/>
        <v>2.9602272727272729</v>
      </c>
      <c r="I566" s="381">
        <f t="shared" si="58"/>
        <v>0.41768707482993195</v>
      </c>
      <c r="J566" s="137">
        <f t="shared" si="59"/>
        <v>-9.408020179935131E-2</v>
      </c>
      <c r="K566" s="137">
        <f t="shared" si="60"/>
        <v>-0.11168387478828139</v>
      </c>
      <c r="L566" s="137">
        <f t="shared" si="61"/>
        <v>-4.0840492127645163E-3</v>
      </c>
      <c r="M566" s="137">
        <f t="shared" si="62"/>
        <v>-0.20984812580039719</v>
      </c>
      <c r="N566" s="383">
        <f t="shared" si="56"/>
        <v>-154.23837246329194</v>
      </c>
    </row>
    <row r="567" spans="2:14" x14ac:dyDescent="0.25">
      <c r="B567" s="382">
        <v>3</v>
      </c>
      <c r="C567" s="382">
        <v>1122</v>
      </c>
      <c r="D567" s="379" t="s">
        <v>1137</v>
      </c>
      <c r="E567" s="380">
        <v>543</v>
      </c>
      <c r="F567" s="380">
        <v>672</v>
      </c>
      <c r="G567" s="380">
        <v>1014</v>
      </c>
      <c r="H567" s="137">
        <f t="shared" si="57"/>
        <v>2.3169642857142856</v>
      </c>
      <c r="I567" s="381">
        <f t="shared" si="58"/>
        <v>0.53550295857988162</v>
      </c>
      <c r="J567" s="137">
        <f t="shared" si="59"/>
        <v>-8.6649327849213684E-2</v>
      </c>
      <c r="K567" s="137">
        <f t="shared" si="60"/>
        <v>-0.12806985685378683</v>
      </c>
      <c r="L567" s="137">
        <f t="shared" si="61"/>
        <v>9.6263155016281229E-2</v>
      </c>
      <c r="M567" s="137">
        <f t="shared" si="62"/>
        <v>-0.11845602968671927</v>
      </c>
      <c r="N567" s="383">
        <f t="shared" si="56"/>
        <v>-120.11441410233334</v>
      </c>
    </row>
    <row r="568" spans="2:14" x14ac:dyDescent="0.25">
      <c r="B568" s="382">
        <v>3</v>
      </c>
      <c r="C568" s="382">
        <v>1123</v>
      </c>
      <c r="D568" s="379" t="s">
        <v>1138</v>
      </c>
      <c r="E568" s="380">
        <v>2876</v>
      </c>
      <c r="F568" s="380">
        <v>1421</v>
      </c>
      <c r="G568" s="380">
        <v>2057</v>
      </c>
      <c r="H568" s="137">
        <f t="shared" si="57"/>
        <v>3.4714989444053486</v>
      </c>
      <c r="I568" s="381">
        <f t="shared" si="58"/>
        <v>1.398152649489548</v>
      </c>
      <c r="J568" s="137">
        <f t="shared" si="59"/>
        <v>-5.8870110895831849E-2</v>
      </c>
      <c r="K568" s="137">
        <f t="shared" si="60"/>
        <v>-9.8660137045153959E-2</v>
      </c>
      <c r="L568" s="137">
        <f t="shared" si="61"/>
        <v>0.83100690905506946</v>
      </c>
      <c r="M568" s="137">
        <f t="shared" si="62"/>
        <v>0.67347666111408366</v>
      </c>
      <c r="N568" s="383">
        <f t="shared" si="56"/>
        <v>1385.3414919116701</v>
      </c>
    </row>
    <row r="569" spans="2:14" x14ac:dyDescent="0.25">
      <c r="B569" s="382">
        <v>3</v>
      </c>
      <c r="C569" s="382">
        <v>1125</v>
      </c>
      <c r="D569" s="379" t="s">
        <v>1139</v>
      </c>
      <c r="E569" s="380">
        <v>3599</v>
      </c>
      <c r="F569" s="380">
        <v>2355</v>
      </c>
      <c r="G569" s="380">
        <v>6004</v>
      </c>
      <c r="H569" s="137">
        <f t="shared" si="57"/>
        <v>4.077707006369427</v>
      </c>
      <c r="I569" s="381">
        <f t="shared" si="58"/>
        <v>0.59943371085942709</v>
      </c>
      <c r="J569" s="137">
        <f t="shared" si="59"/>
        <v>4.6254116635326463E-2</v>
      </c>
      <c r="K569" s="137">
        <f t="shared" si="60"/>
        <v>-8.3218063380331636E-2</v>
      </c>
      <c r="L569" s="137">
        <f t="shared" si="61"/>
        <v>0.15071483038738603</v>
      </c>
      <c r="M569" s="137">
        <f t="shared" si="62"/>
        <v>0.11375088364238087</v>
      </c>
      <c r="N569" s="383">
        <f t="shared" si="56"/>
        <v>682.96030538885475</v>
      </c>
    </row>
    <row r="570" spans="2:14" x14ac:dyDescent="0.25">
      <c r="B570" s="382">
        <v>3</v>
      </c>
      <c r="C570" s="382">
        <v>1127</v>
      </c>
      <c r="D570" s="379" t="s">
        <v>1140</v>
      </c>
      <c r="E570" s="380">
        <v>669</v>
      </c>
      <c r="F570" s="380">
        <v>411</v>
      </c>
      <c r="G570" s="380">
        <v>1664</v>
      </c>
      <c r="H570" s="137">
        <f t="shared" si="57"/>
        <v>5.6763990267639901</v>
      </c>
      <c r="I570" s="381">
        <f t="shared" si="58"/>
        <v>0.40204326923076922</v>
      </c>
      <c r="J570" s="137">
        <f t="shared" si="59"/>
        <v>-6.9337255922369778E-2</v>
      </c>
      <c r="K570" s="137">
        <f t="shared" si="60"/>
        <v>-4.2494223670394959E-2</v>
      </c>
      <c r="L570" s="137">
        <f t="shared" si="61"/>
        <v>-1.7408332029421165E-2</v>
      </c>
      <c r="M570" s="137">
        <f t="shared" si="62"/>
        <v>-0.1292398116221859</v>
      </c>
      <c r="N570" s="383">
        <f t="shared" si="56"/>
        <v>-215.05504653931735</v>
      </c>
    </row>
    <row r="571" spans="2:14" x14ac:dyDescent="0.25">
      <c r="B571" s="382">
        <v>3</v>
      </c>
      <c r="C571" s="382">
        <v>1128</v>
      </c>
      <c r="D571" s="379" t="s">
        <v>1141</v>
      </c>
      <c r="E571" s="380">
        <v>986</v>
      </c>
      <c r="F571" s="380">
        <v>1235</v>
      </c>
      <c r="G571" s="380">
        <v>2904</v>
      </c>
      <c r="H571" s="137">
        <f t="shared" si="57"/>
        <v>3.1497975708502026</v>
      </c>
      <c r="I571" s="381">
        <f t="shared" si="58"/>
        <v>0.33953168044077137</v>
      </c>
      <c r="J571" s="137">
        <f t="shared" si="59"/>
        <v>-3.631114947731371E-2</v>
      </c>
      <c r="K571" s="137">
        <f t="shared" si="60"/>
        <v>-0.10685490814802898</v>
      </c>
      <c r="L571" s="137">
        <f t="shared" si="61"/>
        <v>-7.0651264708222389E-2</v>
      </c>
      <c r="M571" s="137">
        <f t="shared" si="62"/>
        <v>-0.21381732233356507</v>
      </c>
      <c r="N571" s="383">
        <f t="shared" si="56"/>
        <v>-620.92550405667293</v>
      </c>
    </row>
    <row r="572" spans="2:14" x14ac:dyDescent="0.25">
      <c r="B572" s="382">
        <v>3</v>
      </c>
      <c r="C572" s="382">
        <v>1129</v>
      </c>
      <c r="D572" s="379" t="s">
        <v>1142</v>
      </c>
      <c r="E572" s="380">
        <v>208</v>
      </c>
      <c r="F572" s="380">
        <v>800</v>
      </c>
      <c r="G572" s="380">
        <v>724</v>
      </c>
      <c r="H572" s="137">
        <f t="shared" si="57"/>
        <v>1.165</v>
      </c>
      <c r="I572" s="381">
        <f t="shared" si="58"/>
        <v>0.287292817679558</v>
      </c>
      <c r="J572" s="137">
        <f t="shared" si="59"/>
        <v>-9.4373175324267117E-2</v>
      </c>
      <c r="K572" s="137">
        <f t="shared" si="60"/>
        <v>-0.15741410097619266</v>
      </c>
      <c r="L572" s="137">
        <f t="shared" si="61"/>
        <v>-0.1151446187734361</v>
      </c>
      <c r="M572" s="137">
        <f t="shared" si="62"/>
        <v>-0.3669318950738959</v>
      </c>
      <c r="N572" s="383">
        <f t="shared" si="56"/>
        <v>-265.65869203350064</v>
      </c>
    </row>
    <row r="573" spans="2:14" x14ac:dyDescent="0.25">
      <c r="B573" s="382">
        <v>3</v>
      </c>
      <c r="C573" s="382">
        <v>1131</v>
      </c>
      <c r="D573" s="379" t="s">
        <v>1143</v>
      </c>
      <c r="E573" s="380">
        <v>509</v>
      </c>
      <c r="F573" s="380">
        <v>1016</v>
      </c>
      <c r="G573" s="380">
        <v>920</v>
      </c>
      <c r="H573" s="137">
        <f t="shared" si="57"/>
        <v>1.4064960629921259</v>
      </c>
      <c r="I573" s="381">
        <f t="shared" si="58"/>
        <v>0.55326086956521736</v>
      </c>
      <c r="J573" s="137">
        <f t="shared" si="59"/>
        <v>-8.9152919789403415E-2</v>
      </c>
      <c r="K573" s="137">
        <f t="shared" si="60"/>
        <v>-0.15126241770361032</v>
      </c>
      <c r="L573" s="137">
        <f t="shared" si="61"/>
        <v>0.11138808268824688</v>
      </c>
      <c r="M573" s="137">
        <f t="shared" si="62"/>
        <v>-0.12902725480476687</v>
      </c>
      <c r="N573" s="383">
        <f t="shared" si="56"/>
        <v>-118.70507442038553</v>
      </c>
    </row>
    <row r="574" spans="2:14" x14ac:dyDescent="0.25">
      <c r="B574" s="382">
        <v>3</v>
      </c>
      <c r="C574" s="382">
        <v>1132</v>
      </c>
      <c r="D574" s="379" t="s">
        <v>1144</v>
      </c>
      <c r="E574" s="380">
        <v>891</v>
      </c>
      <c r="F574" s="380">
        <v>3121</v>
      </c>
      <c r="G574" s="380">
        <v>1944</v>
      </c>
      <c r="H574" s="137">
        <f t="shared" si="57"/>
        <v>0.90836270426145471</v>
      </c>
      <c r="I574" s="381">
        <f t="shared" si="58"/>
        <v>0.45833333333333331</v>
      </c>
      <c r="J574" s="137">
        <f t="shared" si="59"/>
        <v>-6.1879748015421628E-2</v>
      </c>
      <c r="K574" s="137">
        <f t="shared" si="60"/>
        <v>-0.16395148025995784</v>
      </c>
      <c r="L574" s="137">
        <f t="shared" si="61"/>
        <v>3.053554768169197E-2</v>
      </c>
      <c r="M574" s="137">
        <f t="shared" si="62"/>
        <v>-0.19529568059368749</v>
      </c>
      <c r="N574" s="383">
        <f t="shared" si="56"/>
        <v>-379.65480307412849</v>
      </c>
    </row>
    <row r="575" spans="2:14" x14ac:dyDescent="0.25">
      <c r="B575" s="382">
        <v>3</v>
      </c>
      <c r="C575" s="382">
        <v>1135</v>
      </c>
      <c r="D575" s="379" t="s">
        <v>1145</v>
      </c>
      <c r="E575" s="380">
        <v>689</v>
      </c>
      <c r="F575" s="380">
        <v>3742</v>
      </c>
      <c r="G575" s="380">
        <v>1240</v>
      </c>
      <c r="H575" s="137">
        <f t="shared" si="57"/>
        <v>0.51549973276322825</v>
      </c>
      <c r="I575" s="381">
        <f t="shared" si="58"/>
        <v>0.5556451612903226</v>
      </c>
      <c r="J575" s="137">
        <f t="shared" si="59"/>
        <v>-8.06300536100341E-2</v>
      </c>
      <c r="K575" s="137">
        <f t="shared" si="60"/>
        <v>-0.17395896667708191</v>
      </c>
      <c r="L575" s="137">
        <f t="shared" si="61"/>
        <v>0.11341885308240317</v>
      </c>
      <c r="M575" s="137">
        <f t="shared" si="62"/>
        <v>-0.14117016720471282</v>
      </c>
      <c r="N575" s="383">
        <f t="shared" si="56"/>
        <v>-175.0510073338439</v>
      </c>
    </row>
    <row r="576" spans="2:14" x14ac:dyDescent="0.25">
      <c r="B576" s="382">
        <v>3</v>
      </c>
      <c r="C576" s="382">
        <v>1136</v>
      </c>
      <c r="D576" s="379" t="s">
        <v>1146</v>
      </c>
      <c r="E576" s="380">
        <v>1603</v>
      </c>
      <c r="F576" s="380">
        <v>3015</v>
      </c>
      <c r="G576" s="380">
        <v>3149</v>
      </c>
      <c r="H576" s="137">
        <f t="shared" si="57"/>
        <v>1.5761194029850747</v>
      </c>
      <c r="I576" s="381">
        <f t="shared" si="58"/>
        <v>0.50905049221975229</v>
      </c>
      <c r="J576" s="137">
        <f t="shared" si="59"/>
        <v>-2.9785830058734079E-2</v>
      </c>
      <c r="K576" s="137">
        <f t="shared" si="60"/>
        <v>-0.14694156439301953</v>
      </c>
      <c r="L576" s="137">
        <f t="shared" si="61"/>
        <v>7.3732822435357115E-2</v>
      </c>
      <c r="M576" s="137">
        <f t="shared" si="62"/>
        <v>-0.1029945720163965</v>
      </c>
      <c r="N576" s="383">
        <f t="shared" si="56"/>
        <v>-324.32990727963261</v>
      </c>
    </row>
    <row r="577" spans="2:14" x14ac:dyDescent="0.25">
      <c r="B577" s="382">
        <v>3</v>
      </c>
      <c r="C577" s="382">
        <v>1137</v>
      </c>
      <c r="D577" s="379" t="s">
        <v>1147</v>
      </c>
      <c r="E577" s="380">
        <v>1085</v>
      </c>
      <c r="F577" s="380">
        <v>369</v>
      </c>
      <c r="G577" s="380">
        <v>2941</v>
      </c>
      <c r="H577" s="137">
        <f t="shared" si="57"/>
        <v>10.910569105691057</v>
      </c>
      <c r="I577" s="381">
        <f t="shared" si="58"/>
        <v>0.36892213532811968</v>
      </c>
      <c r="J577" s="137">
        <f t="shared" si="59"/>
        <v>-3.5325693075324134E-2</v>
      </c>
      <c r="K577" s="137">
        <f t="shared" si="60"/>
        <v>9.0836962442715732E-2</v>
      </c>
      <c r="L577" s="137">
        <f t="shared" si="61"/>
        <v>-4.5618562112494862E-2</v>
      </c>
      <c r="M577" s="137">
        <f t="shared" si="62"/>
        <v>9.8927072548967362E-3</v>
      </c>
      <c r="N577" s="383">
        <f t="shared" si="56"/>
        <v>29.094452036651301</v>
      </c>
    </row>
    <row r="578" spans="2:14" x14ac:dyDescent="0.25">
      <c r="B578" s="382">
        <v>3</v>
      </c>
      <c r="C578" s="382">
        <v>1139</v>
      </c>
      <c r="D578" s="379" t="s">
        <v>1148</v>
      </c>
      <c r="E578" s="380">
        <v>1885</v>
      </c>
      <c r="F578" s="380">
        <v>1752</v>
      </c>
      <c r="G578" s="380">
        <v>2777</v>
      </c>
      <c r="H578" s="137">
        <f t="shared" si="57"/>
        <v>2.6609589041095889</v>
      </c>
      <c r="I578" s="381">
        <f t="shared" si="58"/>
        <v>0.67879006121714081</v>
      </c>
      <c r="J578" s="137">
        <f t="shared" si="59"/>
        <v>-3.9693661992250905E-2</v>
      </c>
      <c r="K578" s="137">
        <f t="shared" si="60"/>
        <v>-0.11930720493465501</v>
      </c>
      <c r="L578" s="137">
        <f t="shared" si="61"/>
        <v>0.21830493490264929</v>
      </c>
      <c r="M578" s="137">
        <f t="shared" si="62"/>
        <v>5.9304067975743391E-2</v>
      </c>
      <c r="N578" s="383">
        <f t="shared" si="56"/>
        <v>164.68739676863939</v>
      </c>
    </row>
    <row r="579" spans="2:14" x14ac:dyDescent="0.25">
      <c r="B579" s="382">
        <v>3</v>
      </c>
      <c r="C579" s="382">
        <v>1140</v>
      </c>
      <c r="D579" s="379" t="s">
        <v>1149</v>
      </c>
      <c r="E579" s="380">
        <v>5065</v>
      </c>
      <c r="F579" s="380">
        <v>2689</v>
      </c>
      <c r="G579" s="380">
        <v>7674</v>
      </c>
      <c r="H579" s="137">
        <f t="shared" si="57"/>
        <v>4.7374488657493492</v>
      </c>
      <c r="I579" s="381">
        <f t="shared" si="58"/>
        <v>0.66002084962210061</v>
      </c>
      <c r="J579" s="137">
        <f t="shared" si="59"/>
        <v>9.0732824508910043E-2</v>
      </c>
      <c r="K579" s="137">
        <f t="shared" si="60"/>
        <v>-6.6412311310153294E-2</v>
      </c>
      <c r="L579" s="137">
        <f t="shared" si="61"/>
        <v>0.20231865317901479</v>
      </c>
      <c r="M579" s="137">
        <f t="shared" si="62"/>
        <v>0.22663916637777154</v>
      </c>
      <c r="N579" s="383">
        <f t="shared" si="56"/>
        <v>1739.2289627830187</v>
      </c>
    </row>
    <row r="580" spans="2:14" x14ac:dyDescent="0.25">
      <c r="B580" s="382">
        <v>3</v>
      </c>
      <c r="C580" s="382">
        <v>1142</v>
      </c>
      <c r="D580" s="379" t="s">
        <v>1150</v>
      </c>
      <c r="E580" s="380">
        <v>247</v>
      </c>
      <c r="F580" s="380">
        <v>620</v>
      </c>
      <c r="G580" s="380">
        <v>791</v>
      </c>
      <c r="H580" s="137">
        <f t="shared" si="57"/>
        <v>1.6741935483870967</v>
      </c>
      <c r="I580" s="381">
        <f t="shared" si="58"/>
        <v>0.31226295828065742</v>
      </c>
      <c r="J580" s="137">
        <f t="shared" si="59"/>
        <v>-9.2588700217961672E-2</v>
      </c>
      <c r="K580" s="137">
        <f t="shared" si="60"/>
        <v>-0.14444329973285361</v>
      </c>
      <c r="L580" s="137">
        <f t="shared" si="61"/>
        <v>-9.3876826021106308E-2</v>
      </c>
      <c r="M580" s="137">
        <f t="shared" si="62"/>
        <v>-0.33090882597192162</v>
      </c>
      <c r="N580" s="383">
        <f t="shared" si="56"/>
        <v>-261.74888134379</v>
      </c>
    </row>
    <row r="581" spans="2:14" x14ac:dyDescent="0.25">
      <c r="B581" s="382">
        <v>3</v>
      </c>
      <c r="C581" s="382">
        <v>1143</v>
      </c>
      <c r="D581" s="379" t="s">
        <v>1151</v>
      </c>
      <c r="E581" s="380">
        <v>1995</v>
      </c>
      <c r="F581" s="380">
        <v>1504</v>
      </c>
      <c r="G581" s="380">
        <v>4964</v>
      </c>
      <c r="H581" s="137">
        <f t="shared" si="57"/>
        <v>4.6269946808510642</v>
      </c>
      <c r="I581" s="381">
        <f t="shared" si="58"/>
        <v>0.40189363416599516</v>
      </c>
      <c r="J581" s="137">
        <f t="shared" si="59"/>
        <v>1.8554801552376213E-2</v>
      </c>
      <c r="K581" s="137">
        <f t="shared" si="60"/>
        <v>-6.922593548773523E-2</v>
      </c>
      <c r="L581" s="137">
        <f t="shared" si="61"/>
        <v>-1.7535780552716866E-2</v>
      </c>
      <c r="M581" s="137">
        <f t="shared" si="62"/>
        <v>-6.8206914488075893E-2</v>
      </c>
      <c r="N581" s="383">
        <f t="shared" si="56"/>
        <v>-338.57912351880873</v>
      </c>
    </row>
    <row r="582" spans="2:14" x14ac:dyDescent="0.25">
      <c r="B582" s="382">
        <v>3</v>
      </c>
      <c r="C582" s="382">
        <v>1145</v>
      </c>
      <c r="D582" s="379" t="s">
        <v>1152</v>
      </c>
      <c r="E582" s="380">
        <v>304</v>
      </c>
      <c r="F582" s="380">
        <v>1217</v>
      </c>
      <c r="G582" s="380">
        <v>919</v>
      </c>
      <c r="H582" s="137">
        <f t="shared" si="57"/>
        <v>1.0049301561216104</v>
      </c>
      <c r="I582" s="381">
        <f t="shared" si="58"/>
        <v>0.33079434167573452</v>
      </c>
      <c r="J582" s="137">
        <f t="shared" si="59"/>
        <v>-8.917955374621396E-2</v>
      </c>
      <c r="K582" s="137">
        <f t="shared" si="60"/>
        <v>-0.16149159594166407</v>
      </c>
      <c r="L582" s="137">
        <f t="shared" si="61"/>
        <v>-7.8093109471143715E-2</v>
      </c>
      <c r="M582" s="137">
        <f t="shared" si="62"/>
        <v>-0.32876425915902174</v>
      </c>
      <c r="N582" s="383">
        <f t="shared" si="56"/>
        <v>-302.134354167141</v>
      </c>
    </row>
    <row r="583" spans="2:14" x14ac:dyDescent="0.25">
      <c r="B583" s="382">
        <v>3</v>
      </c>
      <c r="C583" s="382">
        <v>1146</v>
      </c>
      <c r="D583" s="379" t="s">
        <v>1153</v>
      </c>
      <c r="E583" s="380">
        <v>807</v>
      </c>
      <c r="F583" s="380">
        <v>293</v>
      </c>
      <c r="G583" s="380">
        <v>2660</v>
      </c>
      <c r="H583" s="137">
        <f t="shared" si="57"/>
        <v>11.832764505119455</v>
      </c>
      <c r="I583" s="381">
        <f t="shared" si="58"/>
        <v>0.30338345864661653</v>
      </c>
      <c r="J583" s="137">
        <f t="shared" si="59"/>
        <v>-4.2809834939082803E-2</v>
      </c>
      <c r="K583" s="137">
        <f t="shared" si="60"/>
        <v>0.11432825228995867</v>
      </c>
      <c r="L583" s="137">
        <f t="shared" si="61"/>
        <v>-0.10143975331807374</v>
      </c>
      <c r="M583" s="137">
        <f t="shared" si="62"/>
        <v>-2.9921335967197871E-2</v>
      </c>
      <c r="N583" s="383">
        <f t="shared" si="56"/>
        <v>-79.590753672746331</v>
      </c>
    </row>
    <row r="584" spans="2:14" x14ac:dyDescent="0.25">
      <c r="B584" s="382">
        <v>3</v>
      </c>
      <c r="C584" s="382">
        <v>1147</v>
      </c>
      <c r="D584" s="379" t="s">
        <v>1154</v>
      </c>
      <c r="E584" s="380">
        <v>847</v>
      </c>
      <c r="F584" s="380">
        <v>825</v>
      </c>
      <c r="G584" s="380">
        <v>1503</v>
      </c>
      <c r="H584" s="137">
        <f t="shared" si="57"/>
        <v>2.8484848484848486</v>
      </c>
      <c r="I584" s="381">
        <f t="shared" si="58"/>
        <v>0.56353958749168331</v>
      </c>
      <c r="J584" s="137">
        <f t="shared" si="59"/>
        <v>-7.3625322968864967E-2</v>
      </c>
      <c r="K584" s="137">
        <f t="shared" si="60"/>
        <v>-0.11453031457505479</v>
      </c>
      <c r="L584" s="137">
        <f t="shared" si="61"/>
        <v>0.12014276477482311</v>
      </c>
      <c r="M584" s="137">
        <f t="shared" si="62"/>
        <v>-6.8012872769096649E-2</v>
      </c>
      <c r="N584" s="383">
        <f t="shared" si="56"/>
        <v>-102.22334777195226</v>
      </c>
    </row>
    <row r="585" spans="2:14" x14ac:dyDescent="0.25">
      <c r="B585" s="382">
        <v>3</v>
      </c>
      <c r="C585" s="382">
        <v>1150</v>
      </c>
      <c r="D585" s="379" t="s">
        <v>1155</v>
      </c>
      <c r="E585" s="380">
        <v>1705</v>
      </c>
      <c r="F585" s="380">
        <v>1381</v>
      </c>
      <c r="G585" s="380">
        <v>2205</v>
      </c>
      <c r="H585" s="137">
        <f t="shared" si="57"/>
        <v>2.8312816799420708</v>
      </c>
      <c r="I585" s="381">
        <f t="shared" si="58"/>
        <v>0.77324263038548757</v>
      </c>
      <c r="J585" s="137">
        <f t="shared" si="59"/>
        <v>-5.4928285287873545E-2</v>
      </c>
      <c r="K585" s="137">
        <f t="shared" si="60"/>
        <v>-0.1149685347383519</v>
      </c>
      <c r="L585" s="137">
        <f t="shared" si="61"/>
        <v>0.29875292668964987</v>
      </c>
      <c r="M585" s="137">
        <f t="shared" si="62"/>
        <v>0.12885610666342442</v>
      </c>
      <c r="N585" s="383">
        <f t="shared" si="56"/>
        <v>284.12771519285087</v>
      </c>
    </row>
    <row r="586" spans="2:14" x14ac:dyDescent="0.25">
      <c r="B586" s="382">
        <v>3</v>
      </c>
      <c r="C586" s="382">
        <v>1151</v>
      </c>
      <c r="D586" s="379" t="s">
        <v>1156</v>
      </c>
      <c r="E586" s="380">
        <v>6057</v>
      </c>
      <c r="F586" s="380">
        <v>4682</v>
      </c>
      <c r="G586" s="380">
        <v>9242</v>
      </c>
      <c r="H586" s="137">
        <f t="shared" si="57"/>
        <v>3.2676206749252454</v>
      </c>
      <c r="I586" s="381">
        <f t="shared" si="58"/>
        <v>0.65537762389093268</v>
      </c>
      <c r="J586" s="137">
        <f t="shared" si="59"/>
        <v>0.13249486878781966</v>
      </c>
      <c r="K586" s="137">
        <f t="shared" si="60"/>
        <v>-0.10385357384269164</v>
      </c>
      <c r="L586" s="137">
        <f t="shared" si="61"/>
        <v>0.19836388319472334</v>
      </c>
      <c r="M586" s="137">
        <f t="shared" si="62"/>
        <v>0.22700517813985135</v>
      </c>
      <c r="N586" s="383">
        <f t="shared" si="56"/>
        <v>2097.9818563685062</v>
      </c>
    </row>
    <row r="587" spans="2:14" x14ac:dyDescent="0.25">
      <c r="B587" s="382">
        <v>4</v>
      </c>
      <c r="C587" s="382">
        <v>1201</v>
      </c>
      <c r="D587" s="379" t="s">
        <v>1157</v>
      </c>
      <c r="E587" s="380">
        <v>6774</v>
      </c>
      <c r="F587" s="380">
        <v>1000</v>
      </c>
      <c r="G587" s="380">
        <v>10459</v>
      </c>
      <c r="H587" s="137">
        <f t="shared" si="57"/>
        <v>17.233000000000001</v>
      </c>
      <c r="I587" s="381">
        <f t="shared" si="58"/>
        <v>0.64767186155464196</v>
      </c>
      <c r="J587" s="137">
        <f t="shared" si="59"/>
        <v>0.16490839422623355</v>
      </c>
      <c r="K587" s="137">
        <f t="shared" si="60"/>
        <v>0.25188965991814538</v>
      </c>
      <c r="L587" s="137">
        <f t="shared" si="61"/>
        <v>0.1918006619864405</v>
      </c>
      <c r="M587" s="137">
        <f t="shared" si="62"/>
        <v>0.60859871613081939</v>
      </c>
      <c r="N587" s="383">
        <f t="shared" si="56"/>
        <v>6365.3339720122403</v>
      </c>
    </row>
    <row r="588" spans="2:14" x14ac:dyDescent="0.25">
      <c r="B588" s="382">
        <v>4</v>
      </c>
      <c r="C588" s="382">
        <v>1202</v>
      </c>
      <c r="D588" s="379" t="s">
        <v>1158</v>
      </c>
      <c r="E588" s="380">
        <v>1775</v>
      </c>
      <c r="F588" s="380">
        <v>2964</v>
      </c>
      <c r="G588" s="380">
        <v>1578</v>
      </c>
      <c r="H588" s="137">
        <f t="shared" si="57"/>
        <v>1.1312415654520918</v>
      </c>
      <c r="I588" s="381">
        <f t="shared" si="58"/>
        <v>1.1248415716096325</v>
      </c>
      <c r="J588" s="137">
        <f t="shared" si="59"/>
        <v>-7.1627776208075283E-2</v>
      </c>
      <c r="K588" s="137">
        <f t="shared" si="60"/>
        <v>-0.15827403713640953</v>
      </c>
      <c r="L588" s="137">
        <f t="shared" si="61"/>
        <v>0.59821993944505514</v>
      </c>
      <c r="M588" s="137">
        <f t="shared" si="62"/>
        <v>0.36831812610057035</v>
      </c>
      <c r="N588" s="383">
        <f t="shared" si="56"/>
        <v>581.20600298670001</v>
      </c>
    </row>
    <row r="589" spans="2:14" x14ac:dyDescent="0.25">
      <c r="B589" s="382">
        <v>4</v>
      </c>
      <c r="C589" s="382">
        <v>1203</v>
      </c>
      <c r="D589" s="379" t="s">
        <v>1159</v>
      </c>
      <c r="E589" s="380">
        <v>468</v>
      </c>
      <c r="F589" s="380">
        <v>2541</v>
      </c>
      <c r="G589" s="380">
        <v>1787</v>
      </c>
      <c r="H589" s="137">
        <f t="shared" si="57"/>
        <v>0.88744588744588748</v>
      </c>
      <c r="I589" s="381">
        <f t="shared" si="58"/>
        <v>0.26189143816452154</v>
      </c>
      <c r="J589" s="137">
        <f t="shared" si="59"/>
        <v>-6.6061279234674697E-2</v>
      </c>
      <c r="K589" s="137">
        <f t="shared" si="60"/>
        <v>-0.16448429901702469</v>
      </c>
      <c r="L589" s="137">
        <f t="shared" si="61"/>
        <v>-0.13677971021242005</v>
      </c>
      <c r="M589" s="137">
        <f t="shared" si="62"/>
        <v>-0.36732528846411944</v>
      </c>
      <c r="N589" s="383">
        <f t="shared" ref="N589:N652" si="63">M589*G589</f>
        <v>-656.41029048538144</v>
      </c>
    </row>
    <row r="590" spans="2:14" x14ac:dyDescent="0.25">
      <c r="B590" s="382">
        <v>4</v>
      </c>
      <c r="C590" s="382">
        <v>1205</v>
      </c>
      <c r="D590" s="379" t="s">
        <v>1160</v>
      </c>
      <c r="E590" s="380">
        <v>1641</v>
      </c>
      <c r="F590" s="380">
        <v>4048</v>
      </c>
      <c r="G590" s="380">
        <v>3901</v>
      </c>
      <c r="H590" s="137">
        <f t="shared" ref="H590:H653" si="64">(G590+E590)/F590</f>
        <v>1.3690711462450593</v>
      </c>
      <c r="I590" s="381">
        <f t="shared" ref="I590:I653" si="65">E590/G590</f>
        <v>0.4206613688797744</v>
      </c>
      <c r="J590" s="137">
        <f t="shared" ref="J590:J653" si="66">$J$6*(G590-G$10)/G$11</f>
        <v>-9.7570945372162082E-3</v>
      </c>
      <c r="K590" s="137">
        <f t="shared" ref="K590:K653" si="67">$K$6*(H590-H$10)/H$11</f>
        <v>-0.15221575098564491</v>
      </c>
      <c r="L590" s="137">
        <f t="shared" ref="L590:L653" si="68">$L$6*(I590-I$10)/I$11</f>
        <v>-1.5507567316740487E-3</v>
      </c>
      <c r="M590" s="137">
        <f t="shared" ref="M590:M653" si="69">SUM(J590:L590)</f>
        <v>-0.16352360225453516</v>
      </c>
      <c r="N590" s="383">
        <f t="shared" si="63"/>
        <v>-637.90557239494171</v>
      </c>
    </row>
    <row r="591" spans="2:14" x14ac:dyDescent="0.25">
      <c r="B591" s="382">
        <v>4</v>
      </c>
      <c r="C591" s="382">
        <v>1206</v>
      </c>
      <c r="D591" s="379" t="s">
        <v>1161</v>
      </c>
      <c r="E591" s="380">
        <v>1451</v>
      </c>
      <c r="F591" s="380">
        <v>2696</v>
      </c>
      <c r="G591" s="380">
        <v>3961</v>
      </c>
      <c r="H591" s="137">
        <f t="shared" si="64"/>
        <v>2.0074183976261128</v>
      </c>
      <c r="I591" s="381">
        <f t="shared" si="65"/>
        <v>0.36632163595051753</v>
      </c>
      <c r="J591" s="137">
        <f t="shared" si="66"/>
        <v>-8.1590571285844633E-3</v>
      </c>
      <c r="K591" s="137">
        <f t="shared" si="67"/>
        <v>-0.13595498855430135</v>
      </c>
      <c r="L591" s="137">
        <f t="shared" si="68"/>
        <v>-4.7833482833164333E-2</v>
      </c>
      <c r="M591" s="137">
        <f t="shared" si="69"/>
        <v>-0.19194752851605015</v>
      </c>
      <c r="N591" s="383">
        <f t="shared" si="63"/>
        <v>-760.30416045207471</v>
      </c>
    </row>
    <row r="592" spans="2:14" x14ac:dyDescent="0.25">
      <c r="B592" s="382">
        <v>4</v>
      </c>
      <c r="C592" s="382">
        <v>1207</v>
      </c>
      <c r="D592" s="379" t="s">
        <v>1162</v>
      </c>
      <c r="E592" s="380">
        <v>951</v>
      </c>
      <c r="F592" s="380">
        <v>1098</v>
      </c>
      <c r="G592" s="380">
        <v>2071</v>
      </c>
      <c r="H592" s="137">
        <f t="shared" si="64"/>
        <v>2.7522768670309654</v>
      </c>
      <c r="I592" s="381">
        <f t="shared" si="65"/>
        <v>0.45919845485272814</v>
      </c>
      <c r="J592" s="137">
        <f t="shared" si="66"/>
        <v>-5.849723550048444E-2</v>
      </c>
      <c r="K592" s="137">
        <f t="shared" si="67"/>
        <v>-0.11698104202322053</v>
      </c>
      <c r="L592" s="137">
        <f t="shared" si="68"/>
        <v>3.1272396763721566E-2</v>
      </c>
      <c r="M592" s="137">
        <f t="shared" si="69"/>
        <v>-0.14420588075998342</v>
      </c>
      <c r="N592" s="383">
        <f t="shared" si="63"/>
        <v>-298.65037905392563</v>
      </c>
    </row>
    <row r="593" spans="2:14" x14ac:dyDescent="0.25">
      <c r="B593" s="382">
        <v>4</v>
      </c>
      <c r="C593" s="382">
        <v>1208</v>
      </c>
      <c r="D593" s="379" t="s">
        <v>1163</v>
      </c>
      <c r="E593" s="380">
        <v>270</v>
      </c>
      <c r="F593" s="380">
        <v>2180</v>
      </c>
      <c r="G593" s="380">
        <v>458</v>
      </c>
      <c r="H593" s="137">
        <f t="shared" si="64"/>
        <v>0.33394495412844039</v>
      </c>
      <c r="I593" s="381">
        <f t="shared" si="65"/>
        <v>0.58951965065502188</v>
      </c>
      <c r="J593" s="137">
        <f t="shared" si="66"/>
        <v>-0.10145780783586784</v>
      </c>
      <c r="K593" s="137">
        <f t="shared" si="67"/>
        <v>-0.17858375219510267</v>
      </c>
      <c r="L593" s="137">
        <f t="shared" si="68"/>
        <v>0.14227073785583952</v>
      </c>
      <c r="M593" s="137">
        <f t="shared" si="69"/>
        <v>-0.13777082217513101</v>
      </c>
      <c r="N593" s="383">
        <f t="shared" si="63"/>
        <v>-63.099036556210002</v>
      </c>
    </row>
    <row r="594" spans="2:14" x14ac:dyDescent="0.25">
      <c r="B594" s="382">
        <v>4</v>
      </c>
      <c r="C594" s="382">
        <v>1209</v>
      </c>
      <c r="D594" s="379" t="s">
        <v>1164</v>
      </c>
      <c r="E594" s="380">
        <v>216</v>
      </c>
      <c r="F594" s="380">
        <v>3602</v>
      </c>
      <c r="G594" s="380">
        <v>487</v>
      </c>
      <c r="H594" s="137">
        <f t="shared" si="64"/>
        <v>0.1951693503609106</v>
      </c>
      <c r="I594" s="381">
        <f t="shared" si="65"/>
        <v>0.44353182751540043</v>
      </c>
      <c r="J594" s="137">
        <f t="shared" si="66"/>
        <v>-0.10068542308836252</v>
      </c>
      <c r="K594" s="137">
        <f t="shared" si="67"/>
        <v>-0.18211881421541837</v>
      </c>
      <c r="L594" s="137">
        <f t="shared" si="68"/>
        <v>1.7928676010959765E-2</v>
      </c>
      <c r="M594" s="137">
        <f t="shared" si="69"/>
        <v>-0.26487556129282114</v>
      </c>
      <c r="N594" s="383">
        <f t="shared" si="63"/>
        <v>-128.9943983496039</v>
      </c>
    </row>
    <row r="595" spans="2:14" x14ac:dyDescent="0.25">
      <c r="B595" s="382">
        <v>4</v>
      </c>
      <c r="C595" s="382">
        <v>1210</v>
      </c>
      <c r="D595" s="379" t="s">
        <v>1165</v>
      </c>
      <c r="E595" s="380">
        <v>52</v>
      </c>
      <c r="F595" s="380">
        <v>1497</v>
      </c>
      <c r="G595" s="380">
        <v>180</v>
      </c>
      <c r="H595" s="137">
        <f t="shared" si="64"/>
        <v>0.15497661990647962</v>
      </c>
      <c r="I595" s="381">
        <f t="shared" si="65"/>
        <v>0.28888888888888886</v>
      </c>
      <c r="J595" s="137">
        <f t="shared" si="66"/>
        <v>-0.10886204782919495</v>
      </c>
      <c r="K595" s="137">
        <f t="shared" si="67"/>
        <v>-0.18314265263560825</v>
      </c>
      <c r="L595" s="137">
        <f t="shared" si="68"/>
        <v>-0.11378519864680237</v>
      </c>
      <c r="M595" s="137">
        <f t="shared" si="69"/>
        <v>-0.40578989911160557</v>
      </c>
      <c r="N595" s="383">
        <f t="shared" si="63"/>
        <v>-73.042181840089</v>
      </c>
    </row>
    <row r="596" spans="2:14" x14ac:dyDescent="0.25">
      <c r="B596" s="382">
        <v>4</v>
      </c>
      <c r="C596" s="382">
        <v>1211</v>
      </c>
      <c r="D596" s="379" t="s">
        <v>1166</v>
      </c>
      <c r="E596" s="380">
        <v>182</v>
      </c>
      <c r="F596" s="380">
        <v>3433</v>
      </c>
      <c r="G596" s="380">
        <v>459</v>
      </c>
      <c r="H596" s="137">
        <f t="shared" si="64"/>
        <v>0.18671715700553451</v>
      </c>
      <c r="I596" s="381">
        <f t="shared" si="65"/>
        <v>0.39651416122004357</v>
      </c>
      <c r="J596" s="137">
        <f t="shared" si="66"/>
        <v>-0.10143117387905733</v>
      </c>
      <c r="K596" s="137">
        <f t="shared" si="67"/>
        <v>-0.1823341188288215</v>
      </c>
      <c r="L596" s="137">
        <f t="shared" si="68"/>
        <v>-2.2117633637125454E-2</v>
      </c>
      <c r="M596" s="137">
        <f t="shared" si="69"/>
        <v>-0.30588292634500425</v>
      </c>
      <c r="N596" s="383">
        <f t="shared" si="63"/>
        <v>-140.40026319235696</v>
      </c>
    </row>
    <row r="597" spans="2:14" x14ac:dyDescent="0.25">
      <c r="B597" s="382">
        <v>4</v>
      </c>
      <c r="C597" s="382">
        <v>1212</v>
      </c>
      <c r="D597" s="379" t="s">
        <v>1167</v>
      </c>
      <c r="E597" s="380">
        <v>39</v>
      </c>
      <c r="F597" s="380">
        <v>3266</v>
      </c>
      <c r="G597" s="380">
        <v>149</v>
      </c>
      <c r="H597" s="137">
        <f t="shared" si="64"/>
        <v>5.7562767911818739E-2</v>
      </c>
      <c r="I597" s="381">
        <f t="shared" si="65"/>
        <v>0.26174496644295303</v>
      </c>
      <c r="J597" s="137">
        <f t="shared" si="66"/>
        <v>-0.10968770049032134</v>
      </c>
      <c r="K597" s="137">
        <f t="shared" si="67"/>
        <v>-0.18562409749399877</v>
      </c>
      <c r="L597" s="137">
        <f t="shared" si="68"/>
        <v>-0.13690446442458731</v>
      </c>
      <c r="M597" s="137">
        <f t="shared" si="69"/>
        <v>-0.43221626240890743</v>
      </c>
      <c r="N597" s="383">
        <f t="shared" si="63"/>
        <v>-64.400223098927199</v>
      </c>
    </row>
    <row r="598" spans="2:14" x14ac:dyDescent="0.25">
      <c r="B598" s="382">
        <v>4</v>
      </c>
      <c r="C598" s="382">
        <v>1213</v>
      </c>
      <c r="D598" s="379" t="s">
        <v>1168</v>
      </c>
      <c r="E598" s="380">
        <v>3422</v>
      </c>
      <c r="F598" s="380">
        <v>1406</v>
      </c>
      <c r="G598" s="380">
        <v>5501</v>
      </c>
      <c r="H598" s="137">
        <f t="shared" si="64"/>
        <v>6.3463726884779517</v>
      </c>
      <c r="I598" s="381">
        <f t="shared" si="65"/>
        <v>0.62206871477913106</v>
      </c>
      <c r="J598" s="137">
        <f t="shared" si="66"/>
        <v>3.2857236359630337E-2</v>
      </c>
      <c r="K598" s="137">
        <f t="shared" si="67"/>
        <v>-2.5427834608926485E-2</v>
      </c>
      <c r="L598" s="137">
        <f t="shared" si="68"/>
        <v>0.16999371952152414</v>
      </c>
      <c r="M598" s="137">
        <f t="shared" si="69"/>
        <v>0.17742312127222801</v>
      </c>
      <c r="N598" s="383">
        <f t="shared" si="63"/>
        <v>976.00459011852627</v>
      </c>
    </row>
    <row r="599" spans="2:14" x14ac:dyDescent="0.25">
      <c r="B599" s="382">
        <v>4</v>
      </c>
      <c r="C599" s="382">
        <v>1214</v>
      </c>
      <c r="D599" s="379" t="s">
        <v>1169</v>
      </c>
      <c r="E599" s="380">
        <v>829</v>
      </c>
      <c r="F599" s="380">
        <v>1365</v>
      </c>
      <c r="G599" s="380">
        <v>2058</v>
      </c>
      <c r="H599" s="137">
        <f t="shared" si="64"/>
        <v>2.1150183150183151</v>
      </c>
      <c r="I599" s="381">
        <f t="shared" si="65"/>
        <v>0.40281827016520894</v>
      </c>
      <c r="J599" s="137">
        <f t="shared" si="66"/>
        <v>-5.8843476939021318E-2</v>
      </c>
      <c r="K599" s="137">
        <f t="shared" si="67"/>
        <v>-0.13321407177184252</v>
      </c>
      <c r="L599" s="137">
        <f t="shared" si="68"/>
        <v>-1.6748241262619472E-2</v>
      </c>
      <c r="M599" s="137">
        <f t="shared" si="69"/>
        <v>-0.20880578997348331</v>
      </c>
      <c r="N599" s="383">
        <f t="shared" si="63"/>
        <v>-429.72231576542868</v>
      </c>
    </row>
    <row r="600" spans="2:14" x14ac:dyDescent="0.25">
      <c r="B600" s="382">
        <v>4</v>
      </c>
      <c r="C600" s="382">
        <v>1215</v>
      </c>
      <c r="D600" s="379" t="s">
        <v>1170</v>
      </c>
      <c r="E600" s="380">
        <v>236</v>
      </c>
      <c r="F600" s="380">
        <v>1170</v>
      </c>
      <c r="G600" s="380">
        <v>736</v>
      </c>
      <c r="H600" s="137">
        <f t="shared" si="64"/>
        <v>0.83076923076923082</v>
      </c>
      <c r="I600" s="381">
        <f t="shared" si="65"/>
        <v>0.32065217391304346</v>
      </c>
      <c r="J600" s="137">
        <f t="shared" si="66"/>
        <v>-9.4053567842540764E-2</v>
      </c>
      <c r="K600" s="137">
        <f t="shared" si="67"/>
        <v>-0.16592803617987462</v>
      </c>
      <c r="L600" s="137">
        <f t="shared" si="68"/>
        <v>-8.6731487823998352E-2</v>
      </c>
      <c r="M600" s="137">
        <f t="shared" si="69"/>
        <v>-0.34671309184641375</v>
      </c>
      <c r="N600" s="383">
        <f t="shared" si="63"/>
        <v>-255.18083559896053</v>
      </c>
    </row>
    <row r="601" spans="2:14" x14ac:dyDescent="0.25">
      <c r="B601" s="382">
        <v>4</v>
      </c>
      <c r="C601" s="382">
        <v>1216</v>
      </c>
      <c r="D601" s="379" t="s">
        <v>1171</v>
      </c>
      <c r="E601" s="380">
        <v>450</v>
      </c>
      <c r="F601" s="380">
        <v>5054</v>
      </c>
      <c r="G601" s="380">
        <v>2037</v>
      </c>
      <c r="H601" s="137">
        <f t="shared" si="64"/>
        <v>0.4920854768500198</v>
      </c>
      <c r="I601" s="381">
        <f t="shared" si="65"/>
        <v>0.22091310751104565</v>
      </c>
      <c r="J601" s="137">
        <f t="shared" si="66"/>
        <v>-5.9402790032042428E-2</v>
      </c>
      <c r="K601" s="137">
        <f t="shared" si="67"/>
        <v>-0.17455540325934593</v>
      </c>
      <c r="L601" s="137">
        <f t="shared" si="68"/>
        <v>-0.17168214258543585</v>
      </c>
      <c r="M601" s="137">
        <f t="shared" si="69"/>
        <v>-0.40564033587682424</v>
      </c>
      <c r="N601" s="383">
        <f t="shared" si="63"/>
        <v>-826.28936418109095</v>
      </c>
    </row>
    <row r="602" spans="2:14" x14ac:dyDescent="0.25">
      <c r="B602" s="382">
        <v>4</v>
      </c>
      <c r="C602" s="382">
        <v>1217</v>
      </c>
      <c r="D602" s="379" t="s">
        <v>1172</v>
      </c>
      <c r="E602" s="380">
        <v>75</v>
      </c>
      <c r="F602" s="380">
        <v>1343</v>
      </c>
      <c r="G602" s="380">
        <v>395</v>
      </c>
      <c r="H602" s="137">
        <f t="shared" si="64"/>
        <v>0.34996276991809383</v>
      </c>
      <c r="I602" s="381">
        <f t="shared" si="65"/>
        <v>0.189873417721519</v>
      </c>
      <c r="J602" s="137">
        <f t="shared" si="66"/>
        <v>-0.10313574711493119</v>
      </c>
      <c r="K602" s="137">
        <f t="shared" si="67"/>
        <v>-0.17817572678783247</v>
      </c>
      <c r="L602" s="137">
        <f t="shared" si="68"/>
        <v>-0.19811954636646201</v>
      </c>
      <c r="M602" s="137">
        <f t="shared" si="69"/>
        <v>-0.47943102026922568</v>
      </c>
      <c r="N602" s="383">
        <f t="shared" si="63"/>
        <v>-189.37525300634414</v>
      </c>
    </row>
    <row r="603" spans="2:14" x14ac:dyDescent="0.25">
      <c r="B603" s="382">
        <v>4</v>
      </c>
      <c r="C603" s="382">
        <v>1218</v>
      </c>
      <c r="D603" s="379" t="s">
        <v>1173</v>
      </c>
      <c r="E603" s="380">
        <v>315</v>
      </c>
      <c r="F603" s="380">
        <v>3748</v>
      </c>
      <c r="G603" s="380">
        <v>881</v>
      </c>
      <c r="H603" s="137">
        <f t="shared" si="64"/>
        <v>0.31910352187833513</v>
      </c>
      <c r="I603" s="381">
        <f t="shared" si="65"/>
        <v>0.35754824063564133</v>
      </c>
      <c r="J603" s="137">
        <f t="shared" si="66"/>
        <v>-9.0191644105014041E-2</v>
      </c>
      <c r="K603" s="137">
        <f t="shared" si="67"/>
        <v>-0.1789618113211312</v>
      </c>
      <c r="L603" s="137">
        <f t="shared" si="68"/>
        <v>-5.5306038005033614E-2</v>
      </c>
      <c r="M603" s="137">
        <f t="shared" si="69"/>
        <v>-0.32445949343117886</v>
      </c>
      <c r="N603" s="383">
        <f t="shared" si="63"/>
        <v>-285.84881371286855</v>
      </c>
    </row>
    <row r="604" spans="2:14" x14ac:dyDescent="0.25">
      <c r="B604" s="382">
        <v>4</v>
      </c>
      <c r="C604" s="382">
        <v>1219</v>
      </c>
      <c r="D604" s="379" t="s">
        <v>1174</v>
      </c>
      <c r="E604" s="380">
        <v>175</v>
      </c>
      <c r="F604" s="380">
        <v>4081</v>
      </c>
      <c r="G604" s="380">
        <v>746</v>
      </c>
      <c r="H604" s="137">
        <f t="shared" si="64"/>
        <v>0.22567998039696152</v>
      </c>
      <c r="I604" s="381">
        <f t="shared" si="65"/>
        <v>0.23458445040214476</v>
      </c>
      <c r="J604" s="137">
        <f t="shared" si="66"/>
        <v>-9.3787228274435488E-2</v>
      </c>
      <c r="K604" s="137">
        <f t="shared" si="67"/>
        <v>-0.18134161010656777</v>
      </c>
      <c r="L604" s="137">
        <f t="shared" si="68"/>
        <v>-0.16003786344825183</v>
      </c>
      <c r="M604" s="137">
        <f t="shared" si="69"/>
        <v>-0.4351667018292551</v>
      </c>
      <c r="N604" s="383">
        <f t="shared" si="63"/>
        <v>-324.63435956462428</v>
      </c>
    </row>
    <row r="605" spans="2:14" x14ac:dyDescent="0.25">
      <c r="B605" s="382">
        <v>4</v>
      </c>
      <c r="C605" s="382">
        <v>1220</v>
      </c>
      <c r="D605" s="379" t="s">
        <v>1175</v>
      </c>
      <c r="E605" s="380">
        <v>265</v>
      </c>
      <c r="F605" s="380">
        <v>3499</v>
      </c>
      <c r="G605" s="380">
        <v>431</v>
      </c>
      <c r="H605" s="137">
        <f t="shared" si="64"/>
        <v>0.19891397542154901</v>
      </c>
      <c r="I605" s="381">
        <f t="shared" si="65"/>
        <v>0.61484918793503485</v>
      </c>
      <c r="J605" s="137">
        <f t="shared" si="66"/>
        <v>-0.10217692466975213</v>
      </c>
      <c r="K605" s="137">
        <f t="shared" si="67"/>
        <v>-0.1820234265429975</v>
      </c>
      <c r="L605" s="137">
        <f t="shared" si="68"/>
        <v>0.16384463918020803</v>
      </c>
      <c r="M605" s="137">
        <f t="shared" si="69"/>
        <v>-0.12035571203254158</v>
      </c>
      <c r="N605" s="383">
        <f t="shared" si="63"/>
        <v>-51.873311886025419</v>
      </c>
    </row>
    <row r="606" spans="2:14" x14ac:dyDescent="0.25">
      <c r="B606" s="382">
        <v>5</v>
      </c>
      <c r="C606" s="382">
        <v>1301</v>
      </c>
      <c r="D606" s="379" t="s">
        <v>1176</v>
      </c>
      <c r="E606" s="380">
        <v>7190</v>
      </c>
      <c r="F606" s="380">
        <v>9291</v>
      </c>
      <c r="G606" s="380">
        <v>16532</v>
      </c>
      <c r="H606" s="137">
        <f t="shared" si="64"/>
        <v>2.5532235496717255</v>
      </c>
      <c r="I606" s="381">
        <f t="shared" si="65"/>
        <v>0.43491410597628843</v>
      </c>
      <c r="J606" s="137">
        <f t="shared" si="66"/>
        <v>0.32665641393657674</v>
      </c>
      <c r="K606" s="137">
        <f t="shared" si="67"/>
        <v>-0.12205157173529614</v>
      </c>
      <c r="L606" s="137">
        <f t="shared" si="68"/>
        <v>1.0588712707627266E-2</v>
      </c>
      <c r="M606" s="137">
        <f t="shared" si="69"/>
        <v>0.21519355490890787</v>
      </c>
      <c r="N606" s="383">
        <f t="shared" si="63"/>
        <v>3557.579849754065</v>
      </c>
    </row>
    <row r="607" spans="2:14" x14ac:dyDescent="0.25">
      <c r="B607" s="382">
        <v>5</v>
      </c>
      <c r="C607" s="382">
        <v>1311</v>
      </c>
      <c r="D607" s="379" t="s">
        <v>1177</v>
      </c>
      <c r="E607" s="380">
        <v>581</v>
      </c>
      <c r="F607" s="380">
        <v>1413</v>
      </c>
      <c r="G607" s="380">
        <v>2462</v>
      </c>
      <c r="H607" s="137">
        <f t="shared" si="64"/>
        <v>2.1535739561217269</v>
      </c>
      <c r="I607" s="381">
        <f t="shared" si="65"/>
        <v>0.23598700243704304</v>
      </c>
      <c r="J607" s="137">
        <f t="shared" si="66"/>
        <v>-4.8083358387567568E-2</v>
      </c>
      <c r="K607" s="137">
        <f t="shared" si="67"/>
        <v>-0.13223193529516097</v>
      </c>
      <c r="L607" s="137">
        <f t="shared" si="68"/>
        <v>-0.15884326921351768</v>
      </c>
      <c r="M607" s="137">
        <f t="shared" si="69"/>
        <v>-0.33915856289624624</v>
      </c>
      <c r="N607" s="383">
        <f t="shared" si="63"/>
        <v>-835.00838185055829</v>
      </c>
    </row>
    <row r="608" spans="2:14" x14ac:dyDescent="0.25">
      <c r="B608" s="382">
        <v>5</v>
      </c>
      <c r="C608" s="382">
        <v>1321</v>
      </c>
      <c r="D608" s="379" t="s">
        <v>1178</v>
      </c>
      <c r="E608" s="380">
        <v>4496</v>
      </c>
      <c r="F608" s="380">
        <v>1715</v>
      </c>
      <c r="G608" s="380">
        <v>5600</v>
      </c>
      <c r="H608" s="137">
        <f t="shared" si="64"/>
        <v>5.8868804664723031</v>
      </c>
      <c r="I608" s="381">
        <f t="shared" si="65"/>
        <v>0.80285714285714282</v>
      </c>
      <c r="J608" s="137">
        <f t="shared" si="66"/>
        <v>3.5493998083872713E-2</v>
      </c>
      <c r="K608" s="137">
        <f t="shared" si="67"/>
        <v>-3.7132582839484618E-2</v>
      </c>
      <c r="L608" s="137">
        <f t="shared" si="68"/>
        <v>0.32397646562641974</v>
      </c>
      <c r="M608" s="137">
        <f t="shared" si="69"/>
        <v>0.32233788087080784</v>
      </c>
      <c r="N608" s="383">
        <f t="shared" si="63"/>
        <v>1805.0921328765239</v>
      </c>
    </row>
    <row r="609" spans="2:14" x14ac:dyDescent="0.25">
      <c r="B609" s="382">
        <v>5</v>
      </c>
      <c r="C609" s="382">
        <v>1322</v>
      </c>
      <c r="D609" s="379" t="s">
        <v>1179</v>
      </c>
      <c r="E609" s="380">
        <v>17903</v>
      </c>
      <c r="F609" s="380">
        <v>1312</v>
      </c>
      <c r="G609" s="380">
        <v>17028</v>
      </c>
      <c r="H609" s="137">
        <f t="shared" si="64"/>
        <v>26.624237804878049</v>
      </c>
      <c r="I609" s="381">
        <f t="shared" si="65"/>
        <v>1.0513859525487432</v>
      </c>
      <c r="J609" s="137">
        <f t="shared" si="66"/>
        <v>0.33986685651459914</v>
      </c>
      <c r="K609" s="137">
        <f t="shared" si="67"/>
        <v>0.49111476279278271</v>
      </c>
      <c r="L609" s="137">
        <f t="shared" si="68"/>
        <v>0.53565565886538169</v>
      </c>
      <c r="M609" s="137">
        <f t="shared" si="69"/>
        <v>1.3666372781727634</v>
      </c>
      <c r="N609" s="383">
        <f t="shared" si="63"/>
        <v>23271.099572725816</v>
      </c>
    </row>
    <row r="610" spans="2:14" x14ac:dyDescent="0.25">
      <c r="B610" s="382">
        <v>5</v>
      </c>
      <c r="C610" s="382">
        <v>1323</v>
      </c>
      <c r="D610" s="379" t="s">
        <v>1180</v>
      </c>
      <c r="E610" s="380">
        <v>4984</v>
      </c>
      <c r="F610" s="380">
        <v>604</v>
      </c>
      <c r="G610" s="380">
        <v>7596</v>
      </c>
      <c r="H610" s="137">
        <f t="shared" si="64"/>
        <v>20.827814569536425</v>
      </c>
      <c r="I610" s="381">
        <f t="shared" si="65"/>
        <v>0.65613480779357558</v>
      </c>
      <c r="J610" s="137">
        <f t="shared" si="66"/>
        <v>8.8655375877688777E-2</v>
      </c>
      <c r="K610" s="137">
        <f t="shared" si="67"/>
        <v>0.3434611761634167</v>
      </c>
      <c r="L610" s="137">
        <f t="shared" si="68"/>
        <v>0.19900879867894375</v>
      </c>
      <c r="M610" s="137">
        <f t="shared" si="69"/>
        <v>0.63112535072004927</v>
      </c>
      <c r="N610" s="383">
        <f t="shared" si="63"/>
        <v>4794.0281640694939</v>
      </c>
    </row>
    <row r="611" spans="2:14" x14ac:dyDescent="0.25">
      <c r="B611" s="382">
        <v>5</v>
      </c>
      <c r="C611" s="382">
        <v>1331</v>
      </c>
      <c r="D611" s="379" t="s">
        <v>1181</v>
      </c>
      <c r="E611" s="380">
        <v>7500</v>
      </c>
      <c r="F611" s="380">
        <v>2918</v>
      </c>
      <c r="G611" s="380">
        <v>14148</v>
      </c>
      <c r="H611" s="137">
        <f t="shared" si="64"/>
        <v>7.4187799862919812</v>
      </c>
      <c r="I611" s="381">
        <f t="shared" si="65"/>
        <v>0.53011026293469043</v>
      </c>
      <c r="J611" s="137">
        <f t="shared" si="66"/>
        <v>0.26316106090027536</v>
      </c>
      <c r="K611" s="137">
        <f t="shared" si="67"/>
        <v>1.8898365515052247E-3</v>
      </c>
      <c r="L611" s="137">
        <f t="shared" si="68"/>
        <v>9.1670039775541751E-2</v>
      </c>
      <c r="M611" s="137">
        <f t="shared" si="69"/>
        <v>0.35672093722732234</v>
      </c>
      <c r="N611" s="383">
        <f t="shared" si="63"/>
        <v>5046.8878198921566</v>
      </c>
    </row>
    <row r="612" spans="2:14" x14ac:dyDescent="0.25">
      <c r="B612" s="382">
        <v>5</v>
      </c>
      <c r="C612" s="382">
        <v>1341</v>
      </c>
      <c r="D612" s="379" t="s">
        <v>1182</v>
      </c>
      <c r="E612" s="380">
        <v>4379</v>
      </c>
      <c r="F612" s="380">
        <v>2041</v>
      </c>
      <c r="G612" s="380">
        <v>7426</v>
      </c>
      <c r="H612" s="137">
        <f t="shared" si="64"/>
        <v>5.7839294463498288</v>
      </c>
      <c r="I612" s="381">
        <f t="shared" si="65"/>
        <v>0.58968489092378129</v>
      </c>
      <c r="J612" s="137">
        <f t="shared" si="66"/>
        <v>8.412760321989883E-2</v>
      </c>
      <c r="K612" s="137">
        <f t="shared" si="67"/>
        <v>-3.9755077221115029E-2</v>
      </c>
      <c r="L612" s="137">
        <f t="shared" si="68"/>
        <v>0.14241147778383814</v>
      </c>
      <c r="M612" s="137">
        <f t="shared" si="69"/>
        <v>0.18678400378262194</v>
      </c>
      <c r="N612" s="383">
        <f t="shared" si="63"/>
        <v>1387.0580120897505</v>
      </c>
    </row>
    <row r="613" spans="2:14" x14ac:dyDescent="0.25">
      <c r="B613" s="382">
        <v>5</v>
      </c>
      <c r="C613" s="382">
        <v>1342</v>
      </c>
      <c r="D613" s="379" t="s">
        <v>1183</v>
      </c>
      <c r="E613" s="380">
        <v>1357</v>
      </c>
      <c r="F613" s="380">
        <v>1303</v>
      </c>
      <c r="G613" s="380">
        <v>5463</v>
      </c>
      <c r="H613" s="137">
        <f t="shared" si="64"/>
        <v>5.2340752110514197</v>
      </c>
      <c r="I613" s="381">
        <f t="shared" si="65"/>
        <v>0.24839831594362072</v>
      </c>
      <c r="J613" s="137">
        <f t="shared" si="66"/>
        <v>3.184514600083023E-2</v>
      </c>
      <c r="K613" s="137">
        <f t="shared" si="67"/>
        <v>-5.376163724422426E-2</v>
      </c>
      <c r="L613" s="137">
        <f t="shared" si="68"/>
        <v>-0.14827219363733674</v>
      </c>
      <c r="M613" s="137">
        <f t="shared" si="69"/>
        <v>-0.17018868488073077</v>
      </c>
      <c r="N613" s="383">
        <f t="shared" si="63"/>
        <v>-929.74078550343222</v>
      </c>
    </row>
    <row r="614" spans="2:14" x14ac:dyDescent="0.25">
      <c r="B614" s="382">
        <v>5</v>
      </c>
      <c r="C614" s="382">
        <v>1343</v>
      </c>
      <c r="D614" s="379" t="s">
        <v>1184</v>
      </c>
      <c r="E614" s="380">
        <v>49</v>
      </c>
      <c r="F614" s="380">
        <v>3449</v>
      </c>
      <c r="G614" s="380">
        <v>191</v>
      </c>
      <c r="H614" s="137">
        <f t="shared" si="64"/>
        <v>6.9585387068715573E-2</v>
      </c>
      <c r="I614" s="381">
        <f t="shared" si="65"/>
        <v>0.25654450261780104</v>
      </c>
      <c r="J614" s="137">
        <f t="shared" si="66"/>
        <v>-0.10856907430427913</v>
      </c>
      <c r="K614" s="137">
        <f t="shared" si="67"/>
        <v>-0.18531784262489756</v>
      </c>
      <c r="L614" s="137">
        <f t="shared" si="68"/>
        <v>-0.14133385025049056</v>
      </c>
      <c r="M614" s="137">
        <f t="shared" si="69"/>
        <v>-0.43522076717966723</v>
      </c>
      <c r="N614" s="383">
        <f t="shared" si="63"/>
        <v>-83.127166531316448</v>
      </c>
    </row>
    <row r="615" spans="2:14" x14ac:dyDescent="0.25">
      <c r="B615" s="382">
        <v>5</v>
      </c>
      <c r="C615" s="382">
        <v>1344</v>
      </c>
      <c r="D615" s="379" t="s">
        <v>1185</v>
      </c>
      <c r="E615" s="380">
        <v>5887</v>
      </c>
      <c r="F615" s="380">
        <v>231</v>
      </c>
      <c r="G615" s="380">
        <v>9529</v>
      </c>
      <c r="H615" s="137">
        <f t="shared" si="64"/>
        <v>66.735930735930737</v>
      </c>
      <c r="I615" s="381">
        <f t="shared" si="65"/>
        <v>0.61779829992654001</v>
      </c>
      <c r="J615" s="137">
        <f t="shared" si="66"/>
        <v>0.1401388143924415</v>
      </c>
      <c r="K615" s="137">
        <f t="shared" si="67"/>
        <v>1.5128888960090323</v>
      </c>
      <c r="L615" s="137">
        <f t="shared" si="68"/>
        <v>0.16635648337206577</v>
      </c>
      <c r="M615" s="137">
        <f t="shared" si="69"/>
        <v>1.8193841937735398</v>
      </c>
      <c r="N615" s="383">
        <f t="shared" si="63"/>
        <v>17336.91198246806</v>
      </c>
    </row>
    <row r="616" spans="2:14" x14ac:dyDescent="0.25">
      <c r="B616" s="382">
        <v>5</v>
      </c>
      <c r="C616" s="382">
        <v>1345</v>
      </c>
      <c r="D616" s="379" t="s">
        <v>1186</v>
      </c>
      <c r="E616" s="380">
        <v>1506</v>
      </c>
      <c r="F616" s="380">
        <v>1130</v>
      </c>
      <c r="G616" s="380">
        <v>4153</v>
      </c>
      <c r="H616" s="137">
        <f t="shared" si="64"/>
        <v>5.0079646017699115</v>
      </c>
      <c r="I616" s="381">
        <f t="shared" si="65"/>
        <v>0.36262942451240066</v>
      </c>
      <c r="J616" s="137">
        <f t="shared" si="66"/>
        <v>-3.0453374209628778E-3</v>
      </c>
      <c r="K616" s="137">
        <f t="shared" si="67"/>
        <v>-5.9521403410332768E-2</v>
      </c>
      <c r="L616" s="137">
        <f t="shared" si="68"/>
        <v>-5.0978246369665768E-2</v>
      </c>
      <c r="M616" s="137">
        <f t="shared" si="69"/>
        <v>-0.11354498720096143</v>
      </c>
      <c r="N616" s="383">
        <f t="shared" si="63"/>
        <v>-471.55233184559279</v>
      </c>
    </row>
    <row r="617" spans="2:14" x14ac:dyDescent="0.25">
      <c r="B617" s="382">
        <v>5</v>
      </c>
      <c r="C617" s="382">
        <v>1346</v>
      </c>
      <c r="D617" s="379" t="s">
        <v>1187</v>
      </c>
      <c r="E617" s="380">
        <v>2981</v>
      </c>
      <c r="F617" s="380">
        <v>2819</v>
      </c>
      <c r="G617" s="380">
        <v>9757</v>
      </c>
      <c r="H617" s="137">
        <f t="shared" si="64"/>
        <v>4.5186236253990772</v>
      </c>
      <c r="I617" s="381">
        <f t="shared" si="65"/>
        <v>0.30552423900789177</v>
      </c>
      <c r="J617" s="137">
        <f t="shared" si="66"/>
        <v>0.14621135654524214</v>
      </c>
      <c r="K617" s="137">
        <f t="shared" si="67"/>
        <v>-7.1986495642613682E-2</v>
      </c>
      <c r="L617" s="137">
        <f t="shared" si="68"/>
        <v>-9.9616388613036608E-2</v>
      </c>
      <c r="M617" s="137">
        <f t="shared" si="69"/>
        <v>-2.5391527710408146E-2</v>
      </c>
      <c r="N617" s="383">
        <f t="shared" si="63"/>
        <v>-247.74513587045229</v>
      </c>
    </row>
    <row r="618" spans="2:14" x14ac:dyDescent="0.25">
      <c r="B618" s="382">
        <v>5</v>
      </c>
      <c r="C618" s="382">
        <v>1347</v>
      </c>
      <c r="D618" s="379" t="s">
        <v>1188</v>
      </c>
      <c r="E618" s="380">
        <v>1529</v>
      </c>
      <c r="F618" s="380">
        <v>1292</v>
      </c>
      <c r="G618" s="380">
        <v>3469</v>
      </c>
      <c r="H618" s="137">
        <f t="shared" si="64"/>
        <v>3.8684210526315788</v>
      </c>
      <c r="I618" s="381">
        <f t="shared" si="65"/>
        <v>0.44076102623234359</v>
      </c>
      <c r="J618" s="137">
        <f t="shared" si="66"/>
        <v>-2.1262963879364771E-2</v>
      </c>
      <c r="K618" s="137">
        <f t="shared" si="67"/>
        <v>-8.8549251329501394E-2</v>
      </c>
      <c r="L618" s="137">
        <f t="shared" si="68"/>
        <v>1.5568704219557521E-2</v>
      </c>
      <c r="M618" s="137">
        <f t="shared" si="69"/>
        <v>-9.4243510989308638E-2</v>
      </c>
      <c r="N618" s="383">
        <f t="shared" si="63"/>
        <v>-326.93073962191164</v>
      </c>
    </row>
    <row r="619" spans="2:14" x14ac:dyDescent="0.25">
      <c r="B619" s="382">
        <v>5</v>
      </c>
      <c r="C619" s="382">
        <v>1348</v>
      </c>
      <c r="D619" s="379" t="s">
        <v>1189</v>
      </c>
      <c r="E619" s="380">
        <v>271</v>
      </c>
      <c r="F619" s="380">
        <v>2696</v>
      </c>
      <c r="G619" s="380">
        <v>1035</v>
      </c>
      <c r="H619" s="137">
        <f t="shared" si="64"/>
        <v>0.48442136498516319</v>
      </c>
      <c r="I619" s="381">
        <f t="shared" si="65"/>
        <v>0.26183574879227051</v>
      </c>
      <c r="J619" s="137">
        <f t="shared" si="66"/>
        <v>-8.6090014756192587E-2</v>
      </c>
      <c r="K619" s="137">
        <f t="shared" si="67"/>
        <v>-0.17475063289652551</v>
      </c>
      <c r="L619" s="137">
        <f t="shared" si="68"/>
        <v>-0.13682714246546432</v>
      </c>
      <c r="M619" s="137">
        <f t="shared" si="69"/>
        <v>-0.39766779011818243</v>
      </c>
      <c r="N619" s="383">
        <f t="shared" si="63"/>
        <v>-411.5861627723188</v>
      </c>
    </row>
    <row r="620" spans="2:14" x14ac:dyDescent="0.25">
      <c r="B620" s="382">
        <v>5</v>
      </c>
      <c r="C620" s="382">
        <v>1349</v>
      </c>
      <c r="D620" s="379" t="s">
        <v>1190</v>
      </c>
      <c r="E620" s="380">
        <v>2094</v>
      </c>
      <c r="F620" s="380">
        <v>810</v>
      </c>
      <c r="G620" s="380">
        <v>5583</v>
      </c>
      <c r="H620" s="137">
        <f t="shared" si="64"/>
        <v>9.4777777777777779</v>
      </c>
      <c r="I620" s="381">
        <f t="shared" si="65"/>
        <v>0.37506716818914559</v>
      </c>
      <c r="J620" s="137">
        <f t="shared" si="66"/>
        <v>3.5041220818093716E-2</v>
      </c>
      <c r="K620" s="137">
        <f t="shared" si="67"/>
        <v>5.4339148209973771E-2</v>
      </c>
      <c r="L620" s="137">
        <f t="shared" si="68"/>
        <v>-4.0384659451217858E-2</v>
      </c>
      <c r="M620" s="137">
        <f t="shared" si="69"/>
        <v>4.8995709576849622E-2</v>
      </c>
      <c r="N620" s="383">
        <f t="shared" si="63"/>
        <v>273.54304656755141</v>
      </c>
    </row>
    <row r="621" spans="2:14" x14ac:dyDescent="0.25">
      <c r="B621" s="382">
        <v>5</v>
      </c>
      <c r="C621" s="382">
        <v>1361</v>
      </c>
      <c r="D621" s="379" t="s">
        <v>1191</v>
      </c>
      <c r="E621" s="380">
        <v>192</v>
      </c>
      <c r="F621" s="380">
        <v>2214</v>
      </c>
      <c r="G621" s="380">
        <v>632</v>
      </c>
      <c r="H621" s="137">
        <f t="shared" si="64"/>
        <v>0.37217705510388438</v>
      </c>
      <c r="I621" s="381">
        <f t="shared" si="65"/>
        <v>0.30379746835443039</v>
      </c>
      <c r="J621" s="137">
        <f t="shared" si="66"/>
        <v>-9.6823499350835798E-2</v>
      </c>
      <c r="K621" s="137">
        <f t="shared" si="67"/>
        <v>-0.1776098573285268</v>
      </c>
      <c r="L621" s="137">
        <f t="shared" si="68"/>
        <v>-0.10108712924583084</v>
      </c>
      <c r="M621" s="137">
        <f t="shared" si="69"/>
        <v>-0.37552048592519344</v>
      </c>
      <c r="N621" s="383">
        <f t="shared" si="63"/>
        <v>-237.32894710472226</v>
      </c>
    </row>
    <row r="622" spans="2:14" x14ac:dyDescent="0.25">
      <c r="B622" s="382">
        <v>5</v>
      </c>
      <c r="C622" s="382">
        <v>1362</v>
      </c>
      <c r="D622" s="379" t="s">
        <v>1192</v>
      </c>
      <c r="E622" s="380">
        <v>4358</v>
      </c>
      <c r="F622" s="380">
        <v>4013</v>
      </c>
      <c r="G622" s="380">
        <v>12524</v>
      </c>
      <c r="H622" s="137">
        <f t="shared" si="64"/>
        <v>4.2068278096187388</v>
      </c>
      <c r="I622" s="381">
        <f t="shared" si="65"/>
        <v>0.34797189396358991</v>
      </c>
      <c r="J622" s="137">
        <f t="shared" si="66"/>
        <v>0.21990751503997613</v>
      </c>
      <c r="K622" s="137">
        <f t="shared" si="67"/>
        <v>-7.9928940254887199E-2</v>
      </c>
      <c r="L622" s="137">
        <f t="shared" si="68"/>
        <v>-6.3462490129163246E-2</v>
      </c>
      <c r="M622" s="137">
        <f t="shared" si="69"/>
        <v>7.6516084655925687E-2</v>
      </c>
      <c r="N622" s="383">
        <f t="shared" si="63"/>
        <v>958.28744423081332</v>
      </c>
    </row>
    <row r="623" spans="2:14" x14ac:dyDescent="0.25">
      <c r="B623" s="382">
        <v>5</v>
      </c>
      <c r="C623" s="382">
        <v>1363</v>
      </c>
      <c r="D623" s="379" t="s">
        <v>1193</v>
      </c>
      <c r="E623" s="380">
        <v>156</v>
      </c>
      <c r="F623" s="380">
        <v>1061</v>
      </c>
      <c r="G623" s="380">
        <v>822</v>
      </c>
      <c r="H623" s="137">
        <f t="shared" si="64"/>
        <v>0.92177191328934971</v>
      </c>
      <c r="I623" s="381">
        <f t="shared" si="65"/>
        <v>0.18978102189781021</v>
      </c>
      <c r="J623" s="137">
        <f t="shared" si="66"/>
        <v>-9.1763047556835259E-2</v>
      </c>
      <c r="K623" s="137">
        <f t="shared" si="67"/>
        <v>-0.16360990447667834</v>
      </c>
      <c r="L623" s="137">
        <f t="shared" si="68"/>
        <v>-0.19819824256850635</v>
      </c>
      <c r="M623" s="137">
        <f t="shared" si="69"/>
        <v>-0.45357119460202</v>
      </c>
      <c r="N623" s="383">
        <f t="shared" si="63"/>
        <v>-372.83552196286041</v>
      </c>
    </row>
    <row r="624" spans="2:14" x14ac:dyDescent="0.25">
      <c r="B624" s="382">
        <v>5</v>
      </c>
      <c r="C624" s="382">
        <v>1364</v>
      </c>
      <c r="D624" s="379" t="s">
        <v>1194</v>
      </c>
      <c r="E624" s="380">
        <v>3811</v>
      </c>
      <c r="F624" s="380">
        <v>1284</v>
      </c>
      <c r="G624" s="380">
        <v>9548</v>
      </c>
      <c r="H624" s="137">
        <f t="shared" si="64"/>
        <v>10.404205607476635</v>
      </c>
      <c r="I624" s="381">
        <f t="shared" si="65"/>
        <v>0.39914118139924593</v>
      </c>
      <c r="J624" s="137">
        <f t="shared" si="66"/>
        <v>0.14064485957184156</v>
      </c>
      <c r="K624" s="137">
        <f t="shared" si="67"/>
        <v>7.7938251700944761E-2</v>
      </c>
      <c r="L624" s="137">
        <f t="shared" si="68"/>
        <v>-1.9880124380769724E-2</v>
      </c>
      <c r="M624" s="137">
        <f t="shared" si="69"/>
        <v>0.1987029868920166</v>
      </c>
      <c r="N624" s="383">
        <f t="shared" si="63"/>
        <v>1897.2161188449745</v>
      </c>
    </row>
    <row r="625" spans="2:14" x14ac:dyDescent="0.25">
      <c r="B625" s="382">
        <v>5</v>
      </c>
      <c r="C625" s="382">
        <v>1365</v>
      </c>
      <c r="D625" s="379" t="s">
        <v>1195</v>
      </c>
      <c r="E625" s="380">
        <v>254</v>
      </c>
      <c r="F625" s="380">
        <v>786</v>
      </c>
      <c r="G625" s="380">
        <v>1149</v>
      </c>
      <c r="H625" s="137">
        <f t="shared" si="64"/>
        <v>1.7849872773536897</v>
      </c>
      <c r="I625" s="381">
        <f t="shared" si="65"/>
        <v>0.22106179286335945</v>
      </c>
      <c r="J625" s="137">
        <f t="shared" si="66"/>
        <v>-8.305374367979225E-2</v>
      </c>
      <c r="K625" s="137">
        <f t="shared" si="67"/>
        <v>-0.14162102627321119</v>
      </c>
      <c r="L625" s="137">
        <f t="shared" si="68"/>
        <v>-0.17155550295977923</v>
      </c>
      <c r="M625" s="137">
        <f t="shared" si="69"/>
        <v>-0.39623027291278268</v>
      </c>
      <c r="N625" s="383">
        <f t="shared" si="63"/>
        <v>-455.26858357678731</v>
      </c>
    </row>
    <row r="626" spans="2:14" x14ac:dyDescent="0.25">
      <c r="B626" s="382">
        <v>5</v>
      </c>
      <c r="C626" s="382">
        <v>1366</v>
      </c>
      <c r="D626" s="379" t="s">
        <v>1196</v>
      </c>
      <c r="E626" s="380">
        <v>947</v>
      </c>
      <c r="F626" s="380">
        <v>1931</v>
      </c>
      <c r="G626" s="380">
        <v>1378</v>
      </c>
      <c r="H626" s="137">
        <f t="shared" si="64"/>
        <v>1.2040393578456758</v>
      </c>
      <c r="I626" s="381">
        <f t="shared" si="65"/>
        <v>0.68722786647314948</v>
      </c>
      <c r="J626" s="137">
        <f t="shared" si="66"/>
        <v>-7.6954567570181098E-2</v>
      </c>
      <c r="K626" s="137">
        <f t="shared" si="67"/>
        <v>-0.15641964267465328</v>
      </c>
      <c r="L626" s="137">
        <f t="shared" si="68"/>
        <v>0.22549165829103948</v>
      </c>
      <c r="M626" s="137">
        <f t="shared" si="69"/>
        <v>-7.8825519537948918E-3</v>
      </c>
      <c r="N626" s="383">
        <f t="shared" si="63"/>
        <v>-10.862156592329361</v>
      </c>
    </row>
    <row r="627" spans="2:14" x14ac:dyDescent="0.25">
      <c r="B627" s="382">
        <v>5</v>
      </c>
      <c r="C627" s="382">
        <v>1367</v>
      </c>
      <c r="D627" s="379" t="s">
        <v>1197</v>
      </c>
      <c r="E627" s="380">
        <v>1530</v>
      </c>
      <c r="F627" s="380">
        <v>9922</v>
      </c>
      <c r="G627" s="380">
        <v>3583</v>
      </c>
      <c r="H627" s="137">
        <f t="shared" si="64"/>
        <v>0.51531949203789562</v>
      </c>
      <c r="I627" s="381">
        <f t="shared" si="65"/>
        <v>0.42701646664806031</v>
      </c>
      <c r="J627" s="137">
        <f t="shared" si="66"/>
        <v>-1.8226692802964458E-2</v>
      </c>
      <c r="K627" s="137">
        <f t="shared" si="67"/>
        <v>-0.173963557989426</v>
      </c>
      <c r="L627" s="137">
        <f t="shared" si="68"/>
        <v>3.8620643018906346E-3</v>
      </c>
      <c r="M627" s="137">
        <f t="shared" si="69"/>
        <v>-0.18832818649049984</v>
      </c>
      <c r="N627" s="383">
        <f t="shared" si="63"/>
        <v>-674.77989219546089</v>
      </c>
    </row>
    <row r="628" spans="2:14" x14ac:dyDescent="0.25">
      <c r="B628" s="382">
        <v>5</v>
      </c>
      <c r="C628" s="382">
        <v>1368</v>
      </c>
      <c r="D628" s="379" t="s">
        <v>1198</v>
      </c>
      <c r="E628" s="380">
        <v>409</v>
      </c>
      <c r="F628" s="380">
        <v>3019</v>
      </c>
      <c r="G628" s="380">
        <v>916</v>
      </c>
      <c r="H628" s="137">
        <f t="shared" si="64"/>
        <v>0.43888704869161976</v>
      </c>
      <c r="I628" s="381">
        <f t="shared" si="65"/>
        <v>0.44650655021834063</v>
      </c>
      <c r="J628" s="137">
        <f t="shared" si="66"/>
        <v>-8.9259455616645542E-2</v>
      </c>
      <c r="K628" s="137">
        <f t="shared" si="67"/>
        <v>-0.17591053872853318</v>
      </c>
      <c r="L628" s="137">
        <f t="shared" si="68"/>
        <v>2.0462333588322255E-2</v>
      </c>
      <c r="M628" s="137">
        <f t="shared" si="69"/>
        <v>-0.24470766075685649</v>
      </c>
      <c r="N628" s="383">
        <f t="shared" si="63"/>
        <v>-224.15221725328055</v>
      </c>
    </row>
    <row r="629" spans="2:14" x14ac:dyDescent="0.25">
      <c r="B629" s="382">
        <v>5</v>
      </c>
      <c r="C629" s="382">
        <v>1369</v>
      </c>
      <c r="D629" s="379" t="s">
        <v>1199</v>
      </c>
      <c r="E629" s="380">
        <v>39</v>
      </c>
      <c r="F629" s="380">
        <v>877</v>
      </c>
      <c r="G629" s="380">
        <v>85</v>
      </c>
      <c r="H629" s="137">
        <f t="shared" si="64"/>
        <v>0.14139110604332952</v>
      </c>
      <c r="I629" s="381">
        <f t="shared" si="65"/>
        <v>0.45882352941176469</v>
      </c>
      <c r="J629" s="137">
        <f t="shared" si="66"/>
        <v>-0.11139227372619522</v>
      </c>
      <c r="K629" s="137">
        <f t="shared" si="67"/>
        <v>-0.1834887194714229</v>
      </c>
      <c r="L629" s="137">
        <f t="shared" si="68"/>
        <v>3.0953061894792726E-2</v>
      </c>
      <c r="M629" s="137">
        <f t="shared" si="69"/>
        <v>-0.26392793130282538</v>
      </c>
      <c r="N629" s="383">
        <f t="shared" si="63"/>
        <v>-22.433874160740157</v>
      </c>
    </row>
    <row r="630" spans="2:14" x14ac:dyDescent="0.25">
      <c r="B630" s="382">
        <v>5</v>
      </c>
      <c r="C630" s="382">
        <v>1370</v>
      </c>
      <c r="D630" s="379" t="s">
        <v>1200</v>
      </c>
      <c r="E630" s="380">
        <v>932</v>
      </c>
      <c r="F630" s="380">
        <v>2129</v>
      </c>
      <c r="G630" s="380">
        <v>2595</v>
      </c>
      <c r="H630" s="137">
        <f t="shared" si="64"/>
        <v>1.6566463128229216</v>
      </c>
      <c r="I630" s="381">
        <f t="shared" si="65"/>
        <v>0.35915221579961465</v>
      </c>
      <c r="J630" s="137">
        <f t="shared" si="66"/>
        <v>-4.4541042131767197E-2</v>
      </c>
      <c r="K630" s="137">
        <f t="shared" si="67"/>
        <v>-0.14489028439240775</v>
      </c>
      <c r="L630" s="137">
        <f t="shared" si="68"/>
        <v>-5.3939885851057877E-2</v>
      </c>
      <c r="M630" s="137">
        <f t="shared" si="69"/>
        <v>-0.24337121237523282</v>
      </c>
      <c r="N630" s="383">
        <f t="shared" si="63"/>
        <v>-631.54829611372918</v>
      </c>
    </row>
    <row r="631" spans="2:14" x14ac:dyDescent="0.25">
      <c r="B631" s="382">
        <v>5</v>
      </c>
      <c r="C631" s="382">
        <v>1371</v>
      </c>
      <c r="D631" s="379" t="s">
        <v>1201</v>
      </c>
      <c r="E631" s="380">
        <v>594</v>
      </c>
      <c r="F631" s="380">
        <v>1725</v>
      </c>
      <c r="G631" s="380">
        <v>2066</v>
      </c>
      <c r="H631" s="137">
        <f t="shared" si="64"/>
        <v>1.5420289855072464</v>
      </c>
      <c r="I631" s="381">
        <f t="shared" si="65"/>
        <v>0.28751210067763794</v>
      </c>
      <c r="J631" s="137">
        <f t="shared" si="66"/>
        <v>-5.8630405284537085E-2</v>
      </c>
      <c r="K631" s="137">
        <f t="shared" si="67"/>
        <v>-0.14780995722872611</v>
      </c>
      <c r="L631" s="137">
        <f t="shared" si="68"/>
        <v>-0.11495784908592108</v>
      </c>
      <c r="M631" s="137">
        <f t="shared" si="69"/>
        <v>-0.32139821159918425</v>
      </c>
      <c r="N631" s="383">
        <f t="shared" si="63"/>
        <v>-664.00870516391467</v>
      </c>
    </row>
    <row r="632" spans="2:14" x14ac:dyDescent="0.25">
      <c r="B632" s="382">
        <v>5</v>
      </c>
      <c r="C632" s="382">
        <v>1372</v>
      </c>
      <c r="D632" s="379" t="s">
        <v>1202</v>
      </c>
      <c r="E632" s="380">
        <v>13575</v>
      </c>
      <c r="F632" s="380">
        <v>5012</v>
      </c>
      <c r="G632" s="380">
        <v>16446</v>
      </c>
      <c r="H632" s="137">
        <f t="shared" si="64"/>
        <v>5.9898244213886676</v>
      </c>
      <c r="I632" s="381">
        <f t="shared" si="65"/>
        <v>0.82542867566581535</v>
      </c>
      <c r="J632" s="137">
        <f t="shared" si="66"/>
        <v>0.32436589365087121</v>
      </c>
      <c r="K632" s="137">
        <f t="shared" si="67"/>
        <v>-3.451026843143102E-2</v>
      </c>
      <c r="L632" s="137">
        <f t="shared" si="68"/>
        <v>0.34320129457496495</v>
      </c>
      <c r="M632" s="137">
        <f t="shared" si="69"/>
        <v>0.63305691979440515</v>
      </c>
      <c r="N632" s="383">
        <f t="shared" si="63"/>
        <v>10411.254102938787</v>
      </c>
    </row>
    <row r="633" spans="2:14" x14ac:dyDescent="0.25">
      <c r="B633" s="382">
        <v>5</v>
      </c>
      <c r="C633" s="382">
        <v>1373</v>
      </c>
      <c r="D633" s="379" t="s">
        <v>1203</v>
      </c>
      <c r="E633" s="380">
        <v>1437</v>
      </c>
      <c r="F633" s="380">
        <v>1003</v>
      </c>
      <c r="G633" s="380">
        <v>3774</v>
      </c>
      <c r="H633" s="137">
        <f t="shared" si="64"/>
        <v>5.1954137587238289</v>
      </c>
      <c r="I633" s="381">
        <f t="shared" si="65"/>
        <v>0.38076311605723373</v>
      </c>
      <c r="J633" s="137">
        <f t="shared" si="66"/>
        <v>-1.3139607052153402E-2</v>
      </c>
      <c r="K633" s="137">
        <f t="shared" si="67"/>
        <v>-5.474646907390561E-2</v>
      </c>
      <c r="L633" s="137">
        <f t="shared" si="68"/>
        <v>-3.5533255499522062E-2</v>
      </c>
      <c r="M633" s="137">
        <f t="shared" si="69"/>
        <v>-0.10341933162558108</v>
      </c>
      <c r="N633" s="383">
        <f t="shared" si="63"/>
        <v>-390.30455755494296</v>
      </c>
    </row>
    <row r="634" spans="2:14" x14ac:dyDescent="0.25">
      <c r="B634" s="382">
        <v>5</v>
      </c>
      <c r="C634" s="382">
        <v>1374</v>
      </c>
      <c r="D634" s="379" t="s">
        <v>1204</v>
      </c>
      <c r="E634" s="380">
        <v>262</v>
      </c>
      <c r="F634" s="380">
        <v>695</v>
      </c>
      <c r="G634" s="380">
        <v>965</v>
      </c>
      <c r="H634" s="137">
        <f t="shared" si="64"/>
        <v>1.7654676258992805</v>
      </c>
      <c r="I634" s="381">
        <f t="shared" si="65"/>
        <v>0.27150259067357513</v>
      </c>
      <c r="J634" s="137">
        <f t="shared" si="66"/>
        <v>-8.7954391732929599E-2</v>
      </c>
      <c r="K634" s="137">
        <f t="shared" si="67"/>
        <v>-0.14211825472427148</v>
      </c>
      <c r="L634" s="137">
        <f t="shared" si="68"/>
        <v>-0.12859361294772997</v>
      </c>
      <c r="M634" s="137">
        <f t="shared" si="69"/>
        <v>-0.35866625940493102</v>
      </c>
      <c r="N634" s="383">
        <f t="shared" si="63"/>
        <v>-346.11294032575842</v>
      </c>
    </row>
    <row r="635" spans="2:14" x14ac:dyDescent="0.25">
      <c r="B635" s="382">
        <v>5</v>
      </c>
      <c r="C635" s="382">
        <v>1375</v>
      </c>
      <c r="D635" s="379" t="s">
        <v>1205</v>
      </c>
      <c r="E635" s="380">
        <v>952</v>
      </c>
      <c r="F635" s="380">
        <v>3794</v>
      </c>
      <c r="G635" s="380">
        <v>2476</v>
      </c>
      <c r="H635" s="137">
        <f t="shared" si="64"/>
        <v>0.90353189246178178</v>
      </c>
      <c r="I635" s="381">
        <f t="shared" si="65"/>
        <v>0.38449111470113084</v>
      </c>
      <c r="J635" s="137">
        <f t="shared" si="66"/>
        <v>-4.7710482992220159E-2</v>
      </c>
      <c r="K635" s="137">
        <f t="shared" si="67"/>
        <v>-0.16407453661032995</v>
      </c>
      <c r="L635" s="137">
        <f t="shared" si="68"/>
        <v>-3.2358010962217396E-2</v>
      </c>
      <c r="M635" s="137">
        <f t="shared" si="69"/>
        <v>-0.24414303056476749</v>
      </c>
      <c r="N635" s="383">
        <f t="shared" si="63"/>
        <v>-604.49814367836427</v>
      </c>
    </row>
    <row r="636" spans="2:14" x14ac:dyDescent="0.25">
      <c r="B636" s="382">
        <v>6</v>
      </c>
      <c r="C636" s="382">
        <v>1401</v>
      </c>
      <c r="D636" s="379" t="s">
        <v>1206</v>
      </c>
      <c r="E636" s="380">
        <v>3317</v>
      </c>
      <c r="F636" s="380">
        <v>4924</v>
      </c>
      <c r="G636" s="380">
        <v>6511</v>
      </c>
      <c r="H636" s="137">
        <f t="shared" si="64"/>
        <v>1.9959382615759544</v>
      </c>
      <c r="I636" s="381">
        <f t="shared" si="65"/>
        <v>0.50944555367839039</v>
      </c>
      <c r="J636" s="137">
        <f t="shared" si="66"/>
        <v>5.9757532738264715E-2</v>
      </c>
      <c r="K636" s="137">
        <f t="shared" si="67"/>
        <v>-0.13624742462978728</v>
      </c>
      <c r="L636" s="137">
        <f t="shared" si="68"/>
        <v>7.4069307734377754E-2</v>
      </c>
      <c r="M636" s="137">
        <f t="shared" si="69"/>
        <v>-2.4205841571448145E-3</v>
      </c>
      <c r="N636" s="383">
        <f t="shared" si="63"/>
        <v>-15.760423447169886</v>
      </c>
    </row>
    <row r="637" spans="2:14" x14ac:dyDescent="0.25">
      <c r="B637" s="382">
        <v>6</v>
      </c>
      <c r="C637" s="382">
        <v>1402</v>
      </c>
      <c r="D637" s="379" t="s">
        <v>1207</v>
      </c>
      <c r="E637" s="380">
        <v>2756</v>
      </c>
      <c r="F637" s="380">
        <v>4242</v>
      </c>
      <c r="G637" s="380">
        <v>4416</v>
      </c>
      <c r="H637" s="137">
        <f t="shared" si="64"/>
        <v>1.6907119283356906</v>
      </c>
      <c r="I637" s="381">
        <f t="shared" si="65"/>
        <v>0.62409420289855078</v>
      </c>
      <c r="J637" s="137">
        <f t="shared" si="66"/>
        <v>3.9593932202062719E-3</v>
      </c>
      <c r="K637" s="137">
        <f t="shared" si="67"/>
        <v>-0.14402252334270915</v>
      </c>
      <c r="L637" s="137">
        <f t="shared" si="68"/>
        <v>0.17171888648130604</v>
      </c>
      <c r="M637" s="137">
        <f t="shared" si="69"/>
        <v>3.1655756358803161E-2</v>
      </c>
      <c r="N637" s="383">
        <f t="shared" si="63"/>
        <v>139.79182008047476</v>
      </c>
    </row>
    <row r="638" spans="2:14" x14ac:dyDescent="0.25">
      <c r="B638" s="382">
        <v>6</v>
      </c>
      <c r="C638" s="382">
        <v>1403</v>
      </c>
      <c r="D638" s="379" t="s">
        <v>1208</v>
      </c>
      <c r="E638" s="380">
        <v>1423</v>
      </c>
      <c r="F638" s="380">
        <v>7900</v>
      </c>
      <c r="G638" s="380">
        <v>3988</v>
      </c>
      <c r="H638" s="137">
        <f t="shared" si="64"/>
        <v>0.68493670886075952</v>
      </c>
      <c r="I638" s="381">
        <f t="shared" si="65"/>
        <v>0.35682046138415247</v>
      </c>
      <c r="J638" s="137">
        <f t="shared" si="66"/>
        <v>-7.4399402947001774E-3</v>
      </c>
      <c r="K638" s="137">
        <f t="shared" si="67"/>
        <v>-0.16964286065571749</v>
      </c>
      <c r="L638" s="137">
        <f t="shared" si="68"/>
        <v>-5.5925908695286325E-2</v>
      </c>
      <c r="M638" s="137">
        <f t="shared" si="69"/>
        <v>-0.233008709645704</v>
      </c>
      <c r="N638" s="383">
        <f t="shared" si="63"/>
        <v>-929.23873406706753</v>
      </c>
    </row>
    <row r="639" spans="2:14" x14ac:dyDescent="0.25">
      <c r="B639" s="382">
        <v>6</v>
      </c>
      <c r="C639" s="382">
        <v>1404</v>
      </c>
      <c r="D639" s="379" t="s">
        <v>1209</v>
      </c>
      <c r="E639" s="380">
        <v>2552</v>
      </c>
      <c r="F639" s="380">
        <v>7189</v>
      </c>
      <c r="G639" s="380">
        <v>6514</v>
      </c>
      <c r="H639" s="137">
        <f t="shared" si="64"/>
        <v>1.2610933370427042</v>
      </c>
      <c r="I639" s="381">
        <f t="shared" si="65"/>
        <v>0.39177156892846177</v>
      </c>
      <c r="J639" s="137">
        <f t="shared" si="66"/>
        <v>5.9837434608696304E-2</v>
      </c>
      <c r="K639" s="137">
        <f t="shared" si="67"/>
        <v>-0.1549662938907766</v>
      </c>
      <c r="L639" s="137">
        <f t="shared" si="68"/>
        <v>-2.6157037002027522E-2</v>
      </c>
      <c r="M639" s="137">
        <f t="shared" si="69"/>
        <v>-0.12128589628410781</v>
      </c>
      <c r="N639" s="383">
        <f t="shared" si="63"/>
        <v>-790.0563283946783</v>
      </c>
    </row>
    <row r="640" spans="2:14" x14ac:dyDescent="0.25">
      <c r="B640" s="382">
        <v>6</v>
      </c>
      <c r="C640" s="382">
        <v>1405</v>
      </c>
      <c r="D640" s="379" t="s">
        <v>1210</v>
      </c>
      <c r="E640" s="380">
        <v>1214</v>
      </c>
      <c r="F640" s="380">
        <v>3973</v>
      </c>
      <c r="G640" s="380">
        <v>2072</v>
      </c>
      <c r="H640" s="137">
        <f t="shared" si="64"/>
        <v>0.82708280896048325</v>
      </c>
      <c r="I640" s="381">
        <f t="shared" si="65"/>
        <v>0.5859073359073359</v>
      </c>
      <c r="J640" s="137">
        <f t="shared" si="66"/>
        <v>-5.8470601543673908E-2</v>
      </c>
      <c r="K640" s="137">
        <f t="shared" si="67"/>
        <v>-0.16602194122783101</v>
      </c>
      <c r="L640" s="137">
        <f t="shared" si="68"/>
        <v>0.13919402464716069</v>
      </c>
      <c r="M640" s="137">
        <f t="shared" si="69"/>
        <v>-8.5298518124344247E-2</v>
      </c>
      <c r="N640" s="383">
        <f t="shared" si="63"/>
        <v>-176.73852955364129</v>
      </c>
    </row>
    <row r="641" spans="2:14" x14ac:dyDescent="0.25">
      <c r="B641" s="382">
        <v>6</v>
      </c>
      <c r="C641" s="382">
        <v>1406</v>
      </c>
      <c r="D641" s="379" t="s">
        <v>1211</v>
      </c>
      <c r="E641" s="380">
        <v>3442</v>
      </c>
      <c r="F641" s="380">
        <v>4751</v>
      </c>
      <c r="G641" s="380">
        <v>5299</v>
      </c>
      <c r="H641" s="137">
        <f t="shared" si="64"/>
        <v>1.8398231951168176</v>
      </c>
      <c r="I641" s="381">
        <f t="shared" si="65"/>
        <v>0.6495565200981317</v>
      </c>
      <c r="J641" s="137">
        <f t="shared" si="66"/>
        <v>2.7477177083903456E-2</v>
      </c>
      <c r="K641" s="137">
        <f t="shared" si="67"/>
        <v>-0.14022417866476328</v>
      </c>
      <c r="L641" s="137">
        <f t="shared" si="68"/>
        <v>0.19340588031308792</v>
      </c>
      <c r="M641" s="137">
        <f t="shared" si="69"/>
        <v>8.0658878732228101E-2</v>
      </c>
      <c r="N641" s="383">
        <f t="shared" si="63"/>
        <v>427.41139840207671</v>
      </c>
    </row>
    <row r="642" spans="2:14" x14ac:dyDescent="0.25">
      <c r="B642" s="382">
        <v>6</v>
      </c>
      <c r="C642" s="382">
        <v>1407</v>
      </c>
      <c r="D642" s="379" t="s">
        <v>1212</v>
      </c>
      <c r="E642" s="380">
        <v>8942</v>
      </c>
      <c r="F642" s="380">
        <v>7050</v>
      </c>
      <c r="G642" s="380">
        <v>10862</v>
      </c>
      <c r="H642" s="137">
        <f t="shared" si="64"/>
        <v>2.8090780141843972</v>
      </c>
      <c r="I642" s="381">
        <f t="shared" si="65"/>
        <v>0.82323697293316145</v>
      </c>
      <c r="J642" s="137">
        <f t="shared" si="66"/>
        <v>0.17564187882087676</v>
      </c>
      <c r="K642" s="137">
        <f t="shared" si="67"/>
        <v>-0.11553413368658795</v>
      </c>
      <c r="L642" s="137">
        <f t="shared" si="68"/>
        <v>0.34133455780974442</v>
      </c>
      <c r="M642" s="137">
        <f t="shared" si="69"/>
        <v>0.40144230294403321</v>
      </c>
      <c r="N642" s="383">
        <f t="shared" si="63"/>
        <v>4360.4662945780892</v>
      </c>
    </row>
    <row r="643" spans="2:14" x14ac:dyDescent="0.25">
      <c r="B643" s="382">
        <v>7</v>
      </c>
      <c r="C643" s="382">
        <v>1501</v>
      </c>
      <c r="D643" s="379" t="s">
        <v>1213</v>
      </c>
      <c r="E643" s="380">
        <v>1205</v>
      </c>
      <c r="F643" s="380">
        <v>2220</v>
      </c>
      <c r="G643" s="380">
        <v>3712</v>
      </c>
      <c r="H643" s="137">
        <f t="shared" si="64"/>
        <v>2.214864864864865</v>
      </c>
      <c r="I643" s="381">
        <f t="shared" si="65"/>
        <v>0.32462284482758619</v>
      </c>
      <c r="J643" s="137">
        <f t="shared" si="66"/>
        <v>-1.4790912374406206E-2</v>
      </c>
      <c r="K643" s="137">
        <f t="shared" si="67"/>
        <v>-0.13067065825650043</v>
      </c>
      <c r="L643" s="137">
        <f t="shared" si="68"/>
        <v>-8.3349552277568933E-2</v>
      </c>
      <c r="M643" s="137">
        <f t="shared" si="69"/>
        <v>-0.22881112290847558</v>
      </c>
      <c r="N643" s="383">
        <f t="shared" si="63"/>
        <v>-849.34688823626129</v>
      </c>
    </row>
    <row r="644" spans="2:14" x14ac:dyDescent="0.25">
      <c r="B644" s="382">
        <v>7</v>
      </c>
      <c r="C644" s="382">
        <v>1502</v>
      </c>
      <c r="D644" s="379" t="s">
        <v>1214</v>
      </c>
      <c r="E644" s="380">
        <v>2056</v>
      </c>
      <c r="F644" s="380">
        <v>980</v>
      </c>
      <c r="G644" s="380">
        <v>5483</v>
      </c>
      <c r="H644" s="137">
        <f t="shared" si="64"/>
        <v>7.6928571428571431</v>
      </c>
      <c r="I644" s="381">
        <f t="shared" si="65"/>
        <v>0.37497720226153564</v>
      </c>
      <c r="J644" s="137">
        <f t="shared" si="66"/>
        <v>3.2377825137040808E-2</v>
      </c>
      <c r="K644" s="137">
        <f t="shared" si="67"/>
        <v>8.8714653140983951E-3</v>
      </c>
      <c r="L644" s="137">
        <f t="shared" si="68"/>
        <v>-4.0461286040300637E-2</v>
      </c>
      <c r="M644" s="137">
        <f t="shared" si="69"/>
        <v>7.8800441083856643E-4</v>
      </c>
      <c r="N644" s="383">
        <f t="shared" si="63"/>
        <v>4.3206281846278598</v>
      </c>
    </row>
    <row r="645" spans="2:14" x14ac:dyDescent="0.25">
      <c r="B645" s="382">
        <v>7</v>
      </c>
      <c r="C645" s="382">
        <v>1503</v>
      </c>
      <c r="D645" s="379" t="s">
        <v>1215</v>
      </c>
      <c r="E645" s="380">
        <v>877</v>
      </c>
      <c r="F645" s="380">
        <v>1497</v>
      </c>
      <c r="G645" s="380">
        <v>1871</v>
      </c>
      <c r="H645" s="137">
        <f t="shared" si="64"/>
        <v>1.8356713426853708</v>
      </c>
      <c r="I645" s="381">
        <f t="shared" si="65"/>
        <v>0.46873329770176375</v>
      </c>
      <c r="J645" s="137">
        <f t="shared" si="66"/>
        <v>-6.3824026862590255E-2</v>
      </c>
      <c r="K645" s="137">
        <f t="shared" si="67"/>
        <v>-0.14032993973116042</v>
      </c>
      <c r="L645" s="137">
        <f t="shared" si="68"/>
        <v>3.9393498878396667E-2</v>
      </c>
      <c r="M645" s="137">
        <f t="shared" si="69"/>
        <v>-0.16476046771535402</v>
      </c>
      <c r="N645" s="383">
        <f t="shared" si="63"/>
        <v>-308.26683509542738</v>
      </c>
    </row>
    <row r="646" spans="2:14" x14ac:dyDescent="0.25">
      <c r="B646" s="382">
        <v>7</v>
      </c>
      <c r="C646" s="382">
        <v>1504</v>
      </c>
      <c r="D646" s="379" t="s">
        <v>1216</v>
      </c>
      <c r="E646" s="380">
        <v>446</v>
      </c>
      <c r="F646" s="380">
        <v>2166</v>
      </c>
      <c r="G646" s="380">
        <v>1668</v>
      </c>
      <c r="H646" s="137">
        <f t="shared" si="64"/>
        <v>0.97599261311172669</v>
      </c>
      <c r="I646" s="381">
        <f t="shared" si="65"/>
        <v>0.26738609112709832</v>
      </c>
      <c r="J646" s="137">
        <f t="shared" si="66"/>
        <v>-6.9230720095127665E-2</v>
      </c>
      <c r="K646" s="137">
        <f t="shared" si="67"/>
        <v>-0.16222872845255448</v>
      </c>
      <c r="L646" s="137">
        <f t="shared" si="68"/>
        <v>-0.13209975496823881</v>
      </c>
      <c r="M646" s="137">
        <f t="shared" si="69"/>
        <v>-0.36355920351592097</v>
      </c>
      <c r="N646" s="383">
        <f t="shared" si="63"/>
        <v>-606.41675146455623</v>
      </c>
    </row>
    <row r="647" spans="2:14" x14ac:dyDescent="0.25">
      <c r="B647" s="382">
        <v>7</v>
      </c>
      <c r="C647" s="382">
        <v>1505</v>
      </c>
      <c r="D647" s="379" t="s">
        <v>1217</v>
      </c>
      <c r="E647" s="380">
        <v>1853</v>
      </c>
      <c r="F647" s="380">
        <v>931</v>
      </c>
      <c r="G647" s="380">
        <v>5327</v>
      </c>
      <c r="H647" s="137">
        <f t="shared" si="64"/>
        <v>7.7121374865735772</v>
      </c>
      <c r="I647" s="381">
        <f t="shared" si="65"/>
        <v>0.34785057255490898</v>
      </c>
      <c r="J647" s="137">
        <f t="shared" si="66"/>
        <v>2.8222927874598271E-2</v>
      </c>
      <c r="K647" s="137">
        <f t="shared" si="67"/>
        <v>9.3625978255791019E-3</v>
      </c>
      <c r="L647" s="137">
        <f t="shared" si="68"/>
        <v>-6.3565823090617743E-2</v>
      </c>
      <c r="M647" s="137">
        <f t="shared" si="69"/>
        <v>-2.5980297390440374E-2</v>
      </c>
      <c r="N647" s="383">
        <f t="shared" si="63"/>
        <v>-138.39704419887588</v>
      </c>
    </row>
    <row r="648" spans="2:14" x14ac:dyDescent="0.25">
      <c r="B648" s="382">
        <v>7</v>
      </c>
      <c r="C648" s="382">
        <v>1506</v>
      </c>
      <c r="D648" s="379" t="s">
        <v>1218</v>
      </c>
      <c r="E648" s="380">
        <v>667</v>
      </c>
      <c r="F648" s="380">
        <v>1387</v>
      </c>
      <c r="G648" s="380">
        <v>2338</v>
      </c>
      <c r="H648" s="137">
        <f t="shared" si="64"/>
        <v>2.1665465032444122</v>
      </c>
      <c r="I648" s="381">
        <f t="shared" si="65"/>
        <v>0.28528656971770744</v>
      </c>
      <c r="J648" s="137">
        <f t="shared" si="66"/>
        <v>-5.1385969032073174E-2</v>
      </c>
      <c r="K648" s="137">
        <f t="shared" si="67"/>
        <v>-0.13190148269834159</v>
      </c>
      <c r="L648" s="137">
        <f t="shared" si="68"/>
        <v>-0.11685339833315324</v>
      </c>
      <c r="M648" s="137">
        <f t="shared" si="69"/>
        <v>-0.300140850063568</v>
      </c>
      <c r="N648" s="383">
        <f t="shared" si="63"/>
        <v>-701.72930744862197</v>
      </c>
    </row>
    <row r="649" spans="2:14" x14ac:dyDescent="0.25">
      <c r="B649" s="382">
        <v>7</v>
      </c>
      <c r="C649" s="382">
        <v>1507</v>
      </c>
      <c r="D649" s="379" t="s">
        <v>1219</v>
      </c>
      <c r="E649" s="380">
        <v>3006</v>
      </c>
      <c r="F649" s="380">
        <v>1222</v>
      </c>
      <c r="G649" s="380">
        <v>6296</v>
      </c>
      <c r="H649" s="137">
        <f t="shared" si="64"/>
        <v>7.6121112929623571</v>
      </c>
      <c r="I649" s="381">
        <f t="shared" si="65"/>
        <v>0.47744599745870392</v>
      </c>
      <c r="J649" s="137">
        <f t="shared" si="66"/>
        <v>5.4031232024000959E-2</v>
      </c>
      <c r="K649" s="137">
        <f t="shared" si="67"/>
        <v>6.8146082044054906E-3</v>
      </c>
      <c r="L649" s="137">
        <f t="shared" si="68"/>
        <v>4.6814357883720771E-2</v>
      </c>
      <c r="M649" s="137">
        <f t="shared" si="69"/>
        <v>0.10766019811212722</v>
      </c>
      <c r="N649" s="383">
        <f t="shared" si="63"/>
        <v>677.82860731395294</v>
      </c>
    </row>
    <row r="650" spans="2:14" x14ac:dyDescent="0.25">
      <c r="B650" s="382">
        <v>7</v>
      </c>
      <c r="C650" s="382">
        <v>1508</v>
      </c>
      <c r="D650" s="379" t="s">
        <v>1220</v>
      </c>
      <c r="E650" s="380">
        <v>1365</v>
      </c>
      <c r="F650" s="380">
        <v>1579</v>
      </c>
      <c r="G650" s="380">
        <v>3099</v>
      </c>
      <c r="H650" s="137">
        <f t="shared" si="64"/>
        <v>2.8271057631412284</v>
      </c>
      <c r="I650" s="381">
        <f t="shared" si="65"/>
        <v>0.44046466602129719</v>
      </c>
      <c r="J650" s="137">
        <f t="shared" si="66"/>
        <v>-3.1117527899260537E-2</v>
      </c>
      <c r="K650" s="137">
        <f t="shared" si="67"/>
        <v>-0.11507490880181762</v>
      </c>
      <c r="L650" s="137">
        <f t="shared" si="68"/>
        <v>1.5316285634926324E-2</v>
      </c>
      <c r="M650" s="137">
        <f t="shared" si="69"/>
        <v>-0.13087615106615183</v>
      </c>
      <c r="N650" s="383">
        <f t="shared" si="63"/>
        <v>-405.58519215400452</v>
      </c>
    </row>
    <row r="651" spans="2:14" x14ac:dyDescent="0.25">
      <c r="B651" s="382">
        <v>7</v>
      </c>
      <c r="C651" s="382">
        <v>1509</v>
      </c>
      <c r="D651" s="379" t="s">
        <v>1221</v>
      </c>
      <c r="E651" s="380">
        <v>10989</v>
      </c>
      <c r="F651" s="380">
        <v>1078</v>
      </c>
      <c r="G651" s="380">
        <v>8508</v>
      </c>
      <c r="H651" s="137">
        <f t="shared" si="64"/>
        <v>18.086270871985157</v>
      </c>
      <c r="I651" s="381">
        <f t="shared" si="65"/>
        <v>1.2916078984485191</v>
      </c>
      <c r="J651" s="137">
        <f t="shared" si="66"/>
        <v>0.1129455444888913</v>
      </c>
      <c r="K651" s="137">
        <f t="shared" si="67"/>
        <v>0.27362521984875998</v>
      </c>
      <c r="L651" s="137">
        <f t="shared" si="68"/>
        <v>0.74025965535761085</v>
      </c>
      <c r="M651" s="137">
        <f t="shared" si="69"/>
        <v>1.1268304196952621</v>
      </c>
      <c r="N651" s="383">
        <f t="shared" si="63"/>
        <v>9587.0732107672902</v>
      </c>
    </row>
    <row r="652" spans="2:14" x14ac:dyDescent="0.25">
      <c r="B652" s="382">
        <v>7</v>
      </c>
      <c r="C652" s="382">
        <v>1510</v>
      </c>
      <c r="D652" s="379" t="s">
        <v>1222</v>
      </c>
      <c r="E652" s="380">
        <v>2144</v>
      </c>
      <c r="F652" s="380">
        <v>890</v>
      </c>
      <c r="G652" s="380">
        <v>4922</v>
      </c>
      <c r="H652" s="137">
        <f t="shared" si="64"/>
        <v>7.9393258426966291</v>
      </c>
      <c r="I652" s="381">
        <f t="shared" si="65"/>
        <v>0.4355952864689151</v>
      </c>
      <c r="J652" s="137">
        <f t="shared" si="66"/>
        <v>1.7436175366333989E-2</v>
      </c>
      <c r="K652" s="137">
        <f t="shared" si="67"/>
        <v>1.5149817678240751E-2</v>
      </c>
      <c r="L652" s="137">
        <f t="shared" si="68"/>
        <v>1.1168893883838822E-2</v>
      </c>
      <c r="M652" s="137">
        <f t="shared" si="69"/>
        <v>4.3754886928413561E-2</v>
      </c>
      <c r="N652" s="383">
        <f t="shared" si="63"/>
        <v>215.36155346165154</v>
      </c>
    </row>
    <row r="653" spans="2:14" x14ac:dyDescent="0.25">
      <c r="B653" s="382">
        <v>7</v>
      </c>
      <c r="C653" s="382">
        <v>1511</v>
      </c>
      <c r="D653" s="379" t="s">
        <v>1223</v>
      </c>
      <c r="E653" s="380">
        <v>813</v>
      </c>
      <c r="F653" s="380">
        <v>6942</v>
      </c>
      <c r="G653" s="380">
        <v>2121</v>
      </c>
      <c r="H653" s="137">
        <f t="shared" si="64"/>
        <v>0.42264477095937769</v>
      </c>
      <c r="I653" s="381">
        <f t="shared" si="65"/>
        <v>0.38330975954738333</v>
      </c>
      <c r="J653" s="137">
        <f t="shared" si="66"/>
        <v>-5.7165537659957986E-2</v>
      </c>
      <c r="K653" s="137">
        <f t="shared" si="67"/>
        <v>-0.17632428190511376</v>
      </c>
      <c r="L653" s="137">
        <f t="shared" si="68"/>
        <v>-3.3364205399732602E-2</v>
      </c>
      <c r="M653" s="137">
        <f t="shared" si="69"/>
        <v>-0.26685402496480437</v>
      </c>
      <c r="N653" s="383">
        <f t="shared" ref="N653:N716" si="70">M653*G653</f>
        <v>-565.99738695035012</v>
      </c>
    </row>
    <row r="654" spans="2:14" x14ac:dyDescent="0.25">
      <c r="B654" s="382">
        <v>8</v>
      </c>
      <c r="C654" s="382">
        <v>1630</v>
      </c>
      <c r="D654" s="379" t="s">
        <v>1224</v>
      </c>
      <c r="E654" s="380">
        <v>9204</v>
      </c>
      <c r="F654" s="380">
        <v>12286</v>
      </c>
      <c r="G654" s="380">
        <v>19810</v>
      </c>
      <c r="H654" s="137">
        <f t="shared" ref="H654:H717" si="71">(G654+E654)/F654</f>
        <v>2.3615497314015954</v>
      </c>
      <c r="I654" s="381">
        <f t="shared" ref="I654:I717" si="72">E654/G654</f>
        <v>0.46461383139828372</v>
      </c>
      <c r="J654" s="137">
        <f t="shared" ref="J654:J717" si="73">$J$6*(G654-G$10)/G$11</f>
        <v>0.41396252436149106</v>
      </c>
      <c r="K654" s="137">
        <f t="shared" ref="K654:K717" si="74">$K$6*(H654-H$10)/H$11</f>
        <v>-0.12693412181514069</v>
      </c>
      <c r="L654" s="137">
        <f t="shared" ref="L654:L717" si="75">$L$6*(I654-I$10)/I$11</f>
        <v>3.5884829984927875E-2</v>
      </c>
      <c r="M654" s="137">
        <f t="shared" ref="M654:M717" si="76">SUM(J654:L654)</f>
        <v>0.32291323253127824</v>
      </c>
      <c r="N654" s="383">
        <f t="shared" si="70"/>
        <v>6396.9111364446217</v>
      </c>
    </row>
    <row r="655" spans="2:14" x14ac:dyDescent="0.25">
      <c r="B655" s="382">
        <v>8</v>
      </c>
      <c r="C655" s="382">
        <v>1631</v>
      </c>
      <c r="D655" s="379" t="s">
        <v>1225</v>
      </c>
      <c r="E655" s="380">
        <v>4913</v>
      </c>
      <c r="F655" s="380">
        <v>24741</v>
      </c>
      <c r="G655" s="380">
        <v>9675</v>
      </c>
      <c r="H655" s="137">
        <f t="shared" si="71"/>
        <v>0.58962855179661289</v>
      </c>
      <c r="I655" s="381">
        <f t="shared" si="72"/>
        <v>0.50780361757105941</v>
      </c>
      <c r="J655" s="137">
        <f t="shared" si="73"/>
        <v>0.14402737208677874</v>
      </c>
      <c r="K655" s="137">
        <f t="shared" si="74"/>
        <v>-0.1720706666757737</v>
      </c>
      <c r="L655" s="137">
        <f t="shared" si="75"/>
        <v>7.2670823144277155E-2</v>
      </c>
      <c r="M655" s="137">
        <f t="shared" si="76"/>
        <v>4.4627528555282195E-2</v>
      </c>
      <c r="N655" s="383">
        <f t="shared" si="70"/>
        <v>431.77133877235525</v>
      </c>
    </row>
    <row r="656" spans="2:14" x14ac:dyDescent="0.25">
      <c r="B656" s="382">
        <v>8</v>
      </c>
      <c r="C656" s="382">
        <v>1632</v>
      </c>
      <c r="D656" s="379" t="s">
        <v>1226</v>
      </c>
      <c r="E656" s="380">
        <v>9014</v>
      </c>
      <c r="F656" s="380">
        <v>6681</v>
      </c>
      <c r="G656" s="380">
        <v>12886</v>
      </c>
      <c r="H656" s="137">
        <f t="shared" si="71"/>
        <v>3.27795240233498</v>
      </c>
      <c r="I656" s="381">
        <f t="shared" si="72"/>
        <v>0.69951885767499611</v>
      </c>
      <c r="J656" s="137">
        <f t="shared" si="73"/>
        <v>0.22954900740538767</v>
      </c>
      <c r="K656" s="137">
        <f t="shared" si="74"/>
        <v>-0.10359039143757964</v>
      </c>
      <c r="L656" s="137">
        <f t="shared" si="75"/>
        <v>0.23596025187156874</v>
      </c>
      <c r="M656" s="137">
        <f t="shared" si="76"/>
        <v>0.36191886783937677</v>
      </c>
      <c r="N656" s="383">
        <f t="shared" si="70"/>
        <v>4663.6865309782088</v>
      </c>
    </row>
    <row r="657" spans="2:14" x14ac:dyDescent="0.25">
      <c r="B657" s="382">
        <v>9</v>
      </c>
      <c r="C657" s="382">
        <v>1701</v>
      </c>
      <c r="D657" s="379" t="s">
        <v>1227</v>
      </c>
      <c r="E657" s="380">
        <v>30254</v>
      </c>
      <c r="F657" s="380">
        <v>2458</v>
      </c>
      <c r="G657" s="380">
        <v>25004</v>
      </c>
      <c r="H657" s="137">
        <f t="shared" si="71"/>
        <v>22.480878763222133</v>
      </c>
      <c r="I657" s="381">
        <f t="shared" si="72"/>
        <v>1.20996640537514</v>
      </c>
      <c r="J657" s="137">
        <f t="shared" si="73"/>
        <v>0.55229929603537908</v>
      </c>
      <c r="K657" s="137">
        <f t="shared" si="74"/>
        <v>0.38557005041505521</v>
      </c>
      <c r="L657" s="137">
        <f t="shared" si="75"/>
        <v>0.67072322853432964</v>
      </c>
      <c r="M657" s="137">
        <f t="shared" si="76"/>
        <v>1.608592574984764</v>
      </c>
      <c r="N657" s="383">
        <f t="shared" si="70"/>
        <v>40221.248744919038</v>
      </c>
    </row>
    <row r="658" spans="2:14" x14ac:dyDescent="0.25">
      <c r="B658" s="382">
        <v>9</v>
      </c>
      <c r="C658" s="382">
        <v>1702</v>
      </c>
      <c r="D658" s="379" t="s">
        <v>1228</v>
      </c>
      <c r="E658" s="380">
        <v>13119</v>
      </c>
      <c r="F658" s="380">
        <v>1735</v>
      </c>
      <c r="G658" s="380">
        <v>18273</v>
      </c>
      <c r="H658" s="137">
        <f t="shared" si="71"/>
        <v>18.093371757925073</v>
      </c>
      <c r="I658" s="381">
        <f t="shared" si="72"/>
        <v>0.71794450829092105</v>
      </c>
      <c r="J658" s="137">
        <f t="shared" si="73"/>
        <v>0.37302613274370788</v>
      </c>
      <c r="K658" s="137">
        <f t="shared" si="74"/>
        <v>0.27380610230587288</v>
      </c>
      <c r="L658" s="137">
        <f t="shared" si="75"/>
        <v>0.25165391274783455</v>
      </c>
      <c r="M658" s="137">
        <f t="shared" si="76"/>
        <v>0.89848614779741531</v>
      </c>
      <c r="N658" s="383">
        <f t="shared" si="70"/>
        <v>16418.037378702171</v>
      </c>
    </row>
    <row r="659" spans="2:14" x14ac:dyDescent="0.25">
      <c r="B659" s="382">
        <v>9</v>
      </c>
      <c r="C659" s="382">
        <v>1703</v>
      </c>
      <c r="D659" s="379" t="s">
        <v>1229</v>
      </c>
      <c r="E659" s="380">
        <v>7319</v>
      </c>
      <c r="F659" s="380">
        <v>1679</v>
      </c>
      <c r="G659" s="380">
        <v>8972</v>
      </c>
      <c r="H659" s="137">
        <f t="shared" si="71"/>
        <v>9.7027992852888616</v>
      </c>
      <c r="I659" s="381">
        <f t="shared" si="72"/>
        <v>0.81576014266607222</v>
      </c>
      <c r="J659" s="137">
        <f t="shared" si="73"/>
        <v>0.12530370044897679</v>
      </c>
      <c r="K659" s="137">
        <f t="shared" si="74"/>
        <v>6.007117144288391E-2</v>
      </c>
      <c r="L659" s="137">
        <f t="shared" si="75"/>
        <v>0.334966324682623</v>
      </c>
      <c r="M659" s="137">
        <f t="shared" si="76"/>
        <v>0.52034119657448374</v>
      </c>
      <c r="N659" s="383">
        <f t="shared" si="70"/>
        <v>4668.5012156662679</v>
      </c>
    </row>
    <row r="660" spans="2:14" x14ac:dyDescent="0.25">
      <c r="B660" s="382">
        <v>9</v>
      </c>
      <c r="C660" s="382">
        <v>1704</v>
      </c>
      <c r="D660" s="379" t="s">
        <v>1230</v>
      </c>
      <c r="E660" s="380">
        <v>1791</v>
      </c>
      <c r="F660" s="380">
        <v>2711</v>
      </c>
      <c r="G660" s="380">
        <v>4700</v>
      </c>
      <c r="H660" s="137">
        <f t="shared" si="71"/>
        <v>2.3943194393212837</v>
      </c>
      <c r="I660" s="381">
        <f t="shared" si="72"/>
        <v>0.38106382978723402</v>
      </c>
      <c r="J660" s="137">
        <f t="shared" si="73"/>
        <v>1.1523436954396534E-2</v>
      </c>
      <c r="K660" s="137">
        <f t="shared" si="74"/>
        <v>-0.12609937170965543</v>
      </c>
      <c r="L660" s="137">
        <f t="shared" si="75"/>
        <v>-3.5277128896568748E-2</v>
      </c>
      <c r="M660" s="137">
        <f t="shared" si="76"/>
        <v>-0.14985306365182766</v>
      </c>
      <c r="N660" s="383">
        <f t="shared" si="70"/>
        <v>-704.30939916359</v>
      </c>
    </row>
    <row r="661" spans="2:14" x14ac:dyDescent="0.25">
      <c r="B661" s="382">
        <v>9</v>
      </c>
      <c r="C661" s="382">
        <v>1705</v>
      </c>
      <c r="D661" s="379" t="s">
        <v>1231</v>
      </c>
      <c r="E661" s="380">
        <v>1051</v>
      </c>
      <c r="F661" s="380">
        <v>783</v>
      </c>
      <c r="G661" s="380">
        <v>2527</v>
      </c>
      <c r="H661" s="137">
        <f t="shared" si="71"/>
        <v>4.5696040868454659</v>
      </c>
      <c r="I661" s="381">
        <f t="shared" si="72"/>
        <v>0.41590819153146025</v>
      </c>
      <c r="J661" s="137">
        <f t="shared" si="73"/>
        <v>-4.635215119488318E-2</v>
      </c>
      <c r="K661" s="137">
        <f t="shared" si="74"/>
        <v>-7.0687858935983394E-2</v>
      </c>
      <c r="L661" s="137">
        <f t="shared" si="75"/>
        <v>-5.5991756963058711E-3</v>
      </c>
      <c r="M661" s="137">
        <f t="shared" si="76"/>
        <v>-0.12263918582717244</v>
      </c>
      <c r="N661" s="383">
        <f t="shared" si="70"/>
        <v>-309.90922258526473</v>
      </c>
    </row>
    <row r="662" spans="2:14" x14ac:dyDescent="0.25">
      <c r="B662" s="382">
        <v>9</v>
      </c>
      <c r="C662" s="382">
        <v>1706</v>
      </c>
      <c r="D662" s="379" t="s">
        <v>1232</v>
      </c>
      <c r="E662" s="380">
        <v>1845</v>
      </c>
      <c r="F662" s="380">
        <v>2804</v>
      </c>
      <c r="G662" s="380">
        <v>6578</v>
      </c>
      <c r="H662" s="137">
        <f t="shared" si="71"/>
        <v>3.003922967189729</v>
      </c>
      <c r="I662" s="381">
        <f t="shared" si="72"/>
        <v>0.28048038917604134</v>
      </c>
      <c r="J662" s="137">
        <f t="shared" si="73"/>
        <v>6.154200784457016E-2</v>
      </c>
      <c r="K662" s="137">
        <f t="shared" si="74"/>
        <v>-0.1105708045817608</v>
      </c>
      <c r="L662" s="137">
        <f t="shared" si="75"/>
        <v>-0.12094696165437598</v>
      </c>
      <c r="M662" s="137">
        <f t="shared" si="76"/>
        <v>-0.16997575839156662</v>
      </c>
      <c r="N662" s="383">
        <f t="shared" si="70"/>
        <v>-1118.1005386997251</v>
      </c>
    </row>
    <row r="663" spans="2:14" x14ac:dyDescent="0.25">
      <c r="B663" s="382">
        <v>9</v>
      </c>
      <c r="C663" s="382">
        <v>1707</v>
      </c>
      <c r="D663" s="379" t="s">
        <v>1233</v>
      </c>
      <c r="E663" s="380">
        <v>15130</v>
      </c>
      <c r="F663" s="380">
        <v>1458</v>
      </c>
      <c r="G663" s="380">
        <v>11674</v>
      </c>
      <c r="H663" s="137">
        <f t="shared" si="71"/>
        <v>18.384087791495197</v>
      </c>
      <c r="I663" s="381">
        <f t="shared" si="72"/>
        <v>1.296042487579236</v>
      </c>
      <c r="J663" s="137">
        <f t="shared" si="73"/>
        <v>0.1972686517510264</v>
      </c>
      <c r="K663" s="137">
        <f t="shared" si="74"/>
        <v>0.28121157690710119</v>
      </c>
      <c r="L663" s="137">
        <f t="shared" si="75"/>
        <v>0.74403672349993721</v>
      </c>
      <c r="M663" s="137">
        <f t="shared" si="76"/>
        <v>1.2225169521580648</v>
      </c>
      <c r="N663" s="383">
        <f t="shared" si="70"/>
        <v>14271.662899493249</v>
      </c>
    </row>
    <row r="664" spans="2:14" x14ac:dyDescent="0.25">
      <c r="B664" s="382">
        <v>9</v>
      </c>
      <c r="C664" s="382">
        <v>1708</v>
      </c>
      <c r="D664" s="379" t="s">
        <v>1234</v>
      </c>
      <c r="E664" s="380">
        <v>9016</v>
      </c>
      <c r="F664" s="380">
        <v>500</v>
      </c>
      <c r="G664" s="380">
        <v>10399</v>
      </c>
      <c r="H664" s="137">
        <f t="shared" si="71"/>
        <v>38.83</v>
      </c>
      <c r="I664" s="381">
        <f t="shared" si="72"/>
        <v>0.86700644292720452</v>
      </c>
      <c r="J664" s="137">
        <f t="shared" si="73"/>
        <v>0.16331035681760181</v>
      </c>
      <c r="K664" s="137">
        <f t="shared" si="74"/>
        <v>0.80203487550409369</v>
      </c>
      <c r="L664" s="137">
        <f t="shared" si="75"/>
        <v>0.37861428448744044</v>
      </c>
      <c r="M664" s="137">
        <f t="shared" si="76"/>
        <v>1.3439595168091361</v>
      </c>
      <c r="N664" s="383">
        <f t="shared" si="70"/>
        <v>13975.835015298206</v>
      </c>
    </row>
    <row r="665" spans="2:14" x14ac:dyDescent="0.25">
      <c r="B665" s="382">
        <v>9</v>
      </c>
      <c r="C665" s="382">
        <v>1709</v>
      </c>
      <c r="D665" s="379" t="s">
        <v>1235</v>
      </c>
      <c r="E665" s="380">
        <v>3476</v>
      </c>
      <c r="F665" s="380">
        <v>2510</v>
      </c>
      <c r="G665" s="380">
        <v>9495</v>
      </c>
      <c r="H665" s="137">
        <f t="shared" si="71"/>
        <v>5.1677290836653382</v>
      </c>
      <c r="I665" s="381">
        <f t="shared" si="72"/>
        <v>0.36608741442864667</v>
      </c>
      <c r="J665" s="137">
        <f t="shared" si="73"/>
        <v>0.1392332598608835</v>
      </c>
      <c r="K665" s="137">
        <f t="shared" si="74"/>
        <v>-5.5451686999010041E-2</v>
      </c>
      <c r="L665" s="137">
        <f t="shared" si="75"/>
        <v>-4.8032976094530493E-2</v>
      </c>
      <c r="M665" s="137">
        <f t="shared" si="76"/>
        <v>3.5748596767342967E-2</v>
      </c>
      <c r="N665" s="383">
        <f t="shared" si="70"/>
        <v>339.43292630592146</v>
      </c>
    </row>
    <row r="666" spans="2:14" x14ac:dyDescent="0.25">
      <c r="B666" s="382">
        <v>9</v>
      </c>
      <c r="C666" s="382">
        <v>1710</v>
      </c>
      <c r="D666" s="379" t="s">
        <v>1236</v>
      </c>
      <c r="E666" s="380">
        <v>1179</v>
      </c>
      <c r="F666" s="380">
        <v>1296</v>
      </c>
      <c r="G666" s="380">
        <v>3995</v>
      </c>
      <c r="H666" s="137">
        <f t="shared" si="71"/>
        <v>3.992283950617284</v>
      </c>
      <c r="I666" s="381">
        <f t="shared" si="72"/>
        <v>0.29511889862327911</v>
      </c>
      <c r="J666" s="137">
        <f t="shared" si="73"/>
        <v>-7.2535025970264745E-3</v>
      </c>
      <c r="K666" s="137">
        <f t="shared" si="74"/>
        <v>-8.5394064001842643E-2</v>
      </c>
      <c r="L666" s="137">
        <f t="shared" si="75"/>
        <v>-0.10847891871859983</v>
      </c>
      <c r="M666" s="137">
        <f t="shared" si="76"/>
        <v>-0.20112648531746896</v>
      </c>
      <c r="N666" s="383">
        <f t="shared" si="70"/>
        <v>-803.50030884328851</v>
      </c>
    </row>
    <row r="667" spans="2:14" x14ac:dyDescent="0.25">
      <c r="B667" s="382">
        <v>9</v>
      </c>
      <c r="C667" s="382">
        <v>1711</v>
      </c>
      <c r="D667" s="379" t="s">
        <v>1237</v>
      </c>
      <c r="E667" s="380">
        <v>47526</v>
      </c>
      <c r="F667" s="380">
        <v>2116</v>
      </c>
      <c r="G667" s="380">
        <v>32122</v>
      </c>
      <c r="H667" s="137">
        <f t="shared" si="71"/>
        <v>37.640831758034025</v>
      </c>
      <c r="I667" s="381">
        <f t="shared" si="72"/>
        <v>1.4795467280991221</v>
      </c>
      <c r="J667" s="137">
        <f t="shared" si="73"/>
        <v>0.74187980061272507</v>
      </c>
      <c r="K667" s="137">
        <f t="shared" si="74"/>
        <v>0.77174292667581501</v>
      </c>
      <c r="L667" s="137">
        <f t="shared" si="75"/>
        <v>0.90033260580581365</v>
      </c>
      <c r="M667" s="137">
        <f t="shared" si="76"/>
        <v>2.4139553330943535</v>
      </c>
      <c r="N667" s="383">
        <f t="shared" si="70"/>
        <v>77541.073209656824</v>
      </c>
    </row>
    <row r="668" spans="2:14" x14ac:dyDescent="0.25">
      <c r="B668" s="382">
        <v>10</v>
      </c>
      <c r="C668" s="382">
        <v>2008</v>
      </c>
      <c r="D668" s="379" t="s">
        <v>1238</v>
      </c>
      <c r="E668" s="380">
        <v>51</v>
      </c>
      <c r="F668" s="380">
        <v>125</v>
      </c>
      <c r="G668" s="380">
        <v>528</v>
      </c>
      <c r="H668" s="137">
        <f t="shared" si="71"/>
        <v>4.6319999999999997</v>
      </c>
      <c r="I668" s="381">
        <f t="shared" si="72"/>
        <v>9.6590909090909088E-2</v>
      </c>
      <c r="J668" s="137">
        <f t="shared" si="73"/>
        <v>-9.9593430859130833E-2</v>
      </c>
      <c r="K668" s="137">
        <f t="shared" si="74"/>
        <v>-6.9098433872591111E-2</v>
      </c>
      <c r="L668" s="137">
        <f t="shared" si="75"/>
        <v>-0.27757096366788797</v>
      </c>
      <c r="M668" s="137">
        <f t="shared" si="76"/>
        <v>-0.4462628283996099</v>
      </c>
      <c r="N668" s="383">
        <f t="shared" si="70"/>
        <v>-235.62677339499402</v>
      </c>
    </row>
    <row r="669" spans="2:14" x14ac:dyDescent="0.25">
      <c r="B669" s="382">
        <v>10</v>
      </c>
      <c r="C669" s="382">
        <v>2011</v>
      </c>
      <c r="D669" s="379" t="s">
        <v>1239</v>
      </c>
      <c r="E669" s="380">
        <v>441</v>
      </c>
      <c r="F669" s="380">
        <v>986</v>
      </c>
      <c r="G669" s="380">
        <v>2030</v>
      </c>
      <c r="H669" s="137">
        <f t="shared" si="71"/>
        <v>2.506085192697769</v>
      </c>
      <c r="I669" s="381">
        <f t="shared" si="72"/>
        <v>0.21724137931034482</v>
      </c>
      <c r="J669" s="137">
        <f t="shared" si="73"/>
        <v>-5.9589227729716136E-2</v>
      </c>
      <c r="K669" s="137">
        <f t="shared" si="74"/>
        <v>-0.12325233765462776</v>
      </c>
      <c r="L669" s="137">
        <f t="shared" si="75"/>
        <v>-0.17480945995472419</v>
      </c>
      <c r="M669" s="137">
        <f t="shared" si="76"/>
        <v>-0.35765102533906812</v>
      </c>
      <c r="N669" s="383">
        <f t="shared" si="70"/>
        <v>-726.03158143830831</v>
      </c>
    </row>
    <row r="670" spans="2:14" x14ac:dyDescent="0.25">
      <c r="B670" s="382">
        <v>10</v>
      </c>
      <c r="C670" s="382">
        <v>2016</v>
      </c>
      <c r="D670" s="379" t="s">
        <v>1240</v>
      </c>
      <c r="E670" s="380">
        <v>334</v>
      </c>
      <c r="F670" s="380">
        <v>400</v>
      </c>
      <c r="G670" s="380">
        <v>1284</v>
      </c>
      <c r="H670" s="137">
        <f t="shared" si="71"/>
        <v>4.0449999999999999</v>
      </c>
      <c r="I670" s="381">
        <f t="shared" si="72"/>
        <v>0.26012461059190028</v>
      </c>
      <c r="J670" s="137">
        <f t="shared" si="73"/>
        <v>-7.9458159510370829E-2</v>
      </c>
      <c r="K670" s="137">
        <f t="shared" si="74"/>
        <v>-8.4051216275191076E-2</v>
      </c>
      <c r="L670" s="137">
        <f t="shared" si="75"/>
        <v>-0.13828456848470211</v>
      </c>
      <c r="M670" s="137">
        <f t="shared" si="76"/>
        <v>-0.30179394427026401</v>
      </c>
      <c r="N670" s="383">
        <f t="shared" si="70"/>
        <v>-387.50342444301901</v>
      </c>
    </row>
    <row r="671" spans="2:14" x14ac:dyDescent="0.25">
      <c r="B671" s="382">
        <v>10</v>
      </c>
      <c r="C671" s="382">
        <v>2022</v>
      </c>
      <c r="D671" s="379" t="s">
        <v>1241</v>
      </c>
      <c r="E671" s="380">
        <v>258</v>
      </c>
      <c r="F671" s="380">
        <v>255</v>
      </c>
      <c r="G671" s="380">
        <v>1161</v>
      </c>
      <c r="H671" s="137">
        <f t="shared" si="71"/>
        <v>5.5647058823529409</v>
      </c>
      <c r="I671" s="381">
        <f t="shared" si="72"/>
        <v>0.22222222222222221</v>
      </c>
      <c r="J671" s="137">
        <f t="shared" si="73"/>
        <v>-8.2734136198065911E-2</v>
      </c>
      <c r="K671" s="137">
        <f t="shared" si="74"/>
        <v>-4.5339408140992223E-2</v>
      </c>
      <c r="L671" s="137">
        <f t="shared" si="75"/>
        <v>-0.17056713162850504</v>
      </c>
      <c r="M671" s="137">
        <f t="shared" si="76"/>
        <v>-0.29864067596756316</v>
      </c>
      <c r="N671" s="383">
        <f t="shared" si="70"/>
        <v>-346.72182479834083</v>
      </c>
    </row>
    <row r="672" spans="2:14" x14ac:dyDescent="0.25">
      <c r="B672" s="382">
        <v>10</v>
      </c>
      <c r="C672" s="382">
        <v>2025</v>
      </c>
      <c r="D672" s="379" t="s">
        <v>1242</v>
      </c>
      <c r="E672" s="380">
        <v>400</v>
      </c>
      <c r="F672" s="380">
        <v>546</v>
      </c>
      <c r="G672" s="380">
        <v>1226</v>
      </c>
      <c r="H672" s="137">
        <f t="shared" si="71"/>
        <v>2.9780219780219781</v>
      </c>
      <c r="I672" s="381">
        <f t="shared" si="72"/>
        <v>0.32626427406199021</v>
      </c>
      <c r="J672" s="137">
        <f t="shared" si="73"/>
        <v>-8.100292900538153E-2</v>
      </c>
      <c r="K672" s="137">
        <f t="shared" si="74"/>
        <v>-0.11123058627688426</v>
      </c>
      <c r="L672" s="137">
        <f t="shared" si="75"/>
        <v>-8.1951499405836889E-2</v>
      </c>
      <c r="M672" s="137">
        <f t="shared" si="76"/>
        <v>-0.27418501468810269</v>
      </c>
      <c r="N672" s="383">
        <f t="shared" si="70"/>
        <v>-336.15082800761388</v>
      </c>
    </row>
    <row r="673" spans="2:14" x14ac:dyDescent="0.25">
      <c r="B673" s="382">
        <v>10</v>
      </c>
      <c r="C673" s="382">
        <v>2027</v>
      </c>
      <c r="D673" s="379" t="s">
        <v>1243</v>
      </c>
      <c r="E673" s="380">
        <v>152</v>
      </c>
      <c r="F673" s="380">
        <v>435</v>
      </c>
      <c r="G673" s="380">
        <v>445</v>
      </c>
      <c r="H673" s="137">
        <f t="shared" si="71"/>
        <v>1.3724137931034484</v>
      </c>
      <c r="I673" s="381">
        <f t="shared" si="72"/>
        <v>0.34157303370786518</v>
      </c>
      <c r="J673" s="137">
        <f t="shared" si="73"/>
        <v>-0.10180404927440473</v>
      </c>
      <c r="K673" s="137">
        <f t="shared" si="74"/>
        <v>-0.15213060299395459</v>
      </c>
      <c r="L673" s="137">
        <f t="shared" si="75"/>
        <v>-6.8912584942160876E-2</v>
      </c>
      <c r="M673" s="137">
        <f t="shared" si="76"/>
        <v>-0.32284723721052022</v>
      </c>
      <c r="N673" s="383">
        <f t="shared" si="70"/>
        <v>-143.66702055868149</v>
      </c>
    </row>
    <row r="674" spans="2:14" x14ac:dyDescent="0.25">
      <c r="B674" s="382">
        <v>10</v>
      </c>
      <c r="C674" s="382">
        <v>2029</v>
      </c>
      <c r="D674" s="379" t="s">
        <v>1244</v>
      </c>
      <c r="E674" s="380">
        <v>588</v>
      </c>
      <c r="F674" s="380">
        <v>1743</v>
      </c>
      <c r="G674" s="380">
        <v>3037</v>
      </c>
      <c r="H674" s="137">
        <f t="shared" si="71"/>
        <v>2.0797475616752723</v>
      </c>
      <c r="I674" s="381">
        <f t="shared" si="72"/>
        <v>0.19361211722094171</v>
      </c>
      <c r="J674" s="137">
        <f t="shared" si="73"/>
        <v>-3.276883322151334E-2</v>
      </c>
      <c r="K674" s="137">
        <f t="shared" si="74"/>
        <v>-0.13411253156726721</v>
      </c>
      <c r="L674" s="137">
        <f t="shared" si="75"/>
        <v>-0.19493518760023784</v>
      </c>
      <c r="M674" s="137">
        <f t="shared" si="76"/>
        <v>-0.36181655238901839</v>
      </c>
      <c r="N674" s="383">
        <f t="shared" si="70"/>
        <v>-1098.8368696054488</v>
      </c>
    </row>
    <row r="675" spans="2:14" x14ac:dyDescent="0.25">
      <c r="B675" s="382">
        <v>10</v>
      </c>
      <c r="C675" s="382">
        <v>2035</v>
      </c>
      <c r="D675" s="379" t="s">
        <v>1245</v>
      </c>
      <c r="E675" s="380">
        <v>188</v>
      </c>
      <c r="F675" s="380">
        <v>395</v>
      </c>
      <c r="G675" s="380">
        <v>498</v>
      </c>
      <c r="H675" s="137">
        <f t="shared" si="71"/>
        <v>1.7367088607594936</v>
      </c>
      <c r="I675" s="381">
        <f t="shared" si="72"/>
        <v>0.37751004016064255</v>
      </c>
      <c r="J675" s="137">
        <f t="shared" si="73"/>
        <v>-0.1003924495634467</v>
      </c>
      <c r="K675" s="137">
        <f t="shared" si="74"/>
        <v>-0.14285083318645664</v>
      </c>
      <c r="L675" s="137">
        <f t="shared" si="75"/>
        <v>-3.8303994562691561E-2</v>
      </c>
      <c r="M675" s="137">
        <f t="shared" si="76"/>
        <v>-0.28154727731259488</v>
      </c>
      <c r="N675" s="383">
        <f t="shared" si="70"/>
        <v>-140.21054410167224</v>
      </c>
    </row>
    <row r="676" spans="2:14" x14ac:dyDescent="0.25">
      <c r="B676" s="382">
        <v>10</v>
      </c>
      <c r="C676" s="382">
        <v>2038</v>
      </c>
      <c r="D676" s="379" t="s">
        <v>1246</v>
      </c>
      <c r="E676" s="380">
        <v>30</v>
      </c>
      <c r="F676" s="380">
        <v>181</v>
      </c>
      <c r="G676" s="380">
        <v>113</v>
      </c>
      <c r="H676" s="137">
        <f t="shared" si="71"/>
        <v>0.79005524861878451</v>
      </c>
      <c r="I676" s="381">
        <f t="shared" si="72"/>
        <v>0.26548672566371684</v>
      </c>
      <c r="J676" s="137">
        <f t="shared" si="73"/>
        <v>-0.11064652293550038</v>
      </c>
      <c r="K676" s="137">
        <f t="shared" si="74"/>
        <v>-0.16696515256120162</v>
      </c>
      <c r="L676" s="137">
        <f t="shared" si="75"/>
        <v>-0.13371749960498114</v>
      </c>
      <c r="M676" s="137">
        <f t="shared" si="76"/>
        <v>-0.41132917510168315</v>
      </c>
      <c r="N676" s="383">
        <f t="shared" si="70"/>
        <v>-46.480196786490197</v>
      </c>
    </row>
    <row r="677" spans="2:14" x14ac:dyDescent="0.25">
      <c r="B677" s="382">
        <v>10</v>
      </c>
      <c r="C677" s="382">
        <v>2041</v>
      </c>
      <c r="D677" s="379" t="s">
        <v>1247</v>
      </c>
      <c r="E677" s="380">
        <v>488</v>
      </c>
      <c r="F677" s="380">
        <v>778</v>
      </c>
      <c r="G677" s="380">
        <v>2030</v>
      </c>
      <c r="H677" s="137">
        <f t="shared" si="71"/>
        <v>3.2365038560411312</v>
      </c>
      <c r="I677" s="381">
        <f t="shared" si="72"/>
        <v>0.24039408866995074</v>
      </c>
      <c r="J677" s="137">
        <f t="shared" si="73"/>
        <v>-5.9589227729716136E-2</v>
      </c>
      <c r="K677" s="137">
        <f t="shared" si="74"/>
        <v>-0.10464621953576707</v>
      </c>
      <c r="L677" s="137">
        <f t="shared" si="75"/>
        <v>-0.15508962608669444</v>
      </c>
      <c r="M677" s="137">
        <f t="shared" si="76"/>
        <v>-0.31932507335217764</v>
      </c>
      <c r="N677" s="383">
        <f t="shared" si="70"/>
        <v>-648.22989890492056</v>
      </c>
    </row>
    <row r="678" spans="2:14" x14ac:dyDescent="0.25">
      <c r="B678" s="382">
        <v>10</v>
      </c>
      <c r="C678" s="382">
        <v>2043</v>
      </c>
      <c r="D678" s="379" t="s">
        <v>1248</v>
      </c>
      <c r="E678" s="380">
        <v>526</v>
      </c>
      <c r="F678" s="380">
        <v>244</v>
      </c>
      <c r="G678" s="380">
        <v>318</v>
      </c>
      <c r="H678" s="137">
        <f t="shared" si="71"/>
        <v>3.459016393442623</v>
      </c>
      <c r="I678" s="381">
        <f t="shared" si="72"/>
        <v>1.6540880503144655</v>
      </c>
      <c r="J678" s="137">
        <f t="shared" si="73"/>
        <v>-0.10518656178934192</v>
      </c>
      <c r="K678" s="137">
        <f t="shared" si="74"/>
        <v>-9.897810786010286E-2</v>
      </c>
      <c r="L678" s="137">
        <f t="shared" si="75"/>
        <v>1.0489945107143546</v>
      </c>
      <c r="M678" s="137">
        <f t="shared" si="76"/>
        <v>0.84482984106490977</v>
      </c>
      <c r="N678" s="383">
        <f t="shared" si="70"/>
        <v>268.6558894586413</v>
      </c>
    </row>
    <row r="679" spans="2:14" x14ac:dyDescent="0.25">
      <c r="B679" s="382">
        <v>10</v>
      </c>
      <c r="C679" s="382">
        <v>2044</v>
      </c>
      <c r="D679" s="379" t="s">
        <v>1249</v>
      </c>
      <c r="E679" s="380">
        <v>194</v>
      </c>
      <c r="F679" s="380">
        <v>1461</v>
      </c>
      <c r="G679" s="380">
        <v>1220</v>
      </c>
      <c r="H679" s="137">
        <f t="shared" si="71"/>
        <v>0.96783025325119776</v>
      </c>
      <c r="I679" s="381">
        <f t="shared" si="72"/>
        <v>0.15901639344262294</v>
      </c>
      <c r="J679" s="137">
        <f t="shared" si="73"/>
        <v>-8.1162732746244692E-2</v>
      </c>
      <c r="K679" s="137">
        <f t="shared" si="74"/>
        <v>-0.16243665007246283</v>
      </c>
      <c r="L679" s="137">
        <f t="shared" si="75"/>
        <v>-0.22440136863574772</v>
      </c>
      <c r="M679" s="137">
        <f t="shared" si="76"/>
        <v>-0.46800075145445524</v>
      </c>
      <c r="N679" s="383">
        <f t="shared" si="70"/>
        <v>-570.96091677443542</v>
      </c>
    </row>
    <row r="680" spans="2:14" x14ac:dyDescent="0.25">
      <c r="B680" s="382">
        <v>10</v>
      </c>
      <c r="C680" s="382">
        <v>2045</v>
      </c>
      <c r="D680" s="379" t="s">
        <v>1250</v>
      </c>
      <c r="E680" s="380">
        <v>74</v>
      </c>
      <c r="F680" s="380">
        <v>348</v>
      </c>
      <c r="G680" s="380">
        <v>534</v>
      </c>
      <c r="H680" s="137">
        <f t="shared" si="71"/>
        <v>1.7471264367816093</v>
      </c>
      <c r="I680" s="381">
        <f t="shared" si="72"/>
        <v>0.13857677902621723</v>
      </c>
      <c r="J680" s="137">
        <f t="shared" si="73"/>
        <v>-9.9433627118267642E-2</v>
      </c>
      <c r="K680" s="137">
        <f t="shared" si="74"/>
        <v>-0.14258546394042387</v>
      </c>
      <c r="L680" s="137">
        <f t="shared" si="75"/>
        <v>-0.24181038087521062</v>
      </c>
      <c r="M680" s="137">
        <f t="shared" si="76"/>
        <v>-0.48382947193390213</v>
      </c>
      <c r="N680" s="383">
        <f t="shared" si="70"/>
        <v>-258.36493801270376</v>
      </c>
    </row>
    <row r="681" spans="2:14" x14ac:dyDescent="0.25">
      <c r="B681" s="382">
        <v>10</v>
      </c>
      <c r="C681" s="382">
        <v>2050</v>
      </c>
      <c r="D681" s="379" t="s">
        <v>1251</v>
      </c>
      <c r="E681" s="380">
        <v>319</v>
      </c>
      <c r="F681" s="380">
        <v>1029</v>
      </c>
      <c r="G681" s="380">
        <v>1572</v>
      </c>
      <c r="H681" s="137">
        <f t="shared" si="71"/>
        <v>1.837706511175899</v>
      </c>
      <c r="I681" s="381">
        <f t="shared" si="72"/>
        <v>0.20292620865139949</v>
      </c>
      <c r="J681" s="137">
        <f t="shared" si="73"/>
        <v>-7.178757994893846E-2</v>
      </c>
      <c r="K681" s="137">
        <f t="shared" si="74"/>
        <v>-0.14027809742861957</v>
      </c>
      <c r="L681" s="137">
        <f t="shared" si="75"/>
        <v>-0.18700210586939225</v>
      </c>
      <c r="M681" s="137">
        <f t="shared" si="76"/>
        <v>-0.3990677832469503</v>
      </c>
      <c r="N681" s="383">
        <f t="shared" si="70"/>
        <v>-627.33455526420585</v>
      </c>
    </row>
    <row r="682" spans="2:14" x14ac:dyDescent="0.25">
      <c r="B682" s="382">
        <v>10</v>
      </c>
      <c r="C682" s="382">
        <v>2051</v>
      </c>
      <c r="D682" s="379" t="s">
        <v>1252</v>
      </c>
      <c r="E682" s="380">
        <v>240</v>
      </c>
      <c r="F682" s="380">
        <v>645</v>
      </c>
      <c r="G682" s="380">
        <v>1319</v>
      </c>
      <c r="H682" s="137">
        <f t="shared" si="71"/>
        <v>2.4170542635658916</v>
      </c>
      <c r="I682" s="381">
        <f t="shared" si="72"/>
        <v>0.1819560272934041</v>
      </c>
      <c r="J682" s="137">
        <f t="shared" si="73"/>
        <v>-7.8525971022002317E-2</v>
      </c>
      <c r="K682" s="137">
        <f t="shared" si="74"/>
        <v>-0.1255202424423795</v>
      </c>
      <c r="L682" s="137">
        <f t="shared" si="75"/>
        <v>-0.20486301735664994</v>
      </c>
      <c r="M682" s="137">
        <f t="shared" si="76"/>
        <v>-0.40890923082103176</v>
      </c>
      <c r="N682" s="383">
        <f t="shared" si="70"/>
        <v>-539.35127545294085</v>
      </c>
    </row>
    <row r="683" spans="2:14" x14ac:dyDescent="0.25">
      <c r="B683" s="382">
        <v>10</v>
      </c>
      <c r="C683" s="382">
        <v>2053</v>
      </c>
      <c r="D683" s="379" t="s">
        <v>1253</v>
      </c>
      <c r="E683" s="380">
        <v>2700</v>
      </c>
      <c r="F683" s="380">
        <v>2562</v>
      </c>
      <c r="G683" s="380">
        <v>6148</v>
      </c>
      <c r="H683" s="137">
        <f t="shared" si="71"/>
        <v>3.4535519125683058</v>
      </c>
      <c r="I683" s="381">
        <f t="shared" si="72"/>
        <v>0.43916720884840599</v>
      </c>
      <c r="J683" s="137">
        <f t="shared" si="73"/>
        <v>5.0089406416042655E-2</v>
      </c>
      <c r="K683" s="137">
        <f t="shared" si="74"/>
        <v>-9.9117305804663047E-2</v>
      </c>
      <c r="L683" s="137">
        <f t="shared" si="75"/>
        <v>1.4211203741360257E-2</v>
      </c>
      <c r="M683" s="137">
        <f t="shared" si="76"/>
        <v>-3.4816695647260136E-2</v>
      </c>
      <c r="N683" s="383">
        <f t="shared" si="70"/>
        <v>-214.05304483935532</v>
      </c>
    </row>
    <row r="684" spans="2:14" x14ac:dyDescent="0.25">
      <c r="B684" s="382">
        <v>10</v>
      </c>
      <c r="C684" s="382">
        <v>2054</v>
      </c>
      <c r="D684" s="379" t="s">
        <v>1254</v>
      </c>
      <c r="E684" s="380">
        <v>4675</v>
      </c>
      <c r="F684" s="380">
        <v>3970</v>
      </c>
      <c r="G684" s="380">
        <v>10623</v>
      </c>
      <c r="H684" s="137">
        <f t="shared" si="71"/>
        <v>3.8534005037783374</v>
      </c>
      <c r="I684" s="381">
        <f t="shared" si="72"/>
        <v>0.44008283912265839</v>
      </c>
      <c r="J684" s="137">
        <f t="shared" si="73"/>
        <v>0.1692763631431603</v>
      </c>
      <c r="K684" s="137">
        <f t="shared" si="74"/>
        <v>-8.8931873132857678E-2</v>
      </c>
      <c r="L684" s="137">
        <f t="shared" si="75"/>
        <v>1.4991072594389525E-2</v>
      </c>
      <c r="M684" s="137">
        <f t="shared" si="76"/>
        <v>9.5335562604692142E-2</v>
      </c>
      <c r="N684" s="383">
        <f t="shared" si="70"/>
        <v>1012.7496815496446</v>
      </c>
    </row>
    <row r="685" spans="2:14" x14ac:dyDescent="0.25">
      <c r="B685" s="382">
        <v>10</v>
      </c>
      <c r="C685" s="382">
        <v>2055</v>
      </c>
      <c r="D685" s="379" t="s">
        <v>1255</v>
      </c>
      <c r="E685" s="380">
        <v>407</v>
      </c>
      <c r="F685" s="380">
        <v>898</v>
      </c>
      <c r="G685" s="380">
        <v>2487</v>
      </c>
      <c r="H685" s="137">
        <f t="shared" si="71"/>
        <v>3.22271714922049</v>
      </c>
      <c r="I685" s="381">
        <f t="shared" si="72"/>
        <v>0.1636509851226377</v>
      </c>
      <c r="J685" s="137">
        <f t="shared" si="73"/>
        <v>-4.7417509467304345E-2</v>
      </c>
      <c r="K685" s="137">
        <f t="shared" si="74"/>
        <v>-0.10499741140482584</v>
      </c>
      <c r="L685" s="137">
        <f t="shared" si="75"/>
        <v>-0.22045395252316541</v>
      </c>
      <c r="M685" s="137">
        <f t="shared" si="76"/>
        <v>-0.37286887339529562</v>
      </c>
      <c r="N685" s="383">
        <f t="shared" si="70"/>
        <v>-927.32488813410021</v>
      </c>
    </row>
    <row r="686" spans="2:14" x14ac:dyDescent="0.25">
      <c r="B686" s="382">
        <v>10</v>
      </c>
      <c r="C686" s="382">
        <v>2063</v>
      </c>
      <c r="D686" s="379" t="s">
        <v>1256</v>
      </c>
      <c r="E686" s="380">
        <v>331</v>
      </c>
      <c r="F686" s="380">
        <v>490</v>
      </c>
      <c r="G686" s="380">
        <v>903</v>
      </c>
      <c r="H686" s="137">
        <f t="shared" si="71"/>
        <v>2.5183673469387755</v>
      </c>
      <c r="I686" s="381">
        <f t="shared" si="72"/>
        <v>0.36655592469545956</v>
      </c>
      <c r="J686" s="137">
        <f t="shared" si="73"/>
        <v>-8.9605697055182412E-2</v>
      </c>
      <c r="K686" s="137">
        <f t="shared" si="74"/>
        <v>-0.12293947159023091</v>
      </c>
      <c r="L686" s="137">
        <f t="shared" si="75"/>
        <v>-4.763393231595936E-2</v>
      </c>
      <c r="M686" s="137">
        <f t="shared" si="76"/>
        <v>-0.2601791009613727</v>
      </c>
      <c r="N686" s="383">
        <f t="shared" si="70"/>
        <v>-234.94172816811954</v>
      </c>
    </row>
    <row r="687" spans="2:14" x14ac:dyDescent="0.25">
      <c r="B687" s="382">
        <v>10</v>
      </c>
      <c r="C687" s="382">
        <v>2067</v>
      </c>
      <c r="D687" s="379" t="s">
        <v>1257</v>
      </c>
      <c r="E687" s="380">
        <v>173</v>
      </c>
      <c r="F687" s="380">
        <v>746</v>
      </c>
      <c r="G687" s="380">
        <v>364</v>
      </c>
      <c r="H687" s="137">
        <f t="shared" si="71"/>
        <v>0.71983914209115285</v>
      </c>
      <c r="I687" s="381">
        <f t="shared" si="72"/>
        <v>0.47527472527472525</v>
      </c>
      <c r="J687" s="137">
        <f t="shared" si="73"/>
        <v>-0.10396139977605759</v>
      </c>
      <c r="K687" s="137">
        <f t="shared" si="74"/>
        <v>-0.16875378316097242</v>
      </c>
      <c r="L687" s="137">
        <f t="shared" si="75"/>
        <v>4.4965022409185096E-2</v>
      </c>
      <c r="M687" s="137">
        <f t="shared" si="76"/>
        <v>-0.22775016052784491</v>
      </c>
      <c r="N687" s="383">
        <f t="shared" si="70"/>
        <v>-82.901058432135542</v>
      </c>
    </row>
    <row r="688" spans="2:14" x14ac:dyDescent="0.25">
      <c r="B688" s="382">
        <v>10</v>
      </c>
      <c r="C688" s="382">
        <v>2068</v>
      </c>
      <c r="D688" s="379" t="s">
        <v>1258</v>
      </c>
      <c r="E688" s="380">
        <v>184</v>
      </c>
      <c r="F688" s="380">
        <v>632</v>
      </c>
      <c r="G688" s="380">
        <v>860</v>
      </c>
      <c r="H688" s="137">
        <f t="shared" si="71"/>
        <v>1.6518987341772151</v>
      </c>
      <c r="I688" s="381">
        <f t="shared" si="72"/>
        <v>0.21395348837209302</v>
      </c>
      <c r="J688" s="137">
        <f t="shared" si="73"/>
        <v>-9.0750957198035165E-2</v>
      </c>
      <c r="K688" s="137">
        <f t="shared" si="74"/>
        <v>-0.14501122052601673</v>
      </c>
      <c r="L688" s="137">
        <f t="shared" si="75"/>
        <v>-0.1776098519983286</v>
      </c>
      <c r="M688" s="137">
        <f t="shared" si="76"/>
        <v>-0.41337202972238052</v>
      </c>
      <c r="N688" s="383">
        <f t="shared" si="70"/>
        <v>-355.49994556124727</v>
      </c>
    </row>
    <row r="689" spans="2:14" x14ac:dyDescent="0.25">
      <c r="B689" s="382">
        <v>10</v>
      </c>
      <c r="C689" s="382">
        <v>2079</v>
      </c>
      <c r="D689" s="379" t="s">
        <v>1259</v>
      </c>
      <c r="E689" s="380">
        <v>57</v>
      </c>
      <c r="F689" s="380">
        <v>336</v>
      </c>
      <c r="G689" s="380">
        <v>212</v>
      </c>
      <c r="H689" s="137">
        <f t="shared" si="71"/>
        <v>0.80059523809523814</v>
      </c>
      <c r="I689" s="381">
        <f t="shared" si="72"/>
        <v>0.26886792452830188</v>
      </c>
      <c r="J689" s="137">
        <f t="shared" si="73"/>
        <v>-0.10800976121125802</v>
      </c>
      <c r="K689" s="137">
        <f t="shared" si="74"/>
        <v>-0.16669666504984371</v>
      </c>
      <c r="L689" s="137">
        <f t="shared" si="75"/>
        <v>-0.13083763449508098</v>
      </c>
      <c r="M689" s="137">
        <f t="shared" si="76"/>
        <v>-0.40554406075618277</v>
      </c>
      <c r="N689" s="383">
        <f t="shared" si="70"/>
        <v>-85.975340880310753</v>
      </c>
    </row>
    <row r="690" spans="2:14" x14ac:dyDescent="0.25">
      <c r="B690" s="382">
        <v>10</v>
      </c>
      <c r="C690" s="382">
        <v>2086</v>
      </c>
      <c r="D690" s="379" t="s">
        <v>1260</v>
      </c>
      <c r="E690" s="380">
        <v>99</v>
      </c>
      <c r="F690" s="380">
        <v>429</v>
      </c>
      <c r="G690" s="380">
        <v>596</v>
      </c>
      <c r="H690" s="137">
        <f t="shared" si="71"/>
        <v>1.6200466200466201</v>
      </c>
      <c r="I690" s="381">
        <f t="shared" si="72"/>
        <v>0.16610738255033558</v>
      </c>
      <c r="J690" s="137">
        <f t="shared" si="73"/>
        <v>-9.7782321796014843E-2</v>
      </c>
      <c r="K690" s="137">
        <f t="shared" si="74"/>
        <v>-0.14582259655950491</v>
      </c>
      <c r="L690" s="137">
        <f t="shared" si="75"/>
        <v>-0.21836176761142587</v>
      </c>
      <c r="M690" s="137">
        <f t="shared" si="76"/>
        <v>-0.46196668596694562</v>
      </c>
      <c r="N690" s="383">
        <f t="shared" si="70"/>
        <v>-275.33214483629962</v>
      </c>
    </row>
    <row r="691" spans="2:14" x14ac:dyDescent="0.25">
      <c r="B691" s="382">
        <v>10</v>
      </c>
      <c r="C691" s="382">
        <v>2087</v>
      </c>
      <c r="D691" s="379" t="s">
        <v>1261</v>
      </c>
      <c r="E691" s="380">
        <v>279</v>
      </c>
      <c r="F691" s="380">
        <v>894</v>
      </c>
      <c r="G691" s="380">
        <v>1163</v>
      </c>
      <c r="H691" s="137">
        <f t="shared" si="71"/>
        <v>1.6129753914988814</v>
      </c>
      <c r="I691" s="381">
        <f t="shared" si="72"/>
        <v>0.23989681857265693</v>
      </c>
      <c r="J691" s="137">
        <f t="shared" si="73"/>
        <v>-8.2680868284444847E-2</v>
      </c>
      <c r="K691" s="137">
        <f t="shared" si="74"/>
        <v>-0.1460027235472279</v>
      </c>
      <c r="L691" s="137">
        <f t="shared" si="75"/>
        <v>-0.15551316544676957</v>
      </c>
      <c r="M691" s="137">
        <f t="shared" si="76"/>
        <v>-0.38419675727844232</v>
      </c>
      <c r="N691" s="383">
        <f t="shared" si="70"/>
        <v>-446.82082871482845</v>
      </c>
    </row>
    <row r="692" spans="2:14" x14ac:dyDescent="0.25">
      <c r="B692" s="382">
        <v>10</v>
      </c>
      <c r="C692" s="382">
        <v>2096</v>
      </c>
      <c r="D692" s="379" t="s">
        <v>1262</v>
      </c>
      <c r="E692" s="380">
        <v>4461</v>
      </c>
      <c r="F692" s="380">
        <v>1085</v>
      </c>
      <c r="G692" s="380">
        <v>6124</v>
      </c>
      <c r="H692" s="137">
        <f t="shared" si="71"/>
        <v>9.7557603686635943</v>
      </c>
      <c r="I692" s="381">
        <f t="shared" si="72"/>
        <v>0.72844546048334424</v>
      </c>
      <c r="J692" s="137">
        <f t="shared" si="73"/>
        <v>4.9450191452589949E-2</v>
      </c>
      <c r="K692" s="137">
        <f t="shared" si="74"/>
        <v>6.1420260975266081E-2</v>
      </c>
      <c r="L692" s="137">
        <f t="shared" si="75"/>
        <v>0.26059787820234809</v>
      </c>
      <c r="M692" s="137">
        <f t="shared" si="76"/>
        <v>0.37146833063020412</v>
      </c>
      <c r="N692" s="383">
        <f t="shared" si="70"/>
        <v>2274.8720567793703</v>
      </c>
    </row>
    <row r="693" spans="2:14" x14ac:dyDescent="0.25">
      <c r="B693" s="382">
        <v>10</v>
      </c>
      <c r="C693" s="382">
        <v>2097</v>
      </c>
      <c r="D693" s="379" t="s">
        <v>1263</v>
      </c>
      <c r="E693" s="380">
        <v>408</v>
      </c>
      <c r="F693" s="380">
        <v>1977</v>
      </c>
      <c r="G693" s="380">
        <v>2638</v>
      </c>
      <c r="H693" s="137">
        <f t="shared" si="71"/>
        <v>1.5407182599898837</v>
      </c>
      <c r="I693" s="381">
        <f t="shared" si="72"/>
        <v>0.15466262319939347</v>
      </c>
      <c r="J693" s="137">
        <f t="shared" si="73"/>
        <v>-4.3395781988914445E-2</v>
      </c>
      <c r="K693" s="137">
        <f t="shared" si="74"/>
        <v>-0.1478433456332417</v>
      </c>
      <c r="L693" s="137">
        <f t="shared" si="75"/>
        <v>-0.22810960098827951</v>
      </c>
      <c r="M693" s="137">
        <f t="shared" si="76"/>
        <v>-0.41934872861043565</v>
      </c>
      <c r="N693" s="383">
        <f t="shared" si="70"/>
        <v>-1106.2419460743292</v>
      </c>
    </row>
    <row r="694" spans="2:14" x14ac:dyDescent="0.25">
      <c r="B694" s="382">
        <v>10</v>
      </c>
      <c r="C694" s="382">
        <v>2099</v>
      </c>
      <c r="D694" s="379" t="s">
        <v>1264</v>
      </c>
      <c r="E694" s="380">
        <v>631</v>
      </c>
      <c r="F694" s="380">
        <v>2017</v>
      </c>
      <c r="G694" s="380">
        <v>2675</v>
      </c>
      <c r="H694" s="137">
        <f t="shared" si="71"/>
        <v>1.6390679226574121</v>
      </c>
      <c r="I694" s="381">
        <f t="shared" si="72"/>
        <v>0.23588785046728972</v>
      </c>
      <c r="J694" s="137">
        <f t="shared" si="73"/>
        <v>-4.2410325586924869E-2</v>
      </c>
      <c r="K694" s="137">
        <f t="shared" si="74"/>
        <v>-0.14533806266009577</v>
      </c>
      <c r="L694" s="137">
        <f t="shared" si="75"/>
        <v>-0.15892771982104073</v>
      </c>
      <c r="M694" s="137">
        <f t="shared" si="76"/>
        <v>-0.34667610806806137</v>
      </c>
      <c r="N694" s="383">
        <f t="shared" si="70"/>
        <v>-927.35858908206421</v>
      </c>
    </row>
    <row r="695" spans="2:14" x14ac:dyDescent="0.25">
      <c r="B695" s="382">
        <v>10</v>
      </c>
      <c r="C695" s="382">
        <v>2102</v>
      </c>
      <c r="D695" s="379" t="s">
        <v>1265</v>
      </c>
      <c r="E695" s="380">
        <v>1070</v>
      </c>
      <c r="F695" s="380">
        <v>1703</v>
      </c>
      <c r="G695" s="380">
        <v>4056</v>
      </c>
      <c r="H695" s="137">
        <f t="shared" si="71"/>
        <v>3.0099823840281856</v>
      </c>
      <c r="I695" s="381">
        <f t="shared" si="72"/>
        <v>0.26380670611439844</v>
      </c>
      <c r="J695" s="137">
        <f t="shared" si="73"/>
        <v>-5.6288312315841988E-3</v>
      </c>
      <c r="K695" s="137">
        <f t="shared" si="74"/>
        <v>-0.11041645170020695</v>
      </c>
      <c r="L695" s="137">
        <f t="shared" si="75"/>
        <v>-0.13514842096684135</v>
      </c>
      <c r="M695" s="137">
        <f t="shared" si="76"/>
        <v>-0.25119370389863249</v>
      </c>
      <c r="N695" s="383">
        <f t="shared" si="70"/>
        <v>-1018.8416630128534</v>
      </c>
    </row>
    <row r="696" spans="2:14" x14ac:dyDescent="0.25">
      <c r="B696" s="382">
        <v>10</v>
      </c>
      <c r="C696" s="382">
        <v>2113</v>
      </c>
      <c r="D696" s="379" t="s">
        <v>1266</v>
      </c>
      <c r="E696" s="380">
        <v>790</v>
      </c>
      <c r="F696" s="380">
        <v>2392</v>
      </c>
      <c r="G696" s="380">
        <v>2383</v>
      </c>
      <c r="H696" s="137">
        <f t="shared" si="71"/>
        <v>1.3265050167224079</v>
      </c>
      <c r="I696" s="381">
        <f t="shared" si="72"/>
        <v>0.33151489718841798</v>
      </c>
      <c r="J696" s="137">
        <f t="shared" si="73"/>
        <v>-5.0187440975599365E-2</v>
      </c>
      <c r="K696" s="137">
        <f t="shared" si="74"/>
        <v>-0.15330004753159568</v>
      </c>
      <c r="L696" s="137">
        <f t="shared" si="75"/>
        <v>-7.7479391448681878E-2</v>
      </c>
      <c r="M696" s="137">
        <f t="shared" si="76"/>
        <v>-0.28096687995587694</v>
      </c>
      <c r="N696" s="383">
        <f t="shared" si="70"/>
        <v>-669.54407493485473</v>
      </c>
    </row>
    <row r="697" spans="2:14" x14ac:dyDescent="0.25">
      <c r="B697" s="382">
        <v>10</v>
      </c>
      <c r="C697" s="382">
        <v>2114</v>
      </c>
      <c r="D697" s="379" t="s">
        <v>1267</v>
      </c>
      <c r="E697" s="380">
        <v>440</v>
      </c>
      <c r="F697" s="380">
        <v>1544</v>
      </c>
      <c r="G697" s="380">
        <v>1546</v>
      </c>
      <c r="H697" s="137">
        <f t="shared" si="71"/>
        <v>1.2862694300518134</v>
      </c>
      <c r="I697" s="381">
        <f t="shared" si="72"/>
        <v>0.28460543337645539</v>
      </c>
      <c r="J697" s="137">
        <f t="shared" si="73"/>
        <v>-7.2480062826012215E-2</v>
      </c>
      <c r="K697" s="137">
        <f t="shared" si="74"/>
        <v>-0.15432497763777345</v>
      </c>
      <c r="L697" s="137">
        <f t="shared" si="75"/>
        <v>-0.1174335419043589</v>
      </c>
      <c r="M697" s="137">
        <f t="shared" si="76"/>
        <v>-0.34423858236814453</v>
      </c>
      <c r="N697" s="383">
        <f t="shared" si="70"/>
        <v>-532.19284834115149</v>
      </c>
    </row>
    <row r="698" spans="2:14" x14ac:dyDescent="0.25">
      <c r="B698" s="382">
        <v>10</v>
      </c>
      <c r="C698" s="382">
        <v>2115</v>
      </c>
      <c r="D698" s="379" t="s">
        <v>1268</v>
      </c>
      <c r="E698" s="380">
        <v>134</v>
      </c>
      <c r="F698" s="380">
        <v>1022</v>
      </c>
      <c r="G698" s="380">
        <v>1095</v>
      </c>
      <c r="H698" s="137">
        <f t="shared" si="71"/>
        <v>1.2025440313111546</v>
      </c>
      <c r="I698" s="381">
        <f t="shared" si="72"/>
        <v>0.12237442922374429</v>
      </c>
      <c r="J698" s="137">
        <f t="shared" si="73"/>
        <v>-8.4491977347560823E-2</v>
      </c>
      <c r="K698" s="137">
        <f t="shared" si="74"/>
        <v>-0.15645773346220274</v>
      </c>
      <c r="L698" s="137">
        <f t="shared" si="75"/>
        <v>-0.25561039198466246</v>
      </c>
      <c r="M698" s="137">
        <f t="shared" si="76"/>
        <v>-0.49656010279442603</v>
      </c>
      <c r="N698" s="383">
        <f t="shared" si="70"/>
        <v>-543.73331255989649</v>
      </c>
    </row>
    <row r="699" spans="2:14" x14ac:dyDescent="0.25">
      <c r="B699" s="382">
        <v>10</v>
      </c>
      <c r="C699" s="382">
        <v>2117</v>
      </c>
      <c r="D699" s="379" t="s">
        <v>1269</v>
      </c>
      <c r="E699" s="380">
        <v>776</v>
      </c>
      <c r="F699" s="380">
        <v>1534</v>
      </c>
      <c r="G699" s="380">
        <v>2409</v>
      </c>
      <c r="H699" s="137">
        <f t="shared" si="71"/>
        <v>2.0762711864406778</v>
      </c>
      <c r="I699" s="381">
        <f t="shared" si="72"/>
        <v>0.32212536322125362</v>
      </c>
      <c r="J699" s="137">
        <f t="shared" si="73"/>
        <v>-4.9494958098525603E-2</v>
      </c>
      <c r="K699" s="137">
        <f t="shared" si="74"/>
        <v>-0.1342010860518203</v>
      </c>
      <c r="L699" s="137">
        <f t="shared" si="75"/>
        <v>-8.5476729775476101E-2</v>
      </c>
      <c r="M699" s="137">
        <f t="shared" si="76"/>
        <v>-0.26917277392582201</v>
      </c>
      <c r="N699" s="383">
        <f t="shared" si="70"/>
        <v>-648.43721238730518</v>
      </c>
    </row>
    <row r="700" spans="2:14" x14ac:dyDescent="0.25">
      <c r="B700" s="382">
        <v>10</v>
      </c>
      <c r="C700" s="382">
        <v>2121</v>
      </c>
      <c r="D700" s="379" t="s">
        <v>1270</v>
      </c>
      <c r="E700" s="380">
        <v>380</v>
      </c>
      <c r="F700" s="380">
        <v>5458</v>
      </c>
      <c r="G700" s="380">
        <v>1774</v>
      </c>
      <c r="H700" s="137">
        <f t="shared" si="71"/>
        <v>0.39465005496518873</v>
      </c>
      <c r="I700" s="381">
        <f t="shared" si="72"/>
        <v>0.21420518602029312</v>
      </c>
      <c r="J700" s="137">
        <f t="shared" si="73"/>
        <v>-6.6407520673211581E-2</v>
      </c>
      <c r="K700" s="137">
        <f t="shared" si="74"/>
        <v>-0.1770373975723773</v>
      </c>
      <c r="L700" s="137">
        <f t="shared" si="75"/>
        <v>-0.17739547381345236</v>
      </c>
      <c r="M700" s="137">
        <f t="shared" si="76"/>
        <v>-0.42084039205904122</v>
      </c>
      <c r="N700" s="383">
        <f t="shared" si="70"/>
        <v>-746.57085551273917</v>
      </c>
    </row>
    <row r="701" spans="2:14" x14ac:dyDescent="0.25">
      <c r="B701" s="382">
        <v>10</v>
      </c>
      <c r="C701" s="382">
        <v>2122</v>
      </c>
      <c r="D701" s="379" t="s">
        <v>1271</v>
      </c>
      <c r="E701" s="380">
        <v>459</v>
      </c>
      <c r="F701" s="380">
        <v>1004</v>
      </c>
      <c r="G701" s="380">
        <v>2038</v>
      </c>
      <c r="H701" s="137">
        <f t="shared" si="71"/>
        <v>2.487051792828685</v>
      </c>
      <c r="I701" s="381">
        <f t="shared" si="72"/>
        <v>0.22522080471050049</v>
      </c>
      <c r="J701" s="137">
        <f t="shared" si="73"/>
        <v>-5.9376156075231903E-2</v>
      </c>
      <c r="K701" s="137">
        <f t="shared" si="74"/>
        <v>-0.12373717971020541</v>
      </c>
      <c r="L701" s="137">
        <f t="shared" si="75"/>
        <v>-0.16801315198016215</v>
      </c>
      <c r="M701" s="137">
        <f t="shared" si="76"/>
        <v>-0.35112648776559946</v>
      </c>
      <c r="N701" s="383">
        <f t="shared" si="70"/>
        <v>-715.59578206629169</v>
      </c>
    </row>
    <row r="702" spans="2:14" x14ac:dyDescent="0.25">
      <c r="B702" s="382">
        <v>10</v>
      </c>
      <c r="C702" s="382">
        <v>2123</v>
      </c>
      <c r="D702" s="379" t="s">
        <v>1272</v>
      </c>
      <c r="E702" s="380">
        <v>183</v>
      </c>
      <c r="F702" s="380">
        <v>416</v>
      </c>
      <c r="G702" s="380">
        <v>759</v>
      </c>
      <c r="H702" s="137">
        <f t="shared" si="71"/>
        <v>2.2644230769230771</v>
      </c>
      <c r="I702" s="381">
        <f t="shared" si="72"/>
        <v>0.24110671936758893</v>
      </c>
      <c r="J702" s="137">
        <f t="shared" si="73"/>
        <v>-9.3440986835898604E-2</v>
      </c>
      <c r="K702" s="137">
        <f t="shared" si="74"/>
        <v>-0.1294082508269121</v>
      </c>
      <c r="L702" s="137">
        <f t="shared" si="75"/>
        <v>-0.15448265785898449</v>
      </c>
      <c r="M702" s="137">
        <f t="shared" si="76"/>
        <v>-0.37733189552179519</v>
      </c>
      <c r="N702" s="383">
        <f t="shared" si="70"/>
        <v>-286.39490870104254</v>
      </c>
    </row>
    <row r="703" spans="2:14" x14ac:dyDescent="0.25">
      <c r="B703" s="382">
        <v>10</v>
      </c>
      <c r="C703" s="382">
        <v>2124</v>
      </c>
      <c r="D703" s="379" t="s">
        <v>1273</v>
      </c>
      <c r="E703" s="380">
        <v>1055</v>
      </c>
      <c r="F703" s="380">
        <v>956</v>
      </c>
      <c r="G703" s="380">
        <v>2848</v>
      </c>
      <c r="H703" s="137">
        <f t="shared" si="71"/>
        <v>4.0826359832635983</v>
      </c>
      <c r="I703" s="381">
        <f t="shared" si="72"/>
        <v>0.37043539325842695</v>
      </c>
      <c r="J703" s="137">
        <f t="shared" si="73"/>
        <v>-3.780265105870334E-2</v>
      </c>
      <c r="K703" s="137">
        <f t="shared" si="74"/>
        <v>-8.309250644853268E-2</v>
      </c>
      <c r="L703" s="137">
        <f t="shared" si="75"/>
        <v>-4.4329676456753807E-2</v>
      </c>
      <c r="M703" s="137">
        <f t="shared" si="76"/>
        <v>-0.16522483396398982</v>
      </c>
      <c r="N703" s="383">
        <f t="shared" si="70"/>
        <v>-470.56032712944301</v>
      </c>
    </row>
    <row r="704" spans="2:14" x14ac:dyDescent="0.25">
      <c r="B704" s="382">
        <v>10</v>
      </c>
      <c r="C704" s="382">
        <v>2125</v>
      </c>
      <c r="D704" s="379" t="s">
        <v>1274</v>
      </c>
      <c r="E704" s="380">
        <v>17315</v>
      </c>
      <c r="F704" s="380">
        <v>2365</v>
      </c>
      <c r="G704" s="380">
        <v>27101</v>
      </c>
      <c r="H704" s="137">
        <f t="shared" si="71"/>
        <v>18.780549682875264</v>
      </c>
      <c r="I704" s="381">
        <f t="shared" si="72"/>
        <v>0.63890631342016901</v>
      </c>
      <c r="J704" s="137">
        <f t="shared" si="73"/>
        <v>0.60815070346705857</v>
      </c>
      <c r="K704" s="137">
        <f t="shared" si="74"/>
        <v>0.29131073941600982</v>
      </c>
      <c r="L704" s="137">
        <f t="shared" si="75"/>
        <v>0.18433479048564755</v>
      </c>
      <c r="M704" s="137">
        <f t="shared" si="76"/>
        <v>1.0837962333687159</v>
      </c>
      <c r="N704" s="383">
        <f t="shared" si="70"/>
        <v>29371.961720525571</v>
      </c>
    </row>
    <row r="705" spans="2:14" x14ac:dyDescent="0.25">
      <c r="B705" s="382">
        <v>10</v>
      </c>
      <c r="C705" s="382">
        <v>2128</v>
      </c>
      <c r="D705" s="379" t="s">
        <v>1275</v>
      </c>
      <c r="E705" s="380">
        <v>34</v>
      </c>
      <c r="F705" s="380">
        <v>194</v>
      </c>
      <c r="G705" s="380">
        <v>358</v>
      </c>
      <c r="H705" s="137">
        <f t="shared" si="71"/>
        <v>2.0206185567010309</v>
      </c>
      <c r="I705" s="381">
        <f t="shared" si="72"/>
        <v>9.4972067039106142E-2</v>
      </c>
      <c r="J705" s="137">
        <f t="shared" si="73"/>
        <v>-0.10412120351692077</v>
      </c>
      <c r="K705" s="137">
        <f t="shared" si="74"/>
        <v>-0.13561873794727075</v>
      </c>
      <c r="L705" s="137">
        <f t="shared" si="75"/>
        <v>-0.27894977838128943</v>
      </c>
      <c r="M705" s="137">
        <f t="shared" si="76"/>
        <v>-0.51868971984548096</v>
      </c>
      <c r="N705" s="383">
        <f t="shared" si="70"/>
        <v>-185.69091970468219</v>
      </c>
    </row>
    <row r="706" spans="2:14" x14ac:dyDescent="0.25">
      <c r="B706" s="382">
        <v>10</v>
      </c>
      <c r="C706" s="382">
        <v>2129</v>
      </c>
      <c r="D706" s="379" t="s">
        <v>1276</v>
      </c>
      <c r="E706" s="380">
        <v>213</v>
      </c>
      <c r="F706" s="380">
        <v>960</v>
      </c>
      <c r="G706" s="380">
        <v>1042</v>
      </c>
      <c r="H706" s="137">
        <f t="shared" si="71"/>
        <v>1.3072916666666667</v>
      </c>
      <c r="I706" s="381">
        <f t="shared" si="72"/>
        <v>0.20441458733205375</v>
      </c>
      <c r="J706" s="137">
        <f t="shared" si="73"/>
        <v>-8.5903577058518879E-2</v>
      </c>
      <c r="K706" s="137">
        <f t="shared" si="74"/>
        <v>-0.15378947349856073</v>
      </c>
      <c r="L706" s="137">
        <f t="shared" si="75"/>
        <v>-0.18573441059194765</v>
      </c>
      <c r="M706" s="137">
        <f t="shared" si="76"/>
        <v>-0.4254274611490273</v>
      </c>
      <c r="N706" s="383">
        <f t="shared" si="70"/>
        <v>-443.29541451728642</v>
      </c>
    </row>
    <row r="707" spans="2:14" x14ac:dyDescent="0.25">
      <c r="B707" s="382">
        <v>10</v>
      </c>
      <c r="C707" s="382">
        <v>2130</v>
      </c>
      <c r="D707" s="379" t="s">
        <v>1277</v>
      </c>
      <c r="E707" s="380">
        <v>56</v>
      </c>
      <c r="F707" s="380">
        <v>162</v>
      </c>
      <c r="G707" s="380">
        <v>486</v>
      </c>
      <c r="H707" s="137">
        <f t="shared" si="71"/>
        <v>3.3456790123456792</v>
      </c>
      <c r="I707" s="381">
        <f t="shared" si="72"/>
        <v>0.11522633744855967</v>
      </c>
      <c r="J707" s="137">
        <f t="shared" si="73"/>
        <v>-0.10071205704517304</v>
      </c>
      <c r="K707" s="137">
        <f t="shared" si="74"/>
        <v>-0.10186517633986972</v>
      </c>
      <c r="L707" s="137">
        <f t="shared" si="75"/>
        <v>-0.26169862900654633</v>
      </c>
      <c r="M707" s="137">
        <f t="shared" si="76"/>
        <v>-0.46427586239158908</v>
      </c>
      <c r="N707" s="383">
        <f t="shared" si="70"/>
        <v>-225.63806912231229</v>
      </c>
    </row>
    <row r="708" spans="2:14" x14ac:dyDescent="0.25">
      <c r="B708" s="382">
        <v>10</v>
      </c>
      <c r="C708" s="382">
        <v>2131</v>
      </c>
      <c r="D708" s="379" t="s">
        <v>1278</v>
      </c>
      <c r="E708" s="380">
        <v>150</v>
      </c>
      <c r="F708" s="380">
        <v>453</v>
      </c>
      <c r="G708" s="380">
        <v>846</v>
      </c>
      <c r="H708" s="137">
        <f t="shared" si="71"/>
        <v>2.1986754966887418</v>
      </c>
      <c r="I708" s="381">
        <f t="shared" si="72"/>
        <v>0.1773049645390071</v>
      </c>
      <c r="J708" s="137">
        <f t="shared" si="73"/>
        <v>-9.1123832593382581E-2</v>
      </c>
      <c r="K708" s="137">
        <f t="shared" si="74"/>
        <v>-0.13108305365611395</v>
      </c>
      <c r="L708" s="137">
        <f t="shared" si="75"/>
        <v>-0.20882446236085789</v>
      </c>
      <c r="M708" s="137">
        <f t="shared" si="76"/>
        <v>-0.43103134861035441</v>
      </c>
      <c r="N708" s="383">
        <f t="shared" si="70"/>
        <v>-364.65252092435986</v>
      </c>
    </row>
    <row r="709" spans="2:14" x14ac:dyDescent="0.25">
      <c r="B709" s="382">
        <v>10</v>
      </c>
      <c r="C709" s="382">
        <v>2134</v>
      </c>
      <c r="D709" s="379" t="s">
        <v>1279</v>
      </c>
      <c r="E709" s="380">
        <v>191</v>
      </c>
      <c r="F709" s="380">
        <v>1950</v>
      </c>
      <c r="G709" s="380">
        <v>903</v>
      </c>
      <c r="H709" s="137">
        <f t="shared" si="71"/>
        <v>0.56102564102564101</v>
      </c>
      <c r="I709" s="381">
        <f t="shared" si="72"/>
        <v>0.21151716500553711</v>
      </c>
      <c r="J709" s="137">
        <f t="shared" si="73"/>
        <v>-8.9605697055182412E-2</v>
      </c>
      <c r="K709" s="137">
        <f t="shared" si="74"/>
        <v>-0.17279927502473338</v>
      </c>
      <c r="L709" s="137">
        <f t="shared" si="75"/>
        <v>-0.17968493925015164</v>
      </c>
      <c r="M709" s="137">
        <f t="shared" si="76"/>
        <v>-0.44208991133006748</v>
      </c>
      <c r="N709" s="383">
        <f t="shared" si="70"/>
        <v>-399.20718993105095</v>
      </c>
    </row>
    <row r="710" spans="2:14" x14ac:dyDescent="0.25">
      <c r="B710" s="382">
        <v>10</v>
      </c>
      <c r="C710" s="382">
        <v>2135</v>
      </c>
      <c r="D710" s="379" t="s">
        <v>1280</v>
      </c>
      <c r="E710" s="380">
        <v>1280</v>
      </c>
      <c r="F710" s="380">
        <v>2739</v>
      </c>
      <c r="G710" s="380">
        <v>2339</v>
      </c>
      <c r="H710" s="137">
        <f t="shared" si="71"/>
        <v>1.321285140562249</v>
      </c>
      <c r="I710" s="381">
        <f t="shared" si="72"/>
        <v>0.54724241128687479</v>
      </c>
      <c r="J710" s="137">
        <f t="shared" si="73"/>
        <v>-5.1359335075262642E-2</v>
      </c>
      <c r="K710" s="137">
        <f t="shared" si="74"/>
        <v>-0.15343301460551625</v>
      </c>
      <c r="L710" s="137">
        <f t="shared" si="75"/>
        <v>0.10626198726903656</v>
      </c>
      <c r="M710" s="137">
        <f t="shared" si="76"/>
        <v>-9.8530362411742331E-2</v>
      </c>
      <c r="N710" s="383">
        <f t="shared" si="70"/>
        <v>-230.46251768106532</v>
      </c>
    </row>
    <row r="711" spans="2:14" x14ac:dyDescent="0.25">
      <c r="B711" s="382">
        <v>10</v>
      </c>
      <c r="C711" s="382">
        <v>2137</v>
      </c>
      <c r="D711" s="379" t="s">
        <v>1281</v>
      </c>
      <c r="E711" s="380">
        <v>111</v>
      </c>
      <c r="F711" s="380">
        <v>1040</v>
      </c>
      <c r="G711" s="380">
        <v>744</v>
      </c>
      <c r="H711" s="137">
        <f t="shared" si="71"/>
        <v>0.82211538461538458</v>
      </c>
      <c r="I711" s="381">
        <f t="shared" si="72"/>
        <v>0.14919354838709678</v>
      </c>
      <c r="J711" s="137">
        <f t="shared" si="73"/>
        <v>-9.3840496188056538E-2</v>
      </c>
      <c r="K711" s="137">
        <f t="shared" si="74"/>
        <v>-0.16614847754015405</v>
      </c>
      <c r="L711" s="137">
        <f t="shared" si="75"/>
        <v>-0.23276777058023579</v>
      </c>
      <c r="M711" s="137">
        <f t="shared" si="76"/>
        <v>-0.4927567443084464</v>
      </c>
      <c r="N711" s="383">
        <f t="shared" si="70"/>
        <v>-366.61101776548412</v>
      </c>
    </row>
    <row r="712" spans="2:14" x14ac:dyDescent="0.25">
      <c r="B712" s="382">
        <v>10</v>
      </c>
      <c r="C712" s="382">
        <v>2138</v>
      </c>
      <c r="D712" s="379" t="s">
        <v>1282</v>
      </c>
      <c r="E712" s="380">
        <v>269</v>
      </c>
      <c r="F712" s="380">
        <v>4695</v>
      </c>
      <c r="G712" s="380">
        <v>657</v>
      </c>
      <c r="H712" s="137">
        <f t="shared" si="71"/>
        <v>0.19723109691160809</v>
      </c>
      <c r="I712" s="381">
        <f t="shared" si="72"/>
        <v>0.40943683409436832</v>
      </c>
      <c r="J712" s="137">
        <f t="shared" si="73"/>
        <v>-9.6157650430572575E-2</v>
      </c>
      <c r="K712" s="137">
        <f t="shared" si="74"/>
        <v>-0.18206629488400117</v>
      </c>
      <c r="L712" s="137">
        <f t="shared" si="75"/>
        <v>-1.1111018460709828E-2</v>
      </c>
      <c r="M712" s="137">
        <f t="shared" si="76"/>
        <v>-0.28933496377528356</v>
      </c>
      <c r="N712" s="383">
        <f t="shared" si="70"/>
        <v>-190.09307120036129</v>
      </c>
    </row>
    <row r="713" spans="2:14" x14ac:dyDescent="0.25">
      <c r="B713" s="382">
        <v>10</v>
      </c>
      <c r="C713" s="382">
        <v>2140</v>
      </c>
      <c r="D713" s="379" t="s">
        <v>1283</v>
      </c>
      <c r="E713" s="380">
        <v>995</v>
      </c>
      <c r="F713" s="380">
        <v>778</v>
      </c>
      <c r="G713" s="380">
        <v>2130</v>
      </c>
      <c r="H713" s="137">
        <f t="shared" si="71"/>
        <v>4.0167095115681235</v>
      </c>
      <c r="I713" s="381">
        <f t="shared" si="72"/>
        <v>0.46713615023474181</v>
      </c>
      <c r="J713" s="137">
        <f t="shared" si="73"/>
        <v>-5.6925832048663222E-2</v>
      </c>
      <c r="K713" s="137">
        <f t="shared" si="74"/>
        <v>-8.4771866219969821E-2</v>
      </c>
      <c r="L713" s="137">
        <f t="shared" si="75"/>
        <v>3.8033162071881628E-2</v>
      </c>
      <c r="M713" s="137">
        <f t="shared" si="76"/>
        <v>-0.10366453619675142</v>
      </c>
      <c r="N713" s="383">
        <f t="shared" si="70"/>
        <v>-220.80546209908053</v>
      </c>
    </row>
    <row r="714" spans="2:14" x14ac:dyDescent="0.25">
      <c r="B714" s="382">
        <v>10</v>
      </c>
      <c r="C714" s="382">
        <v>2143</v>
      </c>
      <c r="D714" s="379" t="s">
        <v>1284</v>
      </c>
      <c r="E714" s="380">
        <v>141</v>
      </c>
      <c r="F714" s="380">
        <v>254</v>
      </c>
      <c r="G714" s="380">
        <v>771</v>
      </c>
      <c r="H714" s="137">
        <f t="shared" si="71"/>
        <v>3.590551181102362</v>
      </c>
      <c r="I714" s="381">
        <f t="shared" si="72"/>
        <v>0.1828793774319066</v>
      </c>
      <c r="J714" s="137">
        <f t="shared" si="73"/>
        <v>-9.3121379354172251E-2</v>
      </c>
      <c r="K714" s="137">
        <f t="shared" si="74"/>
        <v>-9.562749276939031E-2</v>
      </c>
      <c r="L714" s="137">
        <f t="shared" si="75"/>
        <v>-0.20407657327140349</v>
      </c>
      <c r="M714" s="137">
        <f t="shared" si="76"/>
        <v>-0.39282544539496606</v>
      </c>
      <c r="N714" s="383">
        <f t="shared" si="70"/>
        <v>-302.86841839951882</v>
      </c>
    </row>
    <row r="715" spans="2:14" x14ac:dyDescent="0.25">
      <c r="B715" s="382">
        <v>10</v>
      </c>
      <c r="C715" s="382">
        <v>2145</v>
      </c>
      <c r="D715" s="379" t="s">
        <v>1285</v>
      </c>
      <c r="E715" s="380">
        <v>309</v>
      </c>
      <c r="F715" s="380">
        <v>448</v>
      </c>
      <c r="G715" s="380">
        <v>1386</v>
      </c>
      <c r="H715" s="137">
        <f t="shared" si="71"/>
        <v>3.7834821428571428</v>
      </c>
      <c r="I715" s="381">
        <f t="shared" si="72"/>
        <v>0.22294372294372294</v>
      </c>
      <c r="J715" s="137">
        <f t="shared" si="73"/>
        <v>-7.6741495915696858E-2</v>
      </c>
      <c r="K715" s="137">
        <f t="shared" si="74"/>
        <v>-9.0712919192143998E-2</v>
      </c>
      <c r="L715" s="137">
        <f t="shared" si="75"/>
        <v>-0.16995260854428745</v>
      </c>
      <c r="M715" s="137">
        <f t="shared" si="76"/>
        <v>-0.33740702365212832</v>
      </c>
      <c r="N715" s="383">
        <f t="shared" si="70"/>
        <v>-467.64613478184987</v>
      </c>
    </row>
    <row r="716" spans="2:14" x14ac:dyDescent="0.25">
      <c r="B716" s="382">
        <v>10</v>
      </c>
      <c r="C716" s="382">
        <v>2147</v>
      </c>
      <c r="D716" s="379" t="s">
        <v>1286</v>
      </c>
      <c r="E716" s="380">
        <v>97</v>
      </c>
      <c r="F716" s="380">
        <v>431</v>
      </c>
      <c r="G716" s="380">
        <v>606</v>
      </c>
      <c r="H716" s="137">
        <f t="shared" si="71"/>
        <v>1.6310904872389791</v>
      </c>
      <c r="I716" s="381">
        <f t="shared" si="72"/>
        <v>0.16006600660066006</v>
      </c>
      <c r="J716" s="137">
        <f t="shared" si="73"/>
        <v>-9.7515982227909553E-2</v>
      </c>
      <c r="K716" s="137">
        <f t="shared" si="74"/>
        <v>-0.14554127365829445</v>
      </c>
      <c r="L716" s="137">
        <f t="shared" si="75"/>
        <v>-0.22350738267580211</v>
      </c>
      <c r="M716" s="137">
        <f t="shared" si="76"/>
        <v>-0.46656463856200614</v>
      </c>
      <c r="N716" s="383">
        <f t="shared" si="70"/>
        <v>-282.73817096857573</v>
      </c>
    </row>
    <row r="717" spans="2:14" x14ac:dyDescent="0.25">
      <c r="B717" s="382">
        <v>10</v>
      </c>
      <c r="C717" s="382">
        <v>2148</v>
      </c>
      <c r="D717" s="379" t="s">
        <v>1287</v>
      </c>
      <c r="E717" s="380">
        <v>1206</v>
      </c>
      <c r="F717" s="380">
        <v>775</v>
      </c>
      <c r="G717" s="380">
        <v>2932</v>
      </c>
      <c r="H717" s="137">
        <f t="shared" si="71"/>
        <v>5.339354838709677</v>
      </c>
      <c r="I717" s="381">
        <f t="shared" si="72"/>
        <v>0.41132332878581174</v>
      </c>
      <c r="J717" s="137">
        <f t="shared" si="73"/>
        <v>-3.5565398686618892E-2</v>
      </c>
      <c r="K717" s="137">
        <f t="shared" si="74"/>
        <v>-5.1079825721565546E-2</v>
      </c>
      <c r="L717" s="137">
        <f t="shared" si="75"/>
        <v>-9.504236233611657E-3</v>
      </c>
      <c r="M717" s="137">
        <f t="shared" si="76"/>
        <v>-9.6149460641796095E-2</v>
      </c>
      <c r="N717" s="383">
        <f t="shared" ref="N717:N780" si="77">M717*G717</f>
        <v>-281.91021860174612</v>
      </c>
    </row>
    <row r="718" spans="2:14" x14ac:dyDescent="0.25">
      <c r="B718" s="382">
        <v>10</v>
      </c>
      <c r="C718" s="382">
        <v>2149</v>
      </c>
      <c r="D718" s="379" t="s">
        <v>1288</v>
      </c>
      <c r="E718" s="380">
        <v>741</v>
      </c>
      <c r="F718" s="380">
        <v>2367</v>
      </c>
      <c r="G718" s="380">
        <v>1959</v>
      </c>
      <c r="H718" s="137">
        <f t="shared" ref="H718:H781" si="78">(G718+E718)/F718</f>
        <v>1.1406844106463878</v>
      </c>
      <c r="I718" s="381">
        <f t="shared" ref="I718:I781" si="79">E718/G718</f>
        <v>0.37825421133231241</v>
      </c>
      <c r="J718" s="137">
        <f t="shared" ref="J718:J781" si="80">$J$6*(G718-G$10)/G$11</f>
        <v>-6.1480238663263694E-2</v>
      </c>
      <c r="K718" s="137">
        <f t="shared" ref="K718:K781" si="81">$K$6*(H718-H$10)/H$11</f>
        <v>-0.15803349742695166</v>
      </c>
      <c r="L718" s="137">
        <f t="shared" ref="L718:L781" si="82">$L$6*(I718-I$10)/I$11</f>
        <v>-3.7670162398741457E-2</v>
      </c>
      <c r="M718" s="137">
        <f t="shared" ref="M718:M781" si="83">SUM(J718:L718)</f>
        <v>-0.25718389848895679</v>
      </c>
      <c r="N718" s="383">
        <f t="shared" si="77"/>
        <v>-503.82325713986637</v>
      </c>
    </row>
    <row r="719" spans="2:14" x14ac:dyDescent="0.25">
      <c r="B719" s="382">
        <v>10</v>
      </c>
      <c r="C719" s="382">
        <v>2152</v>
      </c>
      <c r="D719" s="379" t="s">
        <v>1289</v>
      </c>
      <c r="E719" s="380">
        <v>485</v>
      </c>
      <c r="F719" s="380">
        <v>1865</v>
      </c>
      <c r="G719" s="380">
        <v>1467</v>
      </c>
      <c r="H719" s="137">
        <f t="shared" si="78"/>
        <v>1.0466487935656836</v>
      </c>
      <c r="I719" s="381">
        <f t="shared" si="79"/>
        <v>0.33060668029993184</v>
      </c>
      <c r="J719" s="137">
        <f t="shared" si="80"/>
        <v>-7.4584145414044012E-2</v>
      </c>
      <c r="K719" s="137">
        <f t="shared" si="81"/>
        <v>-0.16042888775114586</v>
      </c>
      <c r="L719" s="137">
        <f t="shared" si="82"/>
        <v>-7.8252946106104934E-2</v>
      </c>
      <c r="M719" s="137">
        <f t="shared" si="83"/>
        <v>-0.31326597927129479</v>
      </c>
      <c r="N719" s="383">
        <f t="shared" si="77"/>
        <v>-459.56119159098944</v>
      </c>
    </row>
    <row r="720" spans="2:14" x14ac:dyDescent="0.25">
      <c r="B720" s="382">
        <v>10</v>
      </c>
      <c r="C720" s="382">
        <v>2153</v>
      </c>
      <c r="D720" s="379" t="s">
        <v>1290</v>
      </c>
      <c r="E720" s="380">
        <v>320</v>
      </c>
      <c r="F720" s="380">
        <v>873</v>
      </c>
      <c r="G720" s="380">
        <v>1103</v>
      </c>
      <c r="H720" s="137">
        <f t="shared" si="78"/>
        <v>1.6300114547537228</v>
      </c>
      <c r="I720" s="381">
        <f t="shared" si="79"/>
        <v>0.29011786038077969</v>
      </c>
      <c r="J720" s="137">
        <f t="shared" si="80"/>
        <v>-8.4278905693076597E-2</v>
      </c>
      <c r="K720" s="137">
        <f t="shared" si="81"/>
        <v>-0.1455687600943377</v>
      </c>
      <c r="L720" s="137">
        <f t="shared" si="82"/>
        <v>-0.11273844799346783</v>
      </c>
      <c r="M720" s="137">
        <f t="shared" si="83"/>
        <v>-0.34258611378088211</v>
      </c>
      <c r="N720" s="383">
        <f t="shared" si="77"/>
        <v>-377.87248350031297</v>
      </c>
    </row>
    <row r="721" spans="2:14" x14ac:dyDescent="0.25">
      <c r="B721" s="382">
        <v>10</v>
      </c>
      <c r="C721" s="382">
        <v>2155</v>
      </c>
      <c r="D721" s="379" t="s">
        <v>1291</v>
      </c>
      <c r="E721" s="380">
        <v>775</v>
      </c>
      <c r="F721" s="380">
        <v>1003</v>
      </c>
      <c r="G721" s="380">
        <v>1130</v>
      </c>
      <c r="H721" s="137">
        <f t="shared" si="78"/>
        <v>1.8993020937188434</v>
      </c>
      <c r="I721" s="381">
        <f t="shared" si="79"/>
        <v>0.68584070796460173</v>
      </c>
      <c r="J721" s="137">
        <f t="shared" si="80"/>
        <v>-8.355978885919231E-2</v>
      </c>
      <c r="K721" s="137">
        <f t="shared" si="81"/>
        <v>-0.13870905936605393</v>
      </c>
      <c r="L721" s="137">
        <f t="shared" si="82"/>
        <v>0.2243101751690291</v>
      </c>
      <c r="M721" s="137">
        <f t="shared" si="83"/>
        <v>2.0413269437828674E-3</v>
      </c>
      <c r="N721" s="383">
        <f t="shared" si="77"/>
        <v>2.30669944647464</v>
      </c>
    </row>
    <row r="722" spans="2:14" x14ac:dyDescent="0.25">
      <c r="B722" s="382">
        <v>10</v>
      </c>
      <c r="C722" s="382">
        <v>2160</v>
      </c>
      <c r="D722" s="379" t="s">
        <v>1292</v>
      </c>
      <c r="E722" s="380">
        <v>1453</v>
      </c>
      <c r="F722" s="380">
        <v>1044</v>
      </c>
      <c r="G722" s="380">
        <v>2579</v>
      </c>
      <c r="H722" s="137">
        <f t="shared" si="78"/>
        <v>3.8620689655172415</v>
      </c>
      <c r="I722" s="381">
        <f t="shared" si="79"/>
        <v>0.56339666537417599</v>
      </c>
      <c r="J722" s="137">
        <f t="shared" si="80"/>
        <v>-4.4967185440735663E-2</v>
      </c>
      <c r="K722" s="137">
        <f t="shared" si="81"/>
        <v>-8.8711059466508271E-2</v>
      </c>
      <c r="L722" s="137">
        <f t="shared" si="82"/>
        <v>0.12002103386335454</v>
      </c>
      <c r="M722" s="137">
        <f t="shared" si="83"/>
        <v>-1.3657211043889408E-2</v>
      </c>
      <c r="N722" s="383">
        <f t="shared" si="77"/>
        <v>-35.221947282190783</v>
      </c>
    </row>
    <row r="723" spans="2:14" x14ac:dyDescent="0.25">
      <c r="B723" s="382">
        <v>10</v>
      </c>
      <c r="C723" s="382">
        <v>2162</v>
      </c>
      <c r="D723" s="379" t="s">
        <v>1293</v>
      </c>
      <c r="E723" s="380">
        <v>799</v>
      </c>
      <c r="F723" s="380">
        <v>3055</v>
      </c>
      <c r="G723" s="380">
        <v>1726</v>
      </c>
      <c r="H723" s="137">
        <f t="shared" si="78"/>
        <v>0.82651391162029464</v>
      </c>
      <c r="I723" s="381">
        <f t="shared" si="79"/>
        <v>0.46292004634994205</v>
      </c>
      <c r="J723" s="137">
        <f t="shared" si="80"/>
        <v>-6.7685950600116979E-2</v>
      </c>
      <c r="K723" s="137">
        <f t="shared" si="81"/>
        <v>-0.16603643287712788</v>
      </c>
      <c r="L723" s="137">
        <f t="shared" si="82"/>
        <v>3.4442184148422678E-2</v>
      </c>
      <c r="M723" s="137">
        <f t="shared" si="83"/>
        <v>-0.19928019932882218</v>
      </c>
      <c r="N723" s="383">
        <f t="shared" si="77"/>
        <v>-343.95762404154709</v>
      </c>
    </row>
    <row r="724" spans="2:14" x14ac:dyDescent="0.25">
      <c r="B724" s="382">
        <v>10</v>
      </c>
      <c r="C724" s="382">
        <v>2163</v>
      </c>
      <c r="D724" s="379" t="s">
        <v>1294</v>
      </c>
      <c r="E724" s="380">
        <v>1148</v>
      </c>
      <c r="F724" s="380">
        <v>9973</v>
      </c>
      <c r="G724" s="380">
        <v>2729</v>
      </c>
      <c r="H724" s="137">
        <f t="shared" si="78"/>
        <v>0.38874962398475887</v>
      </c>
      <c r="I724" s="381">
        <f t="shared" si="79"/>
        <v>0.4206669109563943</v>
      </c>
      <c r="J724" s="137">
        <f t="shared" si="80"/>
        <v>-4.0972091919156302E-2</v>
      </c>
      <c r="K724" s="137">
        <f t="shared" si="81"/>
        <v>-0.1771877005715799</v>
      </c>
      <c r="L724" s="137">
        <f t="shared" si="82"/>
        <v>-1.5460363843258877E-3</v>
      </c>
      <c r="M724" s="137">
        <f t="shared" si="83"/>
        <v>-0.21970582887506207</v>
      </c>
      <c r="N724" s="383">
        <f t="shared" si="77"/>
        <v>-599.57720700004438</v>
      </c>
    </row>
    <row r="725" spans="2:14" x14ac:dyDescent="0.25">
      <c r="B725" s="382">
        <v>10</v>
      </c>
      <c r="C725" s="382">
        <v>2173</v>
      </c>
      <c r="D725" s="379" t="s">
        <v>1295</v>
      </c>
      <c r="E725" s="380">
        <v>135</v>
      </c>
      <c r="F725" s="380">
        <v>610</v>
      </c>
      <c r="G725" s="380">
        <v>840</v>
      </c>
      <c r="H725" s="137">
        <f t="shared" si="78"/>
        <v>1.598360655737705</v>
      </c>
      <c r="I725" s="381">
        <f t="shared" si="79"/>
        <v>0.16071428571428573</v>
      </c>
      <c r="J725" s="137">
        <f t="shared" si="80"/>
        <v>-9.1283636334245744E-2</v>
      </c>
      <c r="K725" s="137">
        <f t="shared" si="81"/>
        <v>-0.14637500798284694</v>
      </c>
      <c r="L725" s="137">
        <f t="shared" si="82"/>
        <v>-0.22295522455805217</v>
      </c>
      <c r="M725" s="137">
        <f t="shared" si="83"/>
        <v>-0.46061386887514488</v>
      </c>
      <c r="N725" s="383">
        <f t="shared" si="77"/>
        <v>-386.91564985512173</v>
      </c>
    </row>
    <row r="726" spans="2:14" x14ac:dyDescent="0.25">
      <c r="B726" s="382">
        <v>10</v>
      </c>
      <c r="C726" s="382">
        <v>2174</v>
      </c>
      <c r="D726" s="379" t="s">
        <v>1296</v>
      </c>
      <c r="E726" s="380">
        <v>1310</v>
      </c>
      <c r="F726" s="380">
        <v>576</v>
      </c>
      <c r="G726" s="380">
        <v>1949</v>
      </c>
      <c r="H726" s="137">
        <f t="shared" si="78"/>
        <v>5.6579861111111107</v>
      </c>
      <c r="I726" s="381">
        <f t="shared" si="79"/>
        <v>0.67213955874807596</v>
      </c>
      <c r="J726" s="137">
        <f t="shared" si="80"/>
        <v>-6.174657823136899E-2</v>
      </c>
      <c r="K726" s="137">
        <f t="shared" si="81"/>
        <v>-4.2963259992635054E-2</v>
      </c>
      <c r="L726" s="137">
        <f t="shared" si="82"/>
        <v>0.21264050912025298</v>
      </c>
      <c r="M726" s="137">
        <f t="shared" si="83"/>
        <v>0.10793067089624894</v>
      </c>
      <c r="N726" s="383">
        <f t="shared" si="77"/>
        <v>210.3568775767892</v>
      </c>
    </row>
    <row r="727" spans="2:14" x14ac:dyDescent="0.25">
      <c r="B727" s="382">
        <v>10</v>
      </c>
      <c r="C727" s="382">
        <v>2175</v>
      </c>
      <c r="D727" s="379" t="s">
        <v>1297</v>
      </c>
      <c r="E727" s="380">
        <v>846</v>
      </c>
      <c r="F727" s="380">
        <v>884</v>
      </c>
      <c r="G727" s="380">
        <v>3452</v>
      </c>
      <c r="H727" s="137">
        <f t="shared" si="78"/>
        <v>4.8619909502262439</v>
      </c>
      <c r="I727" s="381">
        <f t="shared" si="79"/>
        <v>0.24507531865585169</v>
      </c>
      <c r="J727" s="137">
        <f t="shared" si="80"/>
        <v>-2.1715741145143769E-2</v>
      </c>
      <c r="K727" s="137">
        <f t="shared" si="81"/>
        <v>-6.3239822912965496E-2</v>
      </c>
      <c r="L727" s="137">
        <f t="shared" si="82"/>
        <v>-0.15110248677672394</v>
      </c>
      <c r="M727" s="137">
        <f t="shared" si="83"/>
        <v>-0.23605805083483322</v>
      </c>
      <c r="N727" s="383">
        <f t="shared" si="77"/>
        <v>-814.87239148184426</v>
      </c>
    </row>
    <row r="728" spans="2:14" x14ac:dyDescent="0.25">
      <c r="B728" s="382">
        <v>10</v>
      </c>
      <c r="C728" s="382">
        <v>2177</v>
      </c>
      <c r="D728" s="379" t="s">
        <v>1298</v>
      </c>
      <c r="E728" s="380">
        <v>235</v>
      </c>
      <c r="F728" s="380">
        <v>394</v>
      </c>
      <c r="G728" s="380">
        <v>886</v>
      </c>
      <c r="H728" s="137">
        <f t="shared" si="78"/>
        <v>2.8451776649746194</v>
      </c>
      <c r="I728" s="381">
        <f t="shared" si="79"/>
        <v>0.26523702031602708</v>
      </c>
      <c r="J728" s="137">
        <f t="shared" si="80"/>
        <v>-9.005847432096141E-2</v>
      </c>
      <c r="K728" s="137">
        <f t="shared" si="81"/>
        <v>-0.11461455920093883</v>
      </c>
      <c r="L728" s="137">
        <f t="shared" si="82"/>
        <v>-0.13393018088974654</v>
      </c>
      <c r="M728" s="137">
        <f t="shared" si="83"/>
        <v>-0.33860321441164676</v>
      </c>
      <c r="N728" s="383">
        <f t="shared" si="77"/>
        <v>-300.00244796871903</v>
      </c>
    </row>
    <row r="729" spans="2:14" x14ac:dyDescent="0.25">
      <c r="B729" s="382">
        <v>10</v>
      </c>
      <c r="C729" s="382">
        <v>2183</v>
      </c>
      <c r="D729" s="379" t="s">
        <v>1299</v>
      </c>
      <c r="E729" s="380">
        <v>1248</v>
      </c>
      <c r="F729" s="380">
        <v>717</v>
      </c>
      <c r="G729" s="380">
        <v>3029</v>
      </c>
      <c r="H729" s="137">
        <f t="shared" si="78"/>
        <v>5.9651324965132497</v>
      </c>
      <c r="I729" s="381">
        <f t="shared" si="79"/>
        <v>0.41201716738197425</v>
      </c>
      <c r="J729" s="137">
        <f t="shared" si="80"/>
        <v>-3.2981904875997572E-2</v>
      </c>
      <c r="K729" s="137">
        <f t="shared" si="81"/>
        <v>-3.5139251361181394E-2</v>
      </c>
      <c r="L729" s="137">
        <f t="shared" si="82"/>
        <v>-8.9132737836003818E-3</v>
      </c>
      <c r="M729" s="137">
        <f t="shared" si="83"/>
        <v>-7.7034430020779338E-2</v>
      </c>
      <c r="N729" s="383">
        <f t="shared" si="77"/>
        <v>-233.33728853294062</v>
      </c>
    </row>
    <row r="730" spans="2:14" x14ac:dyDescent="0.25">
      <c r="B730" s="382">
        <v>10</v>
      </c>
      <c r="C730" s="382">
        <v>2186</v>
      </c>
      <c r="D730" s="379" t="s">
        <v>1300</v>
      </c>
      <c r="E730" s="380">
        <v>415</v>
      </c>
      <c r="F730" s="380">
        <v>494</v>
      </c>
      <c r="G730" s="380">
        <v>1529</v>
      </c>
      <c r="H730" s="137">
        <f t="shared" si="78"/>
        <v>3.9352226720647772</v>
      </c>
      <c r="I730" s="381">
        <f t="shared" si="79"/>
        <v>0.27141922825376064</v>
      </c>
      <c r="J730" s="137">
        <f t="shared" si="80"/>
        <v>-7.2932840091791212E-2</v>
      </c>
      <c r="K730" s="137">
        <f t="shared" si="81"/>
        <v>-8.6847598723835462E-2</v>
      </c>
      <c r="L730" s="137">
        <f t="shared" si="82"/>
        <v>-0.12866461513775646</v>
      </c>
      <c r="M730" s="137">
        <f t="shared" si="83"/>
        <v>-0.28844505395338316</v>
      </c>
      <c r="N730" s="383">
        <f t="shared" si="77"/>
        <v>-441.03248749472283</v>
      </c>
    </row>
    <row r="731" spans="2:14" x14ac:dyDescent="0.25">
      <c r="B731" s="382">
        <v>10</v>
      </c>
      <c r="C731" s="382">
        <v>2194</v>
      </c>
      <c r="D731" s="379" t="s">
        <v>1301</v>
      </c>
      <c r="E731" s="380">
        <v>96</v>
      </c>
      <c r="F731" s="380">
        <v>103</v>
      </c>
      <c r="G731" s="380">
        <v>248</v>
      </c>
      <c r="H731" s="137">
        <f t="shared" si="78"/>
        <v>3.3398058252427183</v>
      </c>
      <c r="I731" s="381">
        <f t="shared" si="79"/>
        <v>0.38709677419354838</v>
      </c>
      <c r="J731" s="137">
        <f t="shared" si="80"/>
        <v>-0.10705093876607896</v>
      </c>
      <c r="K731" s="137">
        <f t="shared" si="81"/>
        <v>-0.10201478534968288</v>
      </c>
      <c r="L731" s="137">
        <f t="shared" si="82"/>
        <v>-3.0138695222143547E-2</v>
      </c>
      <c r="M731" s="137">
        <f t="shared" si="83"/>
        <v>-0.2392044193379054</v>
      </c>
      <c r="N731" s="383">
        <f t="shared" si="77"/>
        <v>-59.322695995800537</v>
      </c>
    </row>
    <row r="732" spans="2:14" x14ac:dyDescent="0.25">
      <c r="B732" s="382">
        <v>10</v>
      </c>
      <c r="C732" s="382">
        <v>2196</v>
      </c>
      <c r="D732" s="379" t="s">
        <v>1302</v>
      </c>
      <c r="E732" s="380">
        <v>35205</v>
      </c>
      <c r="F732" s="380">
        <v>876</v>
      </c>
      <c r="G732" s="380">
        <v>39151</v>
      </c>
      <c r="H732" s="137">
        <f t="shared" si="78"/>
        <v>84.881278538812779</v>
      </c>
      <c r="I732" s="381">
        <f t="shared" si="79"/>
        <v>0.89921074812903889</v>
      </c>
      <c r="J732" s="137">
        <f t="shared" si="80"/>
        <v>0.92908988303393414</v>
      </c>
      <c r="K732" s="137">
        <f t="shared" si="81"/>
        <v>1.9751094025098686</v>
      </c>
      <c r="L732" s="137">
        <f t="shared" si="82"/>
        <v>0.40604362498283331</v>
      </c>
      <c r="M732" s="137">
        <f t="shared" si="83"/>
        <v>3.310242910526636</v>
      </c>
      <c r="N732" s="383">
        <f t="shared" si="77"/>
        <v>129599.32019002833</v>
      </c>
    </row>
    <row r="733" spans="2:14" x14ac:dyDescent="0.25">
      <c r="B733" s="382">
        <v>10</v>
      </c>
      <c r="C733" s="382">
        <v>2197</v>
      </c>
      <c r="D733" s="379" t="s">
        <v>1303</v>
      </c>
      <c r="E733" s="380">
        <v>6305</v>
      </c>
      <c r="F733" s="380">
        <v>347</v>
      </c>
      <c r="G733" s="380">
        <v>3457</v>
      </c>
      <c r="H733" s="137">
        <f t="shared" si="78"/>
        <v>28.13256484149856</v>
      </c>
      <c r="I733" s="381">
        <f t="shared" si="79"/>
        <v>1.8238356956899044</v>
      </c>
      <c r="J733" s="137">
        <f t="shared" si="80"/>
        <v>-2.1582571361091121E-2</v>
      </c>
      <c r="K733" s="137">
        <f t="shared" si="81"/>
        <v>0.52953671504243349</v>
      </c>
      <c r="L733" s="137">
        <f t="shared" si="82"/>
        <v>1.1935735020670049</v>
      </c>
      <c r="M733" s="137">
        <f t="shared" si="83"/>
        <v>1.7015276457483473</v>
      </c>
      <c r="N733" s="383">
        <f t="shared" si="77"/>
        <v>5882.1810713520363</v>
      </c>
    </row>
    <row r="734" spans="2:14" x14ac:dyDescent="0.25">
      <c r="B734" s="382">
        <v>10</v>
      </c>
      <c r="C734" s="382">
        <v>2198</v>
      </c>
      <c r="D734" s="379" t="s">
        <v>1304</v>
      </c>
      <c r="E734" s="380">
        <v>3816</v>
      </c>
      <c r="F734" s="380">
        <v>366</v>
      </c>
      <c r="G734" s="380">
        <v>3983</v>
      </c>
      <c r="H734" s="137">
        <f t="shared" si="78"/>
        <v>21.308743169398905</v>
      </c>
      <c r="I734" s="381">
        <f t="shared" si="79"/>
        <v>0.95807180517198087</v>
      </c>
      <c r="J734" s="137">
        <f t="shared" si="80"/>
        <v>-7.5731100787528229E-3</v>
      </c>
      <c r="K734" s="137">
        <f t="shared" si="81"/>
        <v>0.35571197804575189</v>
      </c>
      <c r="L734" s="137">
        <f t="shared" si="82"/>
        <v>0.45617729392650103</v>
      </c>
      <c r="M734" s="137">
        <f t="shared" si="83"/>
        <v>0.80431616189350008</v>
      </c>
      <c r="N734" s="383">
        <f t="shared" si="77"/>
        <v>3203.5912728218109</v>
      </c>
    </row>
    <row r="735" spans="2:14" x14ac:dyDescent="0.25">
      <c r="B735" s="382">
        <v>10</v>
      </c>
      <c r="C735" s="382">
        <v>2206</v>
      </c>
      <c r="D735" s="379" t="s">
        <v>1305</v>
      </c>
      <c r="E735" s="380">
        <v>2787</v>
      </c>
      <c r="F735" s="380">
        <v>736</v>
      </c>
      <c r="G735" s="380">
        <v>9242</v>
      </c>
      <c r="H735" s="137">
        <f t="shared" si="78"/>
        <v>16.34375</v>
      </c>
      <c r="I735" s="381">
        <f t="shared" si="79"/>
        <v>0.30155810430642715</v>
      </c>
      <c r="J735" s="137">
        <f t="shared" si="80"/>
        <v>0.13249486878781966</v>
      </c>
      <c r="K735" s="137">
        <f t="shared" si="81"/>
        <v>0.2292375956055184</v>
      </c>
      <c r="L735" s="137">
        <f t="shared" si="82"/>
        <v>-0.10299446053526115</v>
      </c>
      <c r="M735" s="137">
        <f t="shared" si="83"/>
        <v>0.25873800385807688</v>
      </c>
      <c r="N735" s="383">
        <f t="shared" si="77"/>
        <v>2391.2566316563466</v>
      </c>
    </row>
    <row r="736" spans="2:14" x14ac:dyDescent="0.25">
      <c r="B736" s="382">
        <v>10</v>
      </c>
      <c r="C736" s="382">
        <v>2208</v>
      </c>
      <c r="D736" s="379" t="s">
        <v>1306</v>
      </c>
      <c r="E736" s="380">
        <v>1626</v>
      </c>
      <c r="F736" s="380">
        <v>287</v>
      </c>
      <c r="G736" s="380">
        <v>1906</v>
      </c>
      <c r="H736" s="137">
        <f t="shared" si="78"/>
        <v>12.306620209059233</v>
      </c>
      <c r="I736" s="381">
        <f t="shared" si="79"/>
        <v>0.85309548793284362</v>
      </c>
      <c r="J736" s="137">
        <f t="shared" si="80"/>
        <v>-6.2891838374221742E-2</v>
      </c>
      <c r="K736" s="137">
        <f t="shared" si="81"/>
        <v>0.12639888471115515</v>
      </c>
      <c r="L736" s="137">
        <f t="shared" si="82"/>
        <v>0.36676592077442116</v>
      </c>
      <c r="M736" s="137">
        <f t="shared" si="83"/>
        <v>0.43027296711135454</v>
      </c>
      <c r="N736" s="383">
        <f t="shared" si="77"/>
        <v>820.1002753142418</v>
      </c>
    </row>
    <row r="737" spans="2:14" x14ac:dyDescent="0.25">
      <c r="B737" s="382">
        <v>10</v>
      </c>
      <c r="C737" s="382">
        <v>2211</v>
      </c>
      <c r="D737" s="379" t="s">
        <v>1307</v>
      </c>
      <c r="E737" s="380">
        <v>350</v>
      </c>
      <c r="F737" s="380">
        <v>549</v>
      </c>
      <c r="G737" s="380">
        <v>2869</v>
      </c>
      <c r="H737" s="137">
        <f t="shared" si="78"/>
        <v>5.8633879781420761</v>
      </c>
      <c r="I737" s="381">
        <f t="shared" si="79"/>
        <v>0.12199372603694666</v>
      </c>
      <c r="J737" s="137">
        <f t="shared" si="80"/>
        <v>-3.7243337965682223E-2</v>
      </c>
      <c r="K737" s="137">
        <f t="shared" si="81"/>
        <v>-3.7731012253620057E-2</v>
      </c>
      <c r="L737" s="137">
        <f t="shared" si="82"/>
        <v>-0.25593464792724241</v>
      </c>
      <c r="M737" s="137">
        <f t="shared" si="83"/>
        <v>-0.33090899814654468</v>
      </c>
      <c r="N737" s="383">
        <f t="shared" si="77"/>
        <v>-949.37791568243665</v>
      </c>
    </row>
    <row r="738" spans="2:14" x14ac:dyDescent="0.25">
      <c r="B738" s="382">
        <v>10</v>
      </c>
      <c r="C738" s="382">
        <v>2216</v>
      </c>
      <c r="D738" s="379" t="s">
        <v>1308</v>
      </c>
      <c r="E738" s="380">
        <v>47</v>
      </c>
      <c r="F738" s="380">
        <v>501</v>
      </c>
      <c r="G738" s="380">
        <v>150</v>
      </c>
      <c r="H738" s="137">
        <f t="shared" si="78"/>
        <v>0.39321357285429143</v>
      </c>
      <c r="I738" s="381">
        <f t="shared" si="79"/>
        <v>0.31333333333333335</v>
      </c>
      <c r="J738" s="137">
        <f t="shared" si="80"/>
        <v>-0.10966106653351082</v>
      </c>
      <c r="K738" s="137">
        <f t="shared" si="81"/>
        <v>-0.17707398940275121</v>
      </c>
      <c r="L738" s="137">
        <f t="shared" si="82"/>
        <v>-9.2965156553511341E-2</v>
      </c>
      <c r="M738" s="137">
        <f t="shared" si="83"/>
        <v>-0.37970021248977337</v>
      </c>
      <c r="N738" s="383">
        <f t="shared" si="77"/>
        <v>-56.955031873466005</v>
      </c>
    </row>
    <row r="739" spans="2:14" x14ac:dyDescent="0.25">
      <c r="B739" s="382">
        <v>10</v>
      </c>
      <c r="C739" s="382">
        <v>2220</v>
      </c>
      <c r="D739" s="379" t="s">
        <v>1309</v>
      </c>
      <c r="E739" s="380">
        <v>985</v>
      </c>
      <c r="F739" s="380">
        <v>1852</v>
      </c>
      <c r="G739" s="380">
        <v>3354</v>
      </c>
      <c r="H739" s="137">
        <f t="shared" si="78"/>
        <v>2.3428725701943844</v>
      </c>
      <c r="I739" s="381">
        <f t="shared" si="79"/>
        <v>0.29367918902802626</v>
      </c>
      <c r="J739" s="137">
        <f t="shared" si="80"/>
        <v>-2.432586891257562E-2</v>
      </c>
      <c r="K739" s="137">
        <f t="shared" si="81"/>
        <v>-0.12740988932353886</v>
      </c>
      <c r="L739" s="137">
        <f t="shared" si="82"/>
        <v>-0.10970516112486126</v>
      </c>
      <c r="M739" s="137">
        <f t="shared" si="83"/>
        <v>-0.26144091936097574</v>
      </c>
      <c r="N739" s="383">
        <f t="shared" si="77"/>
        <v>-876.87284353671259</v>
      </c>
    </row>
    <row r="740" spans="2:14" x14ac:dyDescent="0.25">
      <c r="B740" s="382">
        <v>10</v>
      </c>
      <c r="C740" s="382">
        <v>2226</v>
      </c>
      <c r="D740" s="379" t="s">
        <v>1310</v>
      </c>
      <c r="E740" s="380">
        <v>318</v>
      </c>
      <c r="F740" s="380">
        <v>1132</v>
      </c>
      <c r="G740" s="380">
        <v>1642</v>
      </c>
      <c r="H740" s="137">
        <f t="shared" si="78"/>
        <v>1.7314487632508835</v>
      </c>
      <c r="I740" s="381">
        <f t="shared" si="79"/>
        <v>0.19366626065773446</v>
      </c>
      <c r="J740" s="137">
        <f t="shared" si="80"/>
        <v>-6.992320297220142E-2</v>
      </c>
      <c r="K740" s="137">
        <f t="shared" si="81"/>
        <v>-0.14298482482779004</v>
      </c>
      <c r="L740" s="137">
        <f t="shared" si="82"/>
        <v>-0.19488907206524736</v>
      </c>
      <c r="M740" s="137">
        <f t="shared" si="83"/>
        <v>-0.40779709986523882</v>
      </c>
      <c r="N740" s="383">
        <f t="shared" si="77"/>
        <v>-669.60283797872216</v>
      </c>
    </row>
    <row r="741" spans="2:14" x14ac:dyDescent="0.25">
      <c r="B741" s="382">
        <v>10</v>
      </c>
      <c r="C741" s="382">
        <v>2228</v>
      </c>
      <c r="D741" s="379" t="s">
        <v>1311</v>
      </c>
      <c r="E741" s="380">
        <v>10751</v>
      </c>
      <c r="F741" s="380">
        <v>534</v>
      </c>
      <c r="G741" s="380">
        <v>12507</v>
      </c>
      <c r="H741" s="137">
        <f t="shared" si="78"/>
        <v>43.554307116104866</v>
      </c>
      <c r="I741" s="381">
        <f t="shared" si="79"/>
        <v>0.85959862477012872</v>
      </c>
      <c r="J741" s="137">
        <f t="shared" si="80"/>
        <v>0.21945473777419713</v>
      </c>
      <c r="K741" s="137">
        <f t="shared" si="81"/>
        <v>0.92237820823010852</v>
      </c>
      <c r="L741" s="137">
        <f t="shared" si="82"/>
        <v>0.37230483097540468</v>
      </c>
      <c r="M741" s="137">
        <f t="shared" si="83"/>
        <v>1.5141377769797104</v>
      </c>
      <c r="N741" s="383">
        <f t="shared" si="77"/>
        <v>18937.321176685236</v>
      </c>
    </row>
    <row r="742" spans="2:14" x14ac:dyDescent="0.25">
      <c r="B742" s="382">
        <v>10</v>
      </c>
      <c r="C742" s="382">
        <v>2230</v>
      </c>
      <c r="D742" s="379" t="s">
        <v>1312</v>
      </c>
      <c r="E742" s="380">
        <v>21</v>
      </c>
      <c r="F742" s="380">
        <v>136</v>
      </c>
      <c r="G742" s="380">
        <v>69</v>
      </c>
      <c r="H742" s="137">
        <f t="shared" si="78"/>
        <v>0.66176470588235292</v>
      </c>
      <c r="I742" s="381">
        <f t="shared" si="79"/>
        <v>0.30434782608695654</v>
      </c>
      <c r="J742" s="137">
        <f t="shared" si="80"/>
        <v>-0.11181841703516368</v>
      </c>
      <c r="K742" s="137">
        <f t="shared" si="81"/>
        <v>-0.17023312627474391</v>
      </c>
      <c r="L742" s="137">
        <f t="shared" si="82"/>
        <v>-0.10061837360756691</v>
      </c>
      <c r="M742" s="137">
        <f t="shared" si="83"/>
        <v>-0.38266991691747448</v>
      </c>
      <c r="N742" s="383">
        <f t="shared" si="77"/>
        <v>-26.404224267305739</v>
      </c>
    </row>
    <row r="743" spans="2:14" x14ac:dyDescent="0.25">
      <c r="B743" s="382">
        <v>10</v>
      </c>
      <c r="C743" s="382">
        <v>2233</v>
      </c>
      <c r="D743" s="379" t="s">
        <v>1313</v>
      </c>
      <c r="E743" s="380">
        <v>1283</v>
      </c>
      <c r="F743" s="380">
        <v>1173</v>
      </c>
      <c r="G743" s="380">
        <v>2694</v>
      </c>
      <c r="H743" s="137">
        <f t="shared" si="78"/>
        <v>3.3904518329070759</v>
      </c>
      <c r="I743" s="381">
        <f t="shared" si="79"/>
        <v>0.47624350408314775</v>
      </c>
      <c r="J743" s="137">
        <f t="shared" si="80"/>
        <v>-4.1904280407524822E-2</v>
      </c>
      <c r="K743" s="137">
        <f t="shared" si="81"/>
        <v>-0.10072466825911125</v>
      </c>
      <c r="L743" s="137">
        <f t="shared" si="82"/>
        <v>4.5790159409794196E-2</v>
      </c>
      <c r="M743" s="137">
        <f t="shared" si="83"/>
        <v>-9.6838789256841862E-2</v>
      </c>
      <c r="N743" s="383">
        <f t="shared" si="77"/>
        <v>-260.883698257932</v>
      </c>
    </row>
    <row r="744" spans="2:14" x14ac:dyDescent="0.25">
      <c r="B744" s="382">
        <v>10</v>
      </c>
      <c r="C744" s="382">
        <v>2234</v>
      </c>
      <c r="D744" s="379" t="s">
        <v>1314</v>
      </c>
      <c r="E744" s="380">
        <v>265</v>
      </c>
      <c r="F744" s="380">
        <v>1019</v>
      </c>
      <c r="G744" s="380">
        <v>2208</v>
      </c>
      <c r="H744" s="137">
        <f t="shared" si="78"/>
        <v>2.4268891069676153</v>
      </c>
      <c r="I744" s="381">
        <f t="shared" si="79"/>
        <v>0.12001811594202899</v>
      </c>
      <c r="J744" s="137">
        <f t="shared" si="80"/>
        <v>-5.484838341744195E-2</v>
      </c>
      <c r="K744" s="137">
        <f t="shared" si="81"/>
        <v>-0.1252697172748333</v>
      </c>
      <c r="L744" s="137">
        <f t="shared" si="82"/>
        <v>-0.25761733232735629</v>
      </c>
      <c r="M744" s="137">
        <f t="shared" si="83"/>
        <v>-0.43773543301963153</v>
      </c>
      <c r="N744" s="383">
        <f t="shared" si="77"/>
        <v>-966.51983610734646</v>
      </c>
    </row>
    <row r="745" spans="2:14" x14ac:dyDescent="0.25">
      <c r="B745" s="382">
        <v>10</v>
      </c>
      <c r="C745" s="382">
        <v>2235</v>
      </c>
      <c r="D745" s="379" t="s">
        <v>1315</v>
      </c>
      <c r="E745" s="380">
        <v>222</v>
      </c>
      <c r="F745" s="380">
        <v>665</v>
      </c>
      <c r="G745" s="380">
        <v>1458</v>
      </c>
      <c r="H745" s="137">
        <f t="shared" si="78"/>
        <v>2.5263157894736841</v>
      </c>
      <c r="I745" s="381">
        <f t="shared" si="79"/>
        <v>0.15226337448559671</v>
      </c>
      <c r="J745" s="137">
        <f t="shared" si="80"/>
        <v>-7.482385102533877E-2</v>
      </c>
      <c r="K745" s="137">
        <f t="shared" si="81"/>
        <v>-0.12273699913424446</v>
      </c>
      <c r="L745" s="137">
        <f t="shared" si="82"/>
        <v>-0.23015311068337824</v>
      </c>
      <c r="M745" s="137">
        <f t="shared" si="83"/>
        <v>-0.42771396084296148</v>
      </c>
      <c r="N745" s="383">
        <f t="shared" si="77"/>
        <v>-623.60695490903788</v>
      </c>
    </row>
    <row r="746" spans="2:14" x14ac:dyDescent="0.25">
      <c r="B746" s="382">
        <v>10</v>
      </c>
      <c r="C746" s="382">
        <v>2236</v>
      </c>
      <c r="D746" s="379" t="s">
        <v>1316</v>
      </c>
      <c r="E746" s="380">
        <v>3392</v>
      </c>
      <c r="F746" s="380">
        <v>3582</v>
      </c>
      <c r="G746" s="380">
        <v>8393</v>
      </c>
      <c r="H746" s="137">
        <f t="shared" si="78"/>
        <v>3.2900614182021215</v>
      </c>
      <c r="I746" s="381">
        <f t="shared" si="79"/>
        <v>0.40414631240319315</v>
      </c>
      <c r="J746" s="137">
        <f t="shared" si="80"/>
        <v>0.10988263945568044</v>
      </c>
      <c r="K746" s="137">
        <f t="shared" si="81"/>
        <v>-0.10328193576573809</v>
      </c>
      <c r="L746" s="137">
        <f t="shared" si="82"/>
        <v>-1.5617109182308117E-2</v>
      </c>
      <c r="M746" s="137">
        <f t="shared" si="83"/>
        <v>-9.0164054923657644E-3</v>
      </c>
      <c r="N746" s="383">
        <f t="shared" si="77"/>
        <v>-75.674691297425866</v>
      </c>
    </row>
    <row r="747" spans="2:14" x14ac:dyDescent="0.25">
      <c r="B747" s="382">
        <v>10</v>
      </c>
      <c r="C747" s="382">
        <v>2237</v>
      </c>
      <c r="D747" s="379" t="s">
        <v>1317</v>
      </c>
      <c r="E747" s="380">
        <v>511</v>
      </c>
      <c r="F747" s="380">
        <v>1587</v>
      </c>
      <c r="G747" s="380">
        <v>2465</v>
      </c>
      <c r="H747" s="137">
        <f t="shared" si="78"/>
        <v>1.8752362948960302</v>
      </c>
      <c r="I747" s="381">
        <f t="shared" si="79"/>
        <v>0.20730223123732253</v>
      </c>
      <c r="J747" s="137">
        <f t="shared" si="80"/>
        <v>-4.800345651713598E-2</v>
      </c>
      <c r="K747" s="137">
        <f t="shared" si="81"/>
        <v>-0.13932209284670516</v>
      </c>
      <c r="L747" s="137">
        <f t="shared" si="82"/>
        <v>-0.18327492055138775</v>
      </c>
      <c r="M747" s="137">
        <f t="shared" si="83"/>
        <v>-0.37060046991522888</v>
      </c>
      <c r="N747" s="383">
        <f t="shared" si="77"/>
        <v>-913.53015834103917</v>
      </c>
    </row>
    <row r="748" spans="2:14" x14ac:dyDescent="0.25">
      <c r="B748" s="382">
        <v>10</v>
      </c>
      <c r="C748" s="382">
        <v>2238</v>
      </c>
      <c r="D748" s="379" t="s">
        <v>1318</v>
      </c>
      <c r="E748" s="380">
        <v>404</v>
      </c>
      <c r="F748" s="380">
        <v>1209</v>
      </c>
      <c r="G748" s="380">
        <v>2422</v>
      </c>
      <c r="H748" s="137">
        <f t="shared" si="78"/>
        <v>2.337468982630273</v>
      </c>
      <c r="I748" s="381">
        <f t="shared" si="79"/>
        <v>0.16680429397192403</v>
      </c>
      <c r="J748" s="137">
        <f t="shared" si="80"/>
        <v>-4.9148716659988732E-2</v>
      </c>
      <c r="K748" s="137">
        <f t="shared" si="81"/>
        <v>-0.12754753611917691</v>
      </c>
      <c r="L748" s="137">
        <f t="shared" si="82"/>
        <v>-0.21776818794690361</v>
      </c>
      <c r="M748" s="137">
        <f t="shared" si="83"/>
        <v>-0.39446444072606923</v>
      </c>
      <c r="N748" s="383">
        <f t="shared" si="77"/>
        <v>-955.3928754385397</v>
      </c>
    </row>
    <row r="749" spans="2:14" x14ac:dyDescent="0.25">
      <c r="B749" s="382">
        <v>10</v>
      </c>
      <c r="C749" s="382">
        <v>2239</v>
      </c>
      <c r="D749" s="379" t="s">
        <v>1319</v>
      </c>
      <c r="E749" s="380">
        <v>1021</v>
      </c>
      <c r="F749" s="380">
        <v>1120</v>
      </c>
      <c r="G749" s="380">
        <v>2901</v>
      </c>
      <c r="H749" s="137">
        <f t="shared" si="78"/>
        <v>3.5017857142857145</v>
      </c>
      <c r="I749" s="381">
        <f t="shared" si="79"/>
        <v>0.35194760427438815</v>
      </c>
      <c r="J749" s="137">
        <f t="shared" si="80"/>
        <v>-3.6391051347745298E-2</v>
      </c>
      <c r="K749" s="137">
        <f t="shared" si="81"/>
        <v>-9.7888635376161243E-2</v>
      </c>
      <c r="L749" s="137">
        <f t="shared" si="82"/>
        <v>-6.0076262382827088E-2</v>
      </c>
      <c r="M749" s="137">
        <f t="shared" si="83"/>
        <v>-0.19435594910673365</v>
      </c>
      <c r="N749" s="383">
        <f t="shared" si="77"/>
        <v>-563.8266083586343</v>
      </c>
    </row>
    <row r="750" spans="2:14" x14ac:dyDescent="0.25">
      <c r="B750" s="382">
        <v>10</v>
      </c>
      <c r="C750" s="382">
        <v>2250</v>
      </c>
      <c r="D750" s="379" t="s">
        <v>1320</v>
      </c>
      <c r="E750" s="380">
        <v>583</v>
      </c>
      <c r="F750" s="380">
        <v>336</v>
      </c>
      <c r="G750" s="380">
        <v>1458</v>
      </c>
      <c r="H750" s="137">
        <f t="shared" si="78"/>
        <v>6.0744047619047619</v>
      </c>
      <c r="I750" s="381">
        <f t="shared" si="79"/>
        <v>0.39986282578875171</v>
      </c>
      <c r="J750" s="137">
        <f t="shared" si="80"/>
        <v>-7.482385102533877E-2</v>
      </c>
      <c r="K750" s="137">
        <f t="shared" si="81"/>
        <v>-3.2355734483773498E-2</v>
      </c>
      <c r="L750" s="137">
        <f t="shared" si="82"/>
        <v>-1.9265478930346636E-2</v>
      </c>
      <c r="M750" s="137">
        <f t="shared" si="83"/>
        <v>-0.12644506443945891</v>
      </c>
      <c r="N750" s="383">
        <f t="shared" si="77"/>
        <v>-184.3569039527311</v>
      </c>
    </row>
    <row r="751" spans="2:14" x14ac:dyDescent="0.25">
      <c r="B751" s="382">
        <v>10</v>
      </c>
      <c r="C751" s="382">
        <v>2254</v>
      </c>
      <c r="D751" s="379" t="s">
        <v>1321</v>
      </c>
      <c r="E751" s="380">
        <v>2732</v>
      </c>
      <c r="F751" s="380">
        <v>2044</v>
      </c>
      <c r="G751" s="380">
        <v>5772</v>
      </c>
      <c r="H751" s="137">
        <f t="shared" si="78"/>
        <v>4.1604696673189823</v>
      </c>
      <c r="I751" s="381">
        <f t="shared" si="79"/>
        <v>0.47331947331947333</v>
      </c>
      <c r="J751" s="137">
        <f t="shared" si="80"/>
        <v>4.0075038655283717E-2</v>
      </c>
      <c r="K751" s="137">
        <f t="shared" si="81"/>
        <v>-8.110983159116833E-2</v>
      </c>
      <c r="L751" s="137">
        <f t="shared" si="82"/>
        <v>4.3299677626903225E-2</v>
      </c>
      <c r="M751" s="137">
        <f t="shared" si="83"/>
        <v>2.2648846910186121E-3</v>
      </c>
      <c r="N751" s="383">
        <f t="shared" si="77"/>
        <v>13.072914436559429</v>
      </c>
    </row>
    <row r="752" spans="2:14" x14ac:dyDescent="0.25">
      <c r="B752" s="382">
        <v>10</v>
      </c>
      <c r="C752" s="382">
        <v>2257</v>
      </c>
      <c r="D752" s="379" t="s">
        <v>1322</v>
      </c>
      <c r="E752" s="380">
        <v>583</v>
      </c>
      <c r="F752" s="380">
        <v>415</v>
      </c>
      <c r="G752" s="380">
        <v>1109</v>
      </c>
      <c r="H752" s="137">
        <f t="shared" si="78"/>
        <v>4.0771084337349395</v>
      </c>
      <c r="I752" s="381">
        <f t="shared" si="79"/>
        <v>0.52569882777276822</v>
      </c>
      <c r="J752" s="137">
        <f t="shared" si="80"/>
        <v>-8.4119101952213421E-2</v>
      </c>
      <c r="K752" s="137">
        <f t="shared" si="81"/>
        <v>-8.3233310955043119E-2</v>
      </c>
      <c r="L752" s="137">
        <f t="shared" si="82"/>
        <v>8.7912692539780846E-2</v>
      </c>
      <c r="M752" s="137">
        <f t="shared" si="83"/>
        <v>-7.9439720367475708E-2</v>
      </c>
      <c r="N752" s="383">
        <f t="shared" si="77"/>
        <v>-88.098649887530556</v>
      </c>
    </row>
    <row r="753" spans="2:14" x14ac:dyDescent="0.25">
      <c r="B753" s="382">
        <v>10</v>
      </c>
      <c r="C753" s="382">
        <v>2258</v>
      </c>
      <c r="D753" s="379" t="s">
        <v>1323</v>
      </c>
      <c r="E753" s="380">
        <v>96</v>
      </c>
      <c r="F753" s="380">
        <v>313</v>
      </c>
      <c r="G753" s="380">
        <v>445</v>
      </c>
      <c r="H753" s="137">
        <f t="shared" si="78"/>
        <v>1.7284345047923322</v>
      </c>
      <c r="I753" s="381">
        <f t="shared" si="79"/>
        <v>0.21573033707865169</v>
      </c>
      <c r="J753" s="137">
        <f t="shared" si="80"/>
        <v>-0.10180404927440473</v>
      </c>
      <c r="K753" s="137">
        <f t="shared" si="81"/>
        <v>-0.1430616077082601</v>
      </c>
      <c r="L753" s="137">
        <f t="shared" si="82"/>
        <v>-0.17609645843571201</v>
      </c>
      <c r="M753" s="137">
        <f t="shared" si="83"/>
        <v>-0.4209621154183768</v>
      </c>
      <c r="N753" s="383">
        <f t="shared" si="77"/>
        <v>-187.32814136117767</v>
      </c>
    </row>
    <row r="754" spans="2:14" x14ac:dyDescent="0.25">
      <c r="B754" s="382">
        <v>10</v>
      </c>
      <c r="C754" s="382">
        <v>2261</v>
      </c>
      <c r="D754" s="379" t="s">
        <v>1324</v>
      </c>
      <c r="E754" s="380">
        <v>52</v>
      </c>
      <c r="F754" s="380">
        <v>95</v>
      </c>
      <c r="G754" s="380">
        <v>176</v>
      </c>
      <c r="H754" s="137">
        <f t="shared" si="78"/>
        <v>2.4</v>
      </c>
      <c r="I754" s="381">
        <f t="shared" si="79"/>
        <v>0.29545454545454547</v>
      </c>
      <c r="J754" s="137">
        <f t="shared" si="80"/>
        <v>-0.10896858365643707</v>
      </c>
      <c r="K754" s="137">
        <f t="shared" si="81"/>
        <v>-0.12595466951586734</v>
      </c>
      <c r="L754" s="137">
        <f t="shared" si="82"/>
        <v>-0.10819303858042252</v>
      </c>
      <c r="M754" s="137">
        <f t="shared" si="83"/>
        <v>-0.3431162917527269</v>
      </c>
      <c r="N754" s="383">
        <f t="shared" si="77"/>
        <v>-60.388467348479935</v>
      </c>
    </row>
    <row r="755" spans="2:14" x14ac:dyDescent="0.25">
      <c r="B755" s="382">
        <v>10</v>
      </c>
      <c r="C755" s="382">
        <v>2262</v>
      </c>
      <c r="D755" s="379" t="s">
        <v>1325</v>
      </c>
      <c r="E755" s="380">
        <v>888</v>
      </c>
      <c r="F755" s="380">
        <v>1715</v>
      </c>
      <c r="G755" s="380">
        <v>4675</v>
      </c>
      <c r="H755" s="137">
        <f t="shared" si="78"/>
        <v>3.2437317784256559</v>
      </c>
      <c r="I755" s="381">
        <f t="shared" si="79"/>
        <v>0.18994652406417112</v>
      </c>
      <c r="J755" s="137">
        <f t="shared" si="80"/>
        <v>1.0857588034133307E-2</v>
      </c>
      <c r="K755" s="137">
        <f t="shared" si="81"/>
        <v>-0.10446210105086302</v>
      </c>
      <c r="L755" s="137">
        <f t="shared" si="82"/>
        <v>-0.19805727957472685</v>
      </c>
      <c r="M755" s="137">
        <f t="shared" si="83"/>
        <v>-0.29166179259145658</v>
      </c>
      <c r="N755" s="383">
        <f t="shared" si="77"/>
        <v>-1363.5188803650594</v>
      </c>
    </row>
    <row r="756" spans="2:14" x14ac:dyDescent="0.25">
      <c r="B756" s="382">
        <v>10</v>
      </c>
      <c r="C756" s="382">
        <v>2265</v>
      </c>
      <c r="D756" s="379" t="s">
        <v>1326</v>
      </c>
      <c r="E756" s="380">
        <v>2706</v>
      </c>
      <c r="F756" s="380">
        <v>1217</v>
      </c>
      <c r="G756" s="380">
        <v>5466</v>
      </c>
      <c r="H756" s="137">
        <f t="shared" si="78"/>
        <v>6.7148726376335253</v>
      </c>
      <c r="I756" s="381">
        <f t="shared" si="79"/>
        <v>0.49506037321624591</v>
      </c>
      <c r="J756" s="137">
        <f t="shared" si="80"/>
        <v>3.1925047871261818E-2</v>
      </c>
      <c r="K756" s="137">
        <f t="shared" si="81"/>
        <v>-1.6040952913709369E-2</v>
      </c>
      <c r="L756" s="137">
        <f t="shared" si="82"/>
        <v>6.1817032440409939E-2</v>
      </c>
      <c r="M756" s="137">
        <f t="shared" si="83"/>
        <v>7.7701127397962394E-2</v>
      </c>
      <c r="N756" s="383">
        <f t="shared" si="77"/>
        <v>424.71436235726247</v>
      </c>
    </row>
    <row r="757" spans="2:14" x14ac:dyDescent="0.25">
      <c r="B757" s="382">
        <v>10</v>
      </c>
      <c r="C757" s="382">
        <v>2266</v>
      </c>
      <c r="D757" s="379" t="s">
        <v>1327</v>
      </c>
      <c r="E757" s="380">
        <v>129</v>
      </c>
      <c r="F757" s="380">
        <v>290</v>
      </c>
      <c r="G757" s="380">
        <v>705</v>
      </c>
      <c r="H757" s="137">
        <f t="shared" si="78"/>
        <v>2.8758620689655174</v>
      </c>
      <c r="I757" s="381">
        <f t="shared" si="79"/>
        <v>0.18297872340425531</v>
      </c>
      <c r="J757" s="137">
        <f t="shared" si="80"/>
        <v>-9.4879220503667178E-2</v>
      </c>
      <c r="K757" s="137">
        <f t="shared" si="81"/>
        <v>-0.11383292850923631</v>
      </c>
      <c r="L757" s="137">
        <f t="shared" si="82"/>
        <v>-0.20399195742624493</v>
      </c>
      <c r="M757" s="137">
        <f t="shared" si="83"/>
        <v>-0.4127041064391484</v>
      </c>
      <c r="N757" s="383">
        <f t="shared" si="77"/>
        <v>-290.95639503959961</v>
      </c>
    </row>
    <row r="758" spans="2:14" x14ac:dyDescent="0.25">
      <c r="B758" s="382">
        <v>10</v>
      </c>
      <c r="C758" s="382">
        <v>2271</v>
      </c>
      <c r="D758" s="379" t="s">
        <v>1328</v>
      </c>
      <c r="E758" s="380">
        <v>334</v>
      </c>
      <c r="F758" s="380">
        <v>33</v>
      </c>
      <c r="G758" s="380">
        <v>569</v>
      </c>
      <c r="H758" s="137">
        <f t="shared" si="78"/>
        <v>27.363636363636363</v>
      </c>
      <c r="I758" s="381">
        <f t="shared" si="79"/>
        <v>0.58699472759226712</v>
      </c>
      <c r="J758" s="137">
        <f t="shared" si="80"/>
        <v>-9.850143862989913E-2</v>
      </c>
      <c r="K758" s="137">
        <f t="shared" si="81"/>
        <v>0.50994962779773867</v>
      </c>
      <c r="L758" s="137">
        <f t="shared" si="82"/>
        <v>0.14012018767384007</v>
      </c>
      <c r="M758" s="137">
        <f t="shared" si="83"/>
        <v>0.55156837684167959</v>
      </c>
      <c r="N758" s="383">
        <f t="shared" si="77"/>
        <v>313.8424064229157</v>
      </c>
    </row>
    <row r="759" spans="2:14" x14ac:dyDescent="0.25">
      <c r="B759" s="382">
        <v>10</v>
      </c>
      <c r="C759" s="382">
        <v>2272</v>
      </c>
      <c r="D759" s="379" t="s">
        <v>1329</v>
      </c>
      <c r="E759" s="380">
        <v>468</v>
      </c>
      <c r="F759" s="380">
        <v>1133</v>
      </c>
      <c r="G759" s="380">
        <v>2404</v>
      </c>
      <c r="H759" s="137">
        <f t="shared" si="78"/>
        <v>2.5348631950573699</v>
      </c>
      <c r="I759" s="381">
        <f t="shared" si="79"/>
        <v>0.19467554076539101</v>
      </c>
      <c r="J759" s="137">
        <f t="shared" si="80"/>
        <v>-4.9628127882578255E-2</v>
      </c>
      <c r="K759" s="137">
        <f t="shared" si="81"/>
        <v>-0.1225192691584359</v>
      </c>
      <c r="L759" s="137">
        <f t="shared" si="82"/>
        <v>-0.19402943893375654</v>
      </c>
      <c r="M759" s="137">
        <f t="shared" si="83"/>
        <v>-0.36617683597477069</v>
      </c>
      <c r="N759" s="383">
        <f t="shared" si="77"/>
        <v>-880.28911368334877</v>
      </c>
    </row>
    <row r="760" spans="2:14" x14ac:dyDescent="0.25">
      <c r="B760" s="382">
        <v>10</v>
      </c>
      <c r="C760" s="382">
        <v>2274</v>
      </c>
      <c r="D760" s="379" t="s">
        <v>1330</v>
      </c>
      <c r="E760" s="380">
        <v>510</v>
      </c>
      <c r="F760" s="380">
        <v>110</v>
      </c>
      <c r="G760" s="380">
        <v>982</v>
      </c>
      <c r="H760" s="137">
        <f t="shared" si="78"/>
        <v>13.563636363636364</v>
      </c>
      <c r="I760" s="381">
        <f t="shared" si="79"/>
        <v>0.5193482688391039</v>
      </c>
      <c r="J760" s="137">
        <f t="shared" si="80"/>
        <v>-8.7501614467150615E-2</v>
      </c>
      <c r="K760" s="137">
        <f t="shared" si="81"/>
        <v>0.15841913860543935</v>
      </c>
      <c r="L760" s="137">
        <f t="shared" si="82"/>
        <v>8.2503737363265633E-2</v>
      </c>
      <c r="M760" s="137">
        <f t="shared" si="83"/>
        <v>0.15342126150155438</v>
      </c>
      <c r="N760" s="383">
        <f t="shared" si="77"/>
        <v>150.6596787945264</v>
      </c>
    </row>
    <row r="761" spans="2:14" x14ac:dyDescent="0.25">
      <c r="B761" s="382">
        <v>10</v>
      </c>
      <c r="C761" s="382">
        <v>2275</v>
      </c>
      <c r="D761" s="379" t="s">
        <v>1331</v>
      </c>
      <c r="E761" s="380">
        <v>5616</v>
      </c>
      <c r="F761" s="380">
        <v>3609</v>
      </c>
      <c r="G761" s="380">
        <v>9552</v>
      </c>
      <c r="H761" s="137">
        <f t="shared" si="78"/>
        <v>4.2028262676641726</v>
      </c>
      <c r="I761" s="381">
        <f t="shared" si="79"/>
        <v>0.5879396984924623</v>
      </c>
      <c r="J761" s="137">
        <f t="shared" si="80"/>
        <v>0.14075139539908366</v>
      </c>
      <c r="K761" s="137">
        <f t="shared" si="81"/>
        <v>-8.0030872428859104E-2</v>
      </c>
      <c r="L761" s="137">
        <f t="shared" si="82"/>
        <v>0.14092504678870818</v>
      </c>
      <c r="M761" s="137">
        <f t="shared" si="83"/>
        <v>0.20164556975893272</v>
      </c>
      <c r="N761" s="383">
        <f t="shared" si="77"/>
        <v>1926.1184823373253</v>
      </c>
    </row>
    <row r="762" spans="2:14" x14ac:dyDescent="0.25">
      <c r="B762" s="382">
        <v>10</v>
      </c>
      <c r="C762" s="382">
        <v>2276</v>
      </c>
      <c r="D762" s="379" t="s">
        <v>1332</v>
      </c>
      <c r="E762" s="380">
        <v>958</v>
      </c>
      <c r="F762" s="380">
        <v>749</v>
      </c>
      <c r="G762" s="380">
        <v>1237</v>
      </c>
      <c r="H762" s="137">
        <f t="shared" si="78"/>
        <v>2.9305740987983979</v>
      </c>
      <c r="I762" s="381">
        <f t="shared" si="79"/>
        <v>0.77445432497978983</v>
      </c>
      <c r="J762" s="137">
        <f t="shared" si="80"/>
        <v>-8.0709955480465709E-2</v>
      </c>
      <c r="K762" s="137">
        <f t="shared" si="81"/>
        <v>-0.11243923672576848</v>
      </c>
      <c r="L762" s="137">
        <f t="shared" si="82"/>
        <v>0.2997849621083693</v>
      </c>
      <c r="M762" s="137">
        <f t="shared" si="83"/>
        <v>0.10663576990213511</v>
      </c>
      <c r="N762" s="383">
        <f t="shared" si="77"/>
        <v>131.90844736894113</v>
      </c>
    </row>
    <row r="763" spans="2:14" x14ac:dyDescent="0.25">
      <c r="B763" s="382">
        <v>10</v>
      </c>
      <c r="C763" s="382">
        <v>2278</v>
      </c>
      <c r="D763" s="379" t="s">
        <v>1333</v>
      </c>
      <c r="E763" s="380">
        <v>174</v>
      </c>
      <c r="F763" s="380">
        <v>286</v>
      </c>
      <c r="G763" s="380">
        <v>425</v>
      </c>
      <c r="H763" s="137">
        <f t="shared" si="78"/>
        <v>2.0944055944055946</v>
      </c>
      <c r="I763" s="381">
        <f t="shared" si="79"/>
        <v>0.40941176470588236</v>
      </c>
      <c r="J763" s="137">
        <f t="shared" si="80"/>
        <v>-0.10233672841061532</v>
      </c>
      <c r="K763" s="137">
        <f t="shared" si="81"/>
        <v>-0.13373914421826089</v>
      </c>
      <c r="L763" s="137">
        <f t="shared" si="82"/>
        <v>-1.1132370785763354E-2</v>
      </c>
      <c r="M763" s="137">
        <f t="shared" si="83"/>
        <v>-0.24720824341463954</v>
      </c>
      <c r="N763" s="383">
        <f t="shared" si="77"/>
        <v>-105.06350345122181</v>
      </c>
    </row>
    <row r="764" spans="2:14" x14ac:dyDescent="0.25">
      <c r="B764" s="382">
        <v>10</v>
      </c>
      <c r="C764" s="382">
        <v>2284</v>
      </c>
      <c r="D764" s="379" t="s">
        <v>1334</v>
      </c>
      <c r="E764" s="380">
        <v>1257</v>
      </c>
      <c r="F764" s="380">
        <v>1694</v>
      </c>
      <c r="G764" s="380">
        <v>4561</v>
      </c>
      <c r="H764" s="137">
        <f t="shared" si="78"/>
        <v>3.4344746162927979</v>
      </c>
      <c r="I764" s="381">
        <f t="shared" si="79"/>
        <v>0.27559745669809255</v>
      </c>
      <c r="J764" s="137">
        <f t="shared" si="80"/>
        <v>7.8213169577329902E-3</v>
      </c>
      <c r="K764" s="137">
        <f t="shared" si="81"/>
        <v>-9.9603266043227959E-2</v>
      </c>
      <c r="L764" s="137">
        <f t="shared" si="82"/>
        <v>-0.12510589682513198</v>
      </c>
      <c r="M764" s="137">
        <f t="shared" si="83"/>
        <v>-0.21688784591062696</v>
      </c>
      <c r="N764" s="383">
        <f t="shared" si="77"/>
        <v>-989.22546519836953</v>
      </c>
    </row>
    <row r="765" spans="2:14" x14ac:dyDescent="0.25">
      <c r="B765" s="382">
        <v>10</v>
      </c>
      <c r="C765" s="382">
        <v>2292</v>
      </c>
      <c r="D765" s="379" t="s">
        <v>1335</v>
      </c>
      <c r="E765" s="380">
        <v>89</v>
      </c>
      <c r="F765" s="380">
        <v>327</v>
      </c>
      <c r="G765" s="380">
        <v>724</v>
      </c>
      <c r="H765" s="137">
        <f t="shared" si="78"/>
        <v>2.4862385321100917</v>
      </c>
      <c r="I765" s="381">
        <f t="shared" si="79"/>
        <v>0.12292817679558012</v>
      </c>
      <c r="J765" s="137">
        <f t="shared" si="80"/>
        <v>-9.4373175324267117E-2</v>
      </c>
      <c r="K765" s="137">
        <f t="shared" si="81"/>
        <v>-0.12375789608254224</v>
      </c>
      <c r="L765" s="137">
        <f t="shared" si="82"/>
        <v>-0.25513874912197104</v>
      </c>
      <c r="M765" s="137">
        <f t="shared" si="83"/>
        <v>-0.47326982052878042</v>
      </c>
      <c r="N765" s="383">
        <f t="shared" si="77"/>
        <v>-342.64735006283701</v>
      </c>
    </row>
    <row r="766" spans="2:14" x14ac:dyDescent="0.25">
      <c r="B766" s="382">
        <v>10</v>
      </c>
      <c r="C766" s="382">
        <v>2293</v>
      </c>
      <c r="D766" s="379" t="s">
        <v>1336</v>
      </c>
      <c r="E766" s="380">
        <v>3972</v>
      </c>
      <c r="F766" s="380">
        <v>2876</v>
      </c>
      <c r="G766" s="380">
        <v>9116</v>
      </c>
      <c r="H766" s="137">
        <f t="shared" si="78"/>
        <v>4.5507649513212796</v>
      </c>
      <c r="I766" s="381">
        <f t="shared" si="79"/>
        <v>0.43571741992101798</v>
      </c>
      <c r="J766" s="137">
        <f t="shared" si="80"/>
        <v>0.129138990229693</v>
      </c>
      <c r="K766" s="137">
        <f t="shared" si="81"/>
        <v>-7.1167752452416522E-2</v>
      </c>
      <c r="L766" s="137">
        <f t="shared" si="82"/>
        <v>1.1272918486220768E-2</v>
      </c>
      <c r="M766" s="137">
        <f t="shared" si="83"/>
        <v>6.9244156263497239E-2</v>
      </c>
      <c r="N766" s="383">
        <f t="shared" si="77"/>
        <v>631.2297284980408</v>
      </c>
    </row>
    <row r="767" spans="2:14" x14ac:dyDescent="0.25">
      <c r="B767" s="382">
        <v>10</v>
      </c>
      <c r="C767" s="382">
        <v>2294</v>
      </c>
      <c r="D767" s="379" t="s">
        <v>1337</v>
      </c>
      <c r="E767" s="380">
        <v>549</v>
      </c>
      <c r="F767" s="380">
        <v>508</v>
      </c>
      <c r="G767" s="380">
        <v>1703</v>
      </c>
      <c r="H767" s="137">
        <f t="shared" si="78"/>
        <v>4.4330708661417324</v>
      </c>
      <c r="I767" s="381">
        <f t="shared" si="79"/>
        <v>0.32237228420434527</v>
      </c>
      <c r="J767" s="137">
        <f t="shared" si="80"/>
        <v>-6.8298531606759152E-2</v>
      </c>
      <c r="K767" s="137">
        <f t="shared" si="81"/>
        <v>-7.4165800230547418E-2</v>
      </c>
      <c r="L767" s="137">
        <f t="shared" si="82"/>
        <v>-8.5266420014770805E-2</v>
      </c>
      <c r="M767" s="137">
        <f t="shared" si="83"/>
        <v>-0.22773075185207736</v>
      </c>
      <c r="N767" s="383">
        <f t="shared" si="77"/>
        <v>-387.82547040408775</v>
      </c>
    </row>
    <row r="768" spans="2:14" x14ac:dyDescent="0.25">
      <c r="B768" s="382">
        <v>10</v>
      </c>
      <c r="C768" s="382">
        <v>2295</v>
      </c>
      <c r="D768" s="379" t="s">
        <v>1338</v>
      </c>
      <c r="E768" s="380">
        <v>986</v>
      </c>
      <c r="F768" s="380">
        <v>1418</v>
      </c>
      <c r="G768" s="380">
        <v>3360</v>
      </c>
      <c r="H768" s="137">
        <f t="shared" si="78"/>
        <v>3.0648801128349787</v>
      </c>
      <c r="I768" s="381">
        <f t="shared" si="79"/>
        <v>0.29345238095238096</v>
      </c>
      <c r="J768" s="137">
        <f t="shared" si="80"/>
        <v>-2.4166065171712443E-2</v>
      </c>
      <c r="K768" s="137">
        <f t="shared" si="81"/>
        <v>-0.10901802956520708</v>
      </c>
      <c r="L768" s="137">
        <f t="shared" si="82"/>
        <v>-0.10989834013912625</v>
      </c>
      <c r="M768" s="137">
        <f t="shared" si="83"/>
        <v>-0.24308243487604578</v>
      </c>
      <c r="N768" s="383">
        <f t="shared" si="77"/>
        <v>-816.75698118351386</v>
      </c>
    </row>
    <row r="769" spans="2:14" x14ac:dyDescent="0.25">
      <c r="B769" s="382">
        <v>10</v>
      </c>
      <c r="C769" s="382">
        <v>2296</v>
      </c>
      <c r="D769" s="379" t="s">
        <v>1339</v>
      </c>
      <c r="E769" s="380">
        <v>349</v>
      </c>
      <c r="F769" s="380">
        <v>900</v>
      </c>
      <c r="G769" s="380">
        <v>1404</v>
      </c>
      <c r="H769" s="137">
        <f t="shared" si="78"/>
        <v>1.9477777777777778</v>
      </c>
      <c r="I769" s="381">
        <f t="shared" si="79"/>
        <v>0.24857549857549857</v>
      </c>
      <c r="J769" s="137">
        <f t="shared" si="80"/>
        <v>-7.6262084693107329E-2</v>
      </c>
      <c r="K769" s="137">
        <f t="shared" si="81"/>
        <v>-0.13747422741451998</v>
      </c>
      <c r="L769" s="137">
        <f t="shared" si="82"/>
        <v>-0.1481212820524046</v>
      </c>
      <c r="M769" s="137">
        <f t="shared" si="83"/>
        <v>-0.36185759416003194</v>
      </c>
      <c r="N769" s="383">
        <f t="shared" si="77"/>
        <v>-508.04806220068485</v>
      </c>
    </row>
    <row r="770" spans="2:14" x14ac:dyDescent="0.25">
      <c r="B770" s="382">
        <v>10</v>
      </c>
      <c r="C770" s="382">
        <v>2299</v>
      </c>
      <c r="D770" s="379" t="s">
        <v>1340</v>
      </c>
      <c r="E770" s="380">
        <v>1671</v>
      </c>
      <c r="F770" s="380">
        <v>6100</v>
      </c>
      <c r="G770" s="380">
        <v>3693</v>
      </c>
      <c r="H770" s="137">
        <f t="shared" si="78"/>
        <v>0.879344262295082</v>
      </c>
      <c r="I770" s="381">
        <f t="shared" si="79"/>
        <v>0.45247766043866777</v>
      </c>
      <c r="J770" s="137">
        <f t="shared" si="80"/>
        <v>-1.5296957553806258E-2</v>
      </c>
      <c r="K770" s="137">
        <f t="shared" si="81"/>
        <v>-0.16469067352807648</v>
      </c>
      <c r="L770" s="137">
        <f t="shared" si="82"/>
        <v>2.5548101293676895E-2</v>
      </c>
      <c r="M770" s="137">
        <f t="shared" si="83"/>
        <v>-0.15443952978820583</v>
      </c>
      <c r="N770" s="383">
        <f t="shared" si="77"/>
        <v>-570.34518350784413</v>
      </c>
    </row>
    <row r="771" spans="2:14" x14ac:dyDescent="0.25">
      <c r="B771" s="382">
        <v>10</v>
      </c>
      <c r="C771" s="382">
        <v>2300</v>
      </c>
      <c r="D771" s="379" t="s">
        <v>1341</v>
      </c>
      <c r="E771" s="380">
        <v>154</v>
      </c>
      <c r="F771" s="380">
        <v>1777</v>
      </c>
      <c r="G771" s="380">
        <v>1088</v>
      </c>
      <c r="H771" s="137">
        <f t="shared" si="78"/>
        <v>0.69893078221722005</v>
      </c>
      <c r="I771" s="381">
        <f t="shared" si="79"/>
        <v>0.14154411764705882</v>
      </c>
      <c r="J771" s="137">
        <f t="shared" si="80"/>
        <v>-8.4678415045234531E-2</v>
      </c>
      <c r="K771" s="137">
        <f t="shared" si="81"/>
        <v>-0.16928638649247188</v>
      </c>
      <c r="L771" s="137">
        <f t="shared" si="82"/>
        <v>-0.23928301253467094</v>
      </c>
      <c r="M771" s="137">
        <f t="shared" si="83"/>
        <v>-0.49324781407237733</v>
      </c>
      <c r="N771" s="383">
        <f t="shared" si="77"/>
        <v>-536.65362171074651</v>
      </c>
    </row>
    <row r="772" spans="2:14" x14ac:dyDescent="0.25">
      <c r="B772" s="382">
        <v>10</v>
      </c>
      <c r="C772" s="382">
        <v>2301</v>
      </c>
      <c r="D772" s="379" t="s">
        <v>1342</v>
      </c>
      <c r="E772" s="380">
        <v>213</v>
      </c>
      <c r="F772" s="380">
        <v>722</v>
      </c>
      <c r="G772" s="380">
        <v>1165</v>
      </c>
      <c r="H772" s="137">
        <f t="shared" si="78"/>
        <v>1.9085872576177285</v>
      </c>
      <c r="I772" s="381">
        <f t="shared" si="79"/>
        <v>0.18283261802575107</v>
      </c>
      <c r="J772" s="137">
        <f t="shared" si="80"/>
        <v>-8.2627600370823784E-2</v>
      </c>
      <c r="K772" s="137">
        <f t="shared" si="81"/>
        <v>-0.13847253630753176</v>
      </c>
      <c r="L772" s="137">
        <f t="shared" si="82"/>
        <v>-0.20411639961340231</v>
      </c>
      <c r="M772" s="137">
        <f t="shared" si="83"/>
        <v>-0.42521653629175782</v>
      </c>
      <c r="N772" s="383">
        <f t="shared" si="77"/>
        <v>-495.37726477989787</v>
      </c>
    </row>
    <row r="773" spans="2:14" x14ac:dyDescent="0.25">
      <c r="B773" s="382">
        <v>10</v>
      </c>
      <c r="C773" s="382">
        <v>2303</v>
      </c>
      <c r="D773" s="379" t="s">
        <v>1343</v>
      </c>
      <c r="E773" s="380">
        <v>184</v>
      </c>
      <c r="F773" s="380">
        <v>684</v>
      </c>
      <c r="G773" s="380">
        <v>1064</v>
      </c>
      <c r="H773" s="137">
        <f t="shared" si="78"/>
        <v>1.8245614035087718</v>
      </c>
      <c r="I773" s="381">
        <f t="shared" si="79"/>
        <v>0.17293233082706766</v>
      </c>
      <c r="J773" s="137">
        <f t="shared" si="80"/>
        <v>-8.5317630008687237E-2</v>
      </c>
      <c r="K773" s="137">
        <f t="shared" si="81"/>
        <v>-0.14061294569881599</v>
      </c>
      <c r="L773" s="137">
        <f t="shared" si="82"/>
        <v>-0.21254876127663105</v>
      </c>
      <c r="M773" s="137">
        <f t="shared" si="83"/>
        <v>-0.43847933698413433</v>
      </c>
      <c r="N773" s="383">
        <f t="shared" si="77"/>
        <v>-466.54201455111894</v>
      </c>
    </row>
    <row r="774" spans="2:14" x14ac:dyDescent="0.25">
      <c r="B774" s="382">
        <v>10</v>
      </c>
      <c r="C774" s="382">
        <v>2304</v>
      </c>
      <c r="D774" s="379" t="s">
        <v>1344</v>
      </c>
      <c r="E774" s="380">
        <v>382</v>
      </c>
      <c r="F774" s="380">
        <v>1566</v>
      </c>
      <c r="G774" s="380">
        <v>1419</v>
      </c>
      <c r="H774" s="137">
        <f t="shared" si="78"/>
        <v>1.1500638569604087</v>
      </c>
      <c r="I774" s="381">
        <f t="shared" si="79"/>
        <v>0.26920366455250178</v>
      </c>
      <c r="J774" s="137">
        <f t="shared" si="80"/>
        <v>-7.5862575340949409E-2</v>
      </c>
      <c r="K774" s="137">
        <f t="shared" si="81"/>
        <v>-0.15779457269136324</v>
      </c>
      <c r="L774" s="137">
        <f t="shared" si="82"/>
        <v>-0.13055167498178008</v>
      </c>
      <c r="M774" s="137">
        <f t="shared" si="83"/>
        <v>-0.36420882301409274</v>
      </c>
      <c r="N774" s="383">
        <f t="shared" si="77"/>
        <v>-516.81231985699765</v>
      </c>
    </row>
    <row r="775" spans="2:14" x14ac:dyDescent="0.25">
      <c r="B775" s="382">
        <v>10</v>
      </c>
      <c r="C775" s="382">
        <v>2305</v>
      </c>
      <c r="D775" s="379" t="s">
        <v>1345</v>
      </c>
      <c r="E775" s="380">
        <v>1530</v>
      </c>
      <c r="F775" s="380">
        <v>1342</v>
      </c>
      <c r="G775" s="380">
        <v>4285</v>
      </c>
      <c r="H775" s="137">
        <f t="shared" si="78"/>
        <v>4.3330849478390459</v>
      </c>
      <c r="I775" s="381">
        <f t="shared" si="79"/>
        <v>0.3570595099183197</v>
      </c>
      <c r="J775" s="137">
        <f t="shared" si="80"/>
        <v>4.7034487802696172E-4</v>
      </c>
      <c r="K775" s="137">
        <f t="shared" si="81"/>
        <v>-7.6712763909770942E-2</v>
      </c>
      <c r="L775" s="137">
        <f t="shared" si="82"/>
        <v>-5.572230412758946E-2</v>
      </c>
      <c r="M775" s="137">
        <f t="shared" si="83"/>
        <v>-0.13196472315933344</v>
      </c>
      <c r="N775" s="383">
        <f t="shared" si="77"/>
        <v>-565.46883873774379</v>
      </c>
    </row>
    <row r="776" spans="2:14" x14ac:dyDescent="0.25">
      <c r="B776" s="382">
        <v>10</v>
      </c>
      <c r="C776" s="382">
        <v>2306</v>
      </c>
      <c r="D776" s="379" t="s">
        <v>1346</v>
      </c>
      <c r="E776" s="380">
        <v>3195</v>
      </c>
      <c r="F776" s="380">
        <v>4104</v>
      </c>
      <c r="G776" s="380">
        <v>8026</v>
      </c>
      <c r="H776" s="137">
        <f t="shared" si="78"/>
        <v>2.7341617933723197</v>
      </c>
      <c r="I776" s="381">
        <f t="shared" si="79"/>
        <v>0.39808123598305506</v>
      </c>
      <c r="J776" s="137">
        <f t="shared" si="80"/>
        <v>0.10010797730621628</v>
      </c>
      <c r="K776" s="137">
        <f t="shared" si="81"/>
        <v>-0.11744249134966825</v>
      </c>
      <c r="L776" s="137">
        <f t="shared" si="82"/>
        <v>-2.0782910624565915E-2</v>
      </c>
      <c r="M776" s="137">
        <f t="shared" si="83"/>
        <v>-3.8117424668017888E-2</v>
      </c>
      <c r="N776" s="383">
        <f t="shared" si="77"/>
        <v>-305.93045038551156</v>
      </c>
    </row>
    <row r="777" spans="2:14" x14ac:dyDescent="0.25">
      <c r="B777" s="382">
        <v>10</v>
      </c>
      <c r="C777" s="382">
        <v>2307</v>
      </c>
      <c r="D777" s="379" t="s">
        <v>1347</v>
      </c>
      <c r="E777" s="380">
        <v>344</v>
      </c>
      <c r="F777" s="380">
        <v>354</v>
      </c>
      <c r="G777" s="380">
        <v>1382</v>
      </c>
      <c r="H777" s="137">
        <f t="shared" si="78"/>
        <v>4.8757062146892656</v>
      </c>
      <c r="I777" s="381">
        <f t="shared" si="79"/>
        <v>0.24891461649782923</v>
      </c>
      <c r="J777" s="137">
        <f t="shared" si="80"/>
        <v>-7.6848031742938985E-2</v>
      </c>
      <c r="K777" s="137">
        <f t="shared" si="81"/>
        <v>-6.2890450911075077E-2</v>
      </c>
      <c r="L777" s="137">
        <f t="shared" si="82"/>
        <v>-0.14783244548532448</v>
      </c>
      <c r="M777" s="137">
        <f t="shared" si="83"/>
        <v>-0.28757092813933854</v>
      </c>
      <c r="N777" s="383">
        <f t="shared" si="77"/>
        <v>-397.42302268856588</v>
      </c>
    </row>
    <row r="778" spans="2:14" x14ac:dyDescent="0.25">
      <c r="B778" s="382">
        <v>10</v>
      </c>
      <c r="C778" s="382">
        <v>2308</v>
      </c>
      <c r="D778" s="379" t="s">
        <v>1348</v>
      </c>
      <c r="E778" s="380">
        <v>487</v>
      </c>
      <c r="F778" s="380">
        <v>1588</v>
      </c>
      <c r="G778" s="380">
        <v>2433</v>
      </c>
      <c r="H778" s="137">
        <f t="shared" si="78"/>
        <v>1.8387909319899245</v>
      </c>
      <c r="I778" s="381">
        <f t="shared" si="79"/>
        <v>0.20016440608302508</v>
      </c>
      <c r="J778" s="137">
        <f t="shared" si="80"/>
        <v>-4.8855743135072904E-2</v>
      </c>
      <c r="K778" s="137">
        <f t="shared" si="81"/>
        <v>-0.14025047373447141</v>
      </c>
      <c r="L778" s="137">
        <f t="shared" si="82"/>
        <v>-0.18935441319458421</v>
      </c>
      <c r="M778" s="137">
        <f t="shared" si="83"/>
        <v>-0.37846063006412856</v>
      </c>
      <c r="N778" s="383">
        <f t="shared" si="77"/>
        <v>-920.79471294602479</v>
      </c>
    </row>
    <row r="779" spans="2:14" x14ac:dyDescent="0.25">
      <c r="B779" s="382">
        <v>10</v>
      </c>
      <c r="C779" s="382">
        <v>2309</v>
      </c>
      <c r="D779" s="379" t="s">
        <v>1349</v>
      </c>
      <c r="E779" s="380">
        <v>2522</v>
      </c>
      <c r="F779" s="380">
        <v>1314</v>
      </c>
      <c r="G779" s="380">
        <v>5814</v>
      </c>
      <c r="H779" s="137">
        <f t="shared" si="78"/>
        <v>6.3439878234398783</v>
      </c>
      <c r="I779" s="381">
        <f t="shared" si="79"/>
        <v>0.43378052975576198</v>
      </c>
      <c r="J779" s="137">
        <f t="shared" si="80"/>
        <v>4.1193664841325937E-2</v>
      </c>
      <c r="K779" s="137">
        <f t="shared" si="81"/>
        <v>-2.5488584809904132E-2</v>
      </c>
      <c r="L779" s="137">
        <f t="shared" si="82"/>
        <v>9.6232129728734909E-3</v>
      </c>
      <c r="M779" s="137">
        <f t="shared" si="83"/>
        <v>2.5328293004295295E-2</v>
      </c>
      <c r="N779" s="383">
        <f t="shared" si="77"/>
        <v>147.25869552697284</v>
      </c>
    </row>
    <row r="780" spans="2:14" x14ac:dyDescent="0.25">
      <c r="B780" s="382">
        <v>10</v>
      </c>
      <c r="C780" s="382">
        <v>2321</v>
      </c>
      <c r="D780" s="379" t="s">
        <v>1350</v>
      </c>
      <c r="E780" s="380">
        <v>834</v>
      </c>
      <c r="F780" s="380">
        <v>978</v>
      </c>
      <c r="G780" s="380">
        <v>3693</v>
      </c>
      <c r="H780" s="137">
        <f t="shared" si="78"/>
        <v>4.6288343558282206</v>
      </c>
      <c r="I780" s="381">
        <f t="shared" si="79"/>
        <v>0.22583265637692931</v>
      </c>
      <c r="J780" s="137">
        <f t="shared" si="80"/>
        <v>-1.5296957553806258E-2</v>
      </c>
      <c r="K780" s="137">
        <f t="shared" si="81"/>
        <v>-6.9179073035222569E-2</v>
      </c>
      <c r="L780" s="137">
        <f t="shared" si="82"/>
        <v>-0.16749202017539358</v>
      </c>
      <c r="M780" s="137">
        <f t="shared" si="83"/>
        <v>-0.25196805076442241</v>
      </c>
      <c r="N780" s="383">
        <f t="shared" si="77"/>
        <v>-930.51801147301194</v>
      </c>
    </row>
    <row r="781" spans="2:14" x14ac:dyDescent="0.25">
      <c r="B781" s="382">
        <v>10</v>
      </c>
      <c r="C781" s="382">
        <v>2323</v>
      </c>
      <c r="D781" s="379" t="s">
        <v>1351</v>
      </c>
      <c r="E781" s="380">
        <v>518</v>
      </c>
      <c r="F781" s="380">
        <v>409</v>
      </c>
      <c r="G781" s="380">
        <v>1593</v>
      </c>
      <c r="H781" s="137">
        <f t="shared" si="78"/>
        <v>5.1613691931540346</v>
      </c>
      <c r="I781" s="381">
        <f t="shared" si="79"/>
        <v>0.32517263025737603</v>
      </c>
      <c r="J781" s="137">
        <f t="shared" si="80"/>
        <v>-7.1228266855917335E-2</v>
      </c>
      <c r="K781" s="137">
        <f t="shared" si="81"/>
        <v>-5.5613693913694681E-2</v>
      </c>
      <c r="L781" s="137">
        <f t="shared" si="82"/>
        <v>-8.2881284086139276E-2</v>
      </c>
      <c r="M781" s="137">
        <f t="shared" si="83"/>
        <v>-0.20972324485575128</v>
      </c>
      <c r="N781" s="383">
        <f t="shared" ref="N781:N844" si="84">M781*G781</f>
        <v>-334.0891290552118</v>
      </c>
    </row>
    <row r="782" spans="2:14" x14ac:dyDescent="0.25">
      <c r="B782" s="382">
        <v>10</v>
      </c>
      <c r="C782" s="382">
        <v>2325</v>
      </c>
      <c r="D782" s="379" t="s">
        <v>1352</v>
      </c>
      <c r="E782" s="380">
        <v>4099</v>
      </c>
      <c r="F782" s="380">
        <v>4597</v>
      </c>
      <c r="G782" s="380">
        <v>8786</v>
      </c>
      <c r="H782" s="137">
        <f t="shared" ref="H782:H845" si="85">(G782+E782)/F782</f>
        <v>2.8029149445290407</v>
      </c>
      <c r="I782" s="381">
        <f t="shared" ref="I782:I845" si="86">E782/G782</f>
        <v>0.46653767357159115</v>
      </c>
      <c r="J782" s="137">
        <f t="shared" ref="J782:J845" si="87">$J$6*(G782-G$10)/G$11</f>
        <v>0.12034978448221838</v>
      </c>
      <c r="K782" s="137">
        <f t="shared" ref="K782:K845" si="88">$K$6*(H782-H$10)/H$11</f>
        <v>-0.1156911269395498</v>
      </c>
      <c r="L782" s="137">
        <f t="shared" ref="L782:L845" si="89">$L$6*(I782-I$10)/I$11</f>
        <v>3.7523422145209616E-2</v>
      </c>
      <c r="M782" s="137">
        <f t="shared" ref="M782:M845" si="90">SUM(J782:L782)</f>
        <v>4.2182079687878189E-2</v>
      </c>
      <c r="N782" s="383">
        <f t="shared" si="84"/>
        <v>370.61175213769775</v>
      </c>
    </row>
    <row r="783" spans="2:14" x14ac:dyDescent="0.25">
      <c r="B783" s="382">
        <v>10</v>
      </c>
      <c r="C783" s="382">
        <v>2328</v>
      </c>
      <c r="D783" s="379" t="s">
        <v>1353</v>
      </c>
      <c r="E783" s="380">
        <v>277</v>
      </c>
      <c r="F783" s="380">
        <v>447</v>
      </c>
      <c r="G783" s="380">
        <v>977</v>
      </c>
      <c r="H783" s="137">
        <f t="shared" si="85"/>
        <v>2.8053691275167787</v>
      </c>
      <c r="I783" s="381">
        <f t="shared" si="86"/>
        <v>0.2835209825997953</v>
      </c>
      <c r="J783" s="137">
        <f t="shared" si="87"/>
        <v>-8.763478425120326E-2</v>
      </c>
      <c r="K783" s="137">
        <f t="shared" si="88"/>
        <v>-0.11562861098692323</v>
      </c>
      <c r="L783" s="137">
        <f t="shared" si="89"/>
        <v>-0.11835720007419291</v>
      </c>
      <c r="M783" s="137">
        <f t="shared" si="90"/>
        <v>-0.3216205953123194</v>
      </c>
      <c r="N783" s="383">
        <f t="shared" si="84"/>
        <v>-314.22332162013606</v>
      </c>
    </row>
    <row r="784" spans="2:14" x14ac:dyDescent="0.25">
      <c r="B784" s="382">
        <v>10</v>
      </c>
      <c r="C784" s="382">
        <v>2333</v>
      </c>
      <c r="D784" s="379" t="s">
        <v>1354</v>
      </c>
      <c r="E784" s="380">
        <v>220</v>
      </c>
      <c r="F784" s="380">
        <v>590</v>
      </c>
      <c r="G784" s="380">
        <v>1427</v>
      </c>
      <c r="H784" s="137">
        <f t="shared" si="85"/>
        <v>2.7915254237288134</v>
      </c>
      <c r="I784" s="381">
        <f t="shared" si="86"/>
        <v>0.15416958654519972</v>
      </c>
      <c r="J784" s="137">
        <f t="shared" si="87"/>
        <v>-7.5649503686465169E-2</v>
      </c>
      <c r="K784" s="137">
        <f t="shared" si="88"/>
        <v>-0.11598125475248963</v>
      </c>
      <c r="L784" s="137">
        <f t="shared" si="89"/>
        <v>-0.22852953460211881</v>
      </c>
      <c r="M784" s="137">
        <f t="shared" si="90"/>
        <v>-0.42016029304107361</v>
      </c>
      <c r="N784" s="383">
        <f t="shared" si="84"/>
        <v>-599.56873816961206</v>
      </c>
    </row>
    <row r="785" spans="2:14" x14ac:dyDescent="0.25">
      <c r="B785" s="382">
        <v>10</v>
      </c>
      <c r="C785" s="382">
        <v>2335</v>
      </c>
      <c r="D785" s="379" t="s">
        <v>1355</v>
      </c>
      <c r="E785" s="380">
        <v>234</v>
      </c>
      <c r="F785" s="380">
        <v>970</v>
      </c>
      <c r="G785" s="380">
        <v>1043</v>
      </c>
      <c r="H785" s="137">
        <f t="shared" si="85"/>
        <v>1.3164948453608247</v>
      </c>
      <c r="I785" s="381">
        <f t="shared" si="86"/>
        <v>0.22435282837967402</v>
      </c>
      <c r="J785" s="137">
        <f t="shared" si="87"/>
        <v>-8.5876943101708333E-2</v>
      </c>
      <c r="K785" s="137">
        <f t="shared" si="88"/>
        <v>-0.15355503886751135</v>
      </c>
      <c r="L785" s="137">
        <f t="shared" si="89"/>
        <v>-0.16875243258786257</v>
      </c>
      <c r="M785" s="137">
        <f t="shared" si="90"/>
        <v>-0.40818441455708221</v>
      </c>
      <c r="N785" s="383">
        <f t="shared" si="84"/>
        <v>-425.73634438303674</v>
      </c>
    </row>
    <row r="786" spans="2:14" x14ac:dyDescent="0.25">
      <c r="B786" s="382">
        <v>10</v>
      </c>
      <c r="C786" s="382">
        <v>2336</v>
      </c>
      <c r="D786" s="379" t="s">
        <v>1356</v>
      </c>
      <c r="E786" s="380">
        <v>608</v>
      </c>
      <c r="F786" s="380">
        <v>2893</v>
      </c>
      <c r="G786" s="380">
        <v>1568</v>
      </c>
      <c r="H786" s="137">
        <f t="shared" si="85"/>
        <v>0.75216038714137579</v>
      </c>
      <c r="I786" s="381">
        <f t="shared" si="86"/>
        <v>0.38775510204081631</v>
      </c>
      <c r="J786" s="137">
        <f t="shared" si="87"/>
        <v>-7.1894115776180573E-2</v>
      </c>
      <c r="K786" s="137">
        <f t="shared" si="88"/>
        <v>-0.16793045685055147</v>
      </c>
      <c r="L786" s="137">
        <f t="shared" si="89"/>
        <v>-2.9577978306590202E-2</v>
      </c>
      <c r="M786" s="137">
        <f t="shared" si="90"/>
        <v>-0.26940255093332222</v>
      </c>
      <c r="N786" s="383">
        <f t="shared" si="84"/>
        <v>-422.42319986344921</v>
      </c>
    </row>
    <row r="787" spans="2:14" x14ac:dyDescent="0.25">
      <c r="B787" s="382">
        <v>10</v>
      </c>
      <c r="C787" s="382">
        <v>2337</v>
      </c>
      <c r="D787" s="379" t="s">
        <v>1357</v>
      </c>
      <c r="E787" s="380">
        <v>181</v>
      </c>
      <c r="F787" s="380">
        <v>952</v>
      </c>
      <c r="G787" s="380">
        <v>1211</v>
      </c>
      <c r="H787" s="137">
        <f t="shared" si="85"/>
        <v>1.4621848739495797</v>
      </c>
      <c r="I787" s="381">
        <f t="shared" si="86"/>
        <v>0.1494632535094963</v>
      </c>
      <c r="J787" s="137">
        <f t="shared" si="87"/>
        <v>-8.140243835753945E-2</v>
      </c>
      <c r="K787" s="137">
        <f t="shared" si="88"/>
        <v>-0.14984384415589938</v>
      </c>
      <c r="L787" s="137">
        <f t="shared" si="89"/>
        <v>-0.2325380549074621</v>
      </c>
      <c r="M787" s="137">
        <f t="shared" si="90"/>
        <v>-0.46378433742090092</v>
      </c>
      <c r="N787" s="383">
        <f t="shared" si="84"/>
        <v>-561.64283261671096</v>
      </c>
    </row>
    <row r="788" spans="2:14" x14ac:dyDescent="0.25">
      <c r="B788" s="382">
        <v>10</v>
      </c>
      <c r="C788" s="382">
        <v>2338</v>
      </c>
      <c r="D788" s="379" t="s">
        <v>1358</v>
      </c>
      <c r="E788" s="380">
        <v>334</v>
      </c>
      <c r="F788" s="380">
        <v>1333</v>
      </c>
      <c r="G788" s="380">
        <v>1350</v>
      </c>
      <c r="H788" s="137">
        <f t="shared" si="85"/>
        <v>1.2633158289572393</v>
      </c>
      <c r="I788" s="381">
        <f t="shared" si="86"/>
        <v>0.24740740740740741</v>
      </c>
      <c r="J788" s="137">
        <f t="shared" si="87"/>
        <v>-7.7700318360875917E-2</v>
      </c>
      <c r="K788" s="137">
        <f t="shared" si="88"/>
        <v>-0.15490967985672277</v>
      </c>
      <c r="L788" s="137">
        <f t="shared" si="89"/>
        <v>-0.14911617916875067</v>
      </c>
      <c r="M788" s="137">
        <f t="shared" si="90"/>
        <v>-0.3817261773863494</v>
      </c>
      <c r="N788" s="383">
        <f t="shared" si="84"/>
        <v>-515.33033947157173</v>
      </c>
    </row>
    <row r="789" spans="2:14" x14ac:dyDescent="0.25">
      <c r="B789" s="382">
        <v>11</v>
      </c>
      <c r="C789" s="382">
        <v>2401</v>
      </c>
      <c r="D789" s="379" t="s">
        <v>1359</v>
      </c>
      <c r="E789" s="380">
        <v>3985</v>
      </c>
      <c r="F789" s="380">
        <v>691</v>
      </c>
      <c r="G789" s="380">
        <v>4311</v>
      </c>
      <c r="H789" s="137">
        <f t="shared" si="85"/>
        <v>12.005788712011578</v>
      </c>
      <c r="I789" s="381">
        <f t="shared" si="86"/>
        <v>0.92437949431686384</v>
      </c>
      <c r="J789" s="137">
        <f t="shared" si="87"/>
        <v>1.1628277551007178E-3</v>
      </c>
      <c r="K789" s="137">
        <f t="shared" si="88"/>
        <v>0.11873573664437154</v>
      </c>
      <c r="L789" s="137">
        <f t="shared" si="89"/>
        <v>0.4274805758718917</v>
      </c>
      <c r="M789" s="137">
        <f t="shared" si="90"/>
        <v>0.54737914027136392</v>
      </c>
      <c r="N789" s="383">
        <f t="shared" si="84"/>
        <v>2359.75147370985</v>
      </c>
    </row>
    <row r="790" spans="2:14" x14ac:dyDescent="0.25">
      <c r="B790" s="382">
        <v>11</v>
      </c>
      <c r="C790" s="382">
        <v>2402</v>
      </c>
      <c r="D790" s="379" t="s">
        <v>1360</v>
      </c>
      <c r="E790" s="380">
        <v>3309</v>
      </c>
      <c r="F790" s="380">
        <v>552</v>
      </c>
      <c r="G790" s="380">
        <v>1781</v>
      </c>
      <c r="H790" s="137">
        <f t="shared" si="85"/>
        <v>9.2210144927536231</v>
      </c>
      <c r="I790" s="381">
        <f t="shared" si="86"/>
        <v>1.8579449747332959</v>
      </c>
      <c r="J790" s="137">
        <f t="shared" si="87"/>
        <v>-6.6221082975537873E-2</v>
      </c>
      <c r="K790" s="137">
        <f t="shared" si="88"/>
        <v>4.7798559572932983E-2</v>
      </c>
      <c r="L790" s="137">
        <f t="shared" si="89"/>
        <v>1.2226253640174456</v>
      </c>
      <c r="M790" s="137">
        <f t="shared" si="90"/>
        <v>1.2042028406148406</v>
      </c>
      <c r="N790" s="383">
        <f t="shared" si="84"/>
        <v>2144.6852591350312</v>
      </c>
    </row>
    <row r="791" spans="2:14" x14ac:dyDescent="0.25">
      <c r="B791" s="382">
        <v>11</v>
      </c>
      <c r="C791" s="382">
        <v>2403</v>
      </c>
      <c r="D791" s="379" t="s">
        <v>1361</v>
      </c>
      <c r="E791" s="380">
        <v>683</v>
      </c>
      <c r="F791" s="380">
        <v>858</v>
      </c>
      <c r="G791" s="380">
        <v>1884</v>
      </c>
      <c r="H791" s="137">
        <f t="shared" si="85"/>
        <v>2.991841491841492</v>
      </c>
      <c r="I791" s="381">
        <f t="shared" si="86"/>
        <v>0.36252653927813161</v>
      </c>
      <c r="J791" s="137">
        <f t="shared" si="87"/>
        <v>-6.3477785424053371E-2</v>
      </c>
      <c r="K791" s="137">
        <f t="shared" si="88"/>
        <v>-0.11087855870779922</v>
      </c>
      <c r="L791" s="137">
        <f t="shared" si="89"/>
        <v>-5.106587670682184E-2</v>
      </c>
      <c r="M791" s="137">
        <f t="shared" si="90"/>
        <v>-0.22542222083867441</v>
      </c>
      <c r="N791" s="383">
        <f t="shared" si="84"/>
        <v>-424.69546406006259</v>
      </c>
    </row>
    <row r="792" spans="2:14" x14ac:dyDescent="0.25">
      <c r="B792" s="382">
        <v>11</v>
      </c>
      <c r="C792" s="382">
        <v>2404</v>
      </c>
      <c r="D792" s="379" t="s">
        <v>1362</v>
      </c>
      <c r="E792" s="380">
        <v>2255</v>
      </c>
      <c r="F792" s="380">
        <v>711</v>
      </c>
      <c r="G792" s="380">
        <v>2396</v>
      </c>
      <c r="H792" s="137">
        <f t="shared" si="85"/>
        <v>6.5414908579465543</v>
      </c>
      <c r="I792" s="381">
        <f t="shared" si="86"/>
        <v>0.94115191986644409</v>
      </c>
      <c r="J792" s="137">
        <f t="shared" si="87"/>
        <v>-4.9841199537062487E-2</v>
      </c>
      <c r="K792" s="137">
        <f t="shared" si="88"/>
        <v>-2.0457545799969685E-2</v>
      </c>
      <c r="L792" s="137">
        <f t="shared" si="89"/>
        <v>0.44176613702434464</v>
      </c>
      <c r="M792" s="137">
        <f t="shared" si="90"/>
        <v>0.37146739168731246</v>
      </c>
      <c r="N792" s="383">
        <f t="shared" si="84"/>
        <v>890.03587048280065</v>
      </c>
    </row>
    <row r="793" spans="2:14" x14ac:dyDescent="0.25">
      <c r="B793" s="382">
        <v>11</v>
      </c>
      <c r="C793" s="382">
        <v>2405</v>
      </c>
      <c r="D793" s="379" t="s">
        <v>1363</v>
      </c>
      <c r="E793" s="380">
        <v>701</v>
      </c>
      <c r="F793" s="380">
        <v>548</v>
      </c>
      <c r="G793" s="380">
        <v>1341</v>
      </c>
      <c r="H793" s="137">
        <f t="shared" si="85"/>
        <v>3.7262773722627736</v>
      </c>
      <c r="I793" s="381">
        <f t="shared" si="86"/>
        <v>0.52274422073079796</v>
      </c>
      <c r="J793" s="137">
        <f t="shared" si="87"/>
        <v>-7.7940023972170674E-2</v>
      </c>
      <c r="K793" s="137">
        <f t="shared" si="88"/>
        <v>-9.2170109119040514E-2</v>
      </c>
      <c r="L793" s="137">
        <f t="shared" si="89"/>
        <v>8.5396168054114513E-2</v>
      </c>
      <c r="M793" s="137">
        <f t="shared" si="90"/>
        <v>-8.4713965037096689E-2</v>
      </c>
      <c r="N793" s="383">
        <f t="shared" si="84"/>
        <v>-113.60142711474666</v>
      </c>
    </row>
    <row r="794" spans="2:14" x14ac:dyDescent="0.25">
      <c r="B794" s="382">
        <v>11</v>
      </c>
      <c r="C794" s="382">
        <v>2406</v>
      </c>
      <c r="D794" s="379" t="s">
        <v>1364</v>
      </c>
      <c r="E794" s="380">
        <v>809</v>
      </c>
      <c r="F794" s="380">
        <v>932</v>
      </c>
      <c r="G794" s="380">
        <v>2406</v>
      </c>
      <c r="H794" s="137">
        <f t="shared" si="85"/>
        <v>3.4495708154506439</v>
      </c>
      <c r="I794" s="381">
        <f t="shared" si="86"/>
        <v>0.33624272651704074</v>
      </c>
      <c r="J794" s="137">
        <f t="shared" si="87"/>
        <v>-4.9574859968957198E-2</v>
      </c>
      <c r="K794" s="137">
        <f t="shared" si="88"/>
        <v>-9.9218717182727817E-2</v>
      </c>
      <c r="L794" s="137">
        <f t="shared" si="89"/>
        <v>-7.3452562127380105E-2</v>
      </c>
      <c r="M794" s="137">
        <f t="shared" si="90"/>
        <v>-0.22224613927906511</v>
      </c>
      <c r="N794" s="383">
        <f t="shared" si="84"/>
        <v>-534.72421110543064</v>
      </c>
    </row>
    <row r="795" spans="2:14" x14ac:dyDescent="0.25">
      <c r="B795" s="382">
        <v>11</v>
      </c>
      <c r="C795" s="382">
        <v>2407</v>
      </c>
      <c r="D795" s="379" t="s">
        <v>1365</v>
      </c>
      <c r="E795" s="380">
        <v>5749</v>
      </c>
      <c r="F795" s="380">
        <v>1193</v>
      </c>
      <c r="G795" s="380">
        <v>6817</v>
      </c>
      <c r="H795" s="137">
        <f t="shared" si="85"/>
        <v>10.533109807208717</v>
      </c>
      <c r="I795" s="381">
        <f t="shared" si="86"/>
        <v>0.84333284435968903</v>
      </c>
      <c r="J795" s="137">
        <f t="shared" si="87"/>
        <v>6.7907523522286614E-2</v>
      </c>
      <c r="K795" s="137">
        <f t="shared" si="88"/>
        <v>8.1221857236507114E-2</v>
      </c>
      <c r="L795" s="137">
        <f t="shared" si="89"/>
        <v>0.35845079417799447</v>
      </c>
      <c r="M795" s="137">
        <f t="shared" si="90"/>
        <v>0.5075801749367882</v>
      </c>
      <c r="N795" s="383">
        <f t="shared" si="84"/>
        <v>3460.174052544085</v>
      </c>
    </row>
    <row r="796" spans="2:14" x14ac:dyDescent="0.25">
      <c r="B796" s="382">
        <v>11</v>
      </c>
      <c r="C796" s="382">
        <v>2408</v>
      </c>
      <c r="D796" s="379" t="s">
        <v>1366</v>
      </c>
      <c r="E796" s="380">
        <v>798</v>
      </c>
      <c r="F796" s="380">
        <v>660</v>
      </c>
      <c r="G796" s="380">
        <v>2443</v>
      </c>
      <c r="H796" s="137">
        <f t="shared" si="85"/>
        <v>4.9106060606060602</v>
      </c>
      <c r="I796" s="381">
        <f t="shared" si="86"/>
        <v>0.32664756446991405</v>
      </c>
      <c r="J796" s="137">
        <f t="shared" si="87"/>
        <v>-4.8589403566967615E-2</v>
      </c>
      <c r="K796" s="137">
        <f t="shared" si="88"/>
        <v>-6.2001439323548513E-2</v>
      </c>
      <c r="L796" s="137">
        <f t="shared" si="89"/>
        <v>-8.1625039852007975E-2</v>
      </c>
      <c r="M796" s="137">
        <f t="shared" si="90"/>
        <v>-0.1922158827425241</v>
      </c>
      <c r="N796" s="383">
        <f t="shared" si="84"/>
        <v>-469.58340153998637</v>
      </c>
    </row>
    <row r="797" spans="2:14" x14ac:dyDescent="0.25">
      <c r="B797" s="382">
        <v>11</v>
      </c>
      <c r="C797" s="382">
        <v>2421</v>
      </c>
      <c r="D797" s="379" t="s">
        <v>1367</v>
      </c>
      <c r="E797" s="380">
        <v>182</v>
      </c>
      <c r="F797" s="380">
        <v>1291</v>
      </c>
      <c r="G797" s="380">
        <v>593</v>
      </c>
      <c r="H797" s="137">
        <f t="shared" si="85"/>
        <v>0.60030983733539889</v>
      </c>
      <c r="I797" s="381">
        <f t="shared" si="86"/>
        <v>0.30691399662731872</v>
      </c>
      <c r="J797" s="137">
        <f t="shared" si="87"/>
        <v>-9.7862223666446424E-2</v>
      </c>
      <c r="K797" s="137">
        <f t="shared" si="88"/>
        <v>-0.17179857989819022</v>
      </c>
      <c r="L797" s="137">
        <f t="shared" si="89"/>
        <v>-9.8432691752929929E-2</v>
      </c>
      <c r="M797" s="137">
        <f t="shared" si="90"/>
        <v>-0.36809349531756652</v>
      </c>
      <c r="N797" s="383">
        <f t="shared" si="84"/>
        <v>-218.27944272331695</v>
      </c>
    </row>
    <row r="798" spans="2:14" x14ac:dyDescent="0.25">
      <c r="B798" s="382">
        <v>11</v>
      </c>
      <c r="C798" s="382">
        <v>2422</v>
      </c>
      <c r="D798" s="379" t="s">
        <v>1368</v>
      </c>
      <c r="E798" s="380">
        <v>3048</v>
      </c>
      <c r="F798" s="380">
        <v>1550</v>
      </c>
      <c r="G798" s="380">
        <v>6560</v>
      </c>
      <c r="H798" s="137">
        <f t="shared" si="85"/>
        <v>6.1987096774193544</v>
      </c>
      <c r="I798" s="381">
        <f t="shared" si="86"/>
        <v>0.46463414634146344</v>
      </c>
      <c r="J798" s="137">
        <f t="shared" si="87"/>
        <v>6.1062596621980637E-2</v>
      </c>
      <c r="K798" s="137">
        <f t="shared" si="88"/>
        <v>-2.9189287544653771E-2</v>
      </c>
      <c r="L798" s="137">
        <f t="shared" si="89"/>
        <v>3.590213281106025E-2</v>
      </c>
      <c r="M798" s="137">
        <f t="shared" si="90"/>
        <v>6.777544188838712E-2</v>
      </c>
      <c r="N798" s="383">
        <f t="shared" si="84"/>
        <v>444.60689878781949</v>
      </c>
    </row>
    <row r="799" spans="2:14" x14ac:dyDescent="0.25">
      <c r="B799" s="382">
        <v>11</v>
      </c>
      <c r="C799" s="382">
        <v>2424</v>
      </c>
      <c r="D799" s="379" t="s">
        <v>1369</v>
      </c>
      <c r="E799" s="380">
        <v>175</v>
      </c>
      <c r="F799" s="380">
        <v>1624</v>
      </c>
      <c r="G799" s="380">
        <v>608</v>
      </c>
      <c r="H799" s="137">
        <f t="shared" si="85"/>
        <v>0.48214285714285715</v>
      </c>
      <c r="I799" s="381">
        <f t="shared" si="86"/>
        <v>0.28782894736842107</v>
      </c>
      <c r="J799" s="137">
        <f t="shared" si="87"/>
        <v>-9.7462714314288504E-2</v>
      </c>
      <c r="K799" s="137">
        <f t="shared" si="88"/>
        <v>-0.17480867383684681</v>
      </c>
      <c r="L799" s="137">
        <f t="shared" si="89"/>
        <v>-0.11468798157249825</v>
      </c>
      <c r="M799" s="137">
        <f t="shared" si="90"/>
        <v>-0.38695936972363359</v>
      </c>
      <c r="N799" s="383">
        <f t="shared" si="84"/>
        <v>-235.27129679196923</v>
      </c>
    </row>
    <row r="800" spans="2:14" x14ac:dyDescent="0.25">
      <c r="B800" s="382">
        <v>11</v>
      </c>
      <c r="C800" s="382">
        <v>2425</v>
      </c>
      <c r="D800" s="379" t="s">
        <v>1370</v>
      </c>
      <c r="E800" s="380">
        <v>260</v>
      </c>
      <c r="F800" s="380">
        <v>776</v>
      </c>
      <c r="G800" s="380">
        <v>779</v>
      </c>
      <c r="H800" s="137">
        <f t="shared" si="85"/>
        <v>1.3389175257731958</v>
      </c>
      <c r="I800" s="381">
        <f t="shared" si="86"/>
        <v>0.3337612323491656</v>
      </c>
      <c r="J800" s="137">
        <f t="shared" si="87"/>
        <v>-9.2908307699688011E-2</v>
      </c>
      <c r="K800" s="137">
        <f t="shared" si="88"/>
        <v>-0.15298386090994875</v>
      </c>
      <c r="L800" s="137">
        <f t="shared" si="89"/>
        <v>-7.5566122660401677E-2</v>
      </c>
      <c r="M800" s="137">
        <f t="shared" si="90"/>
        <v>-0.32145829127003844</v>
      </c>
      <c r="N800" s="383">
        <f t="shared" si="84"/>
        <v>-250.41600889935995</v>
      </c>
    </row>
    <row r="801" spans="2:14" x14ac:dyDescent="0.25">
      <c r="B801" s="382">
        <v>11</v>
      </c>
      <c r="C801" s="382">
        <v>2426</v>
      </c>
      <c r="D801" s="379" t="s">
        <v>1371</v>
      </c>
      <c r="E801" s="380">
        <v>451</v>
      </c>
      <c r="F801" s="380">
        <v>1551</v>
      </c>
      <c r="G801" s="380">
        <v>1880</v>
      </c>
      <c r="H801" s="137">
        <f t="shared" si="85"/>
        <v>1.5029013539651837</v>
      </c>
      <c r="I801" s="381">
        <f t="shared" si="86"/>
        <v>0.2398936170212766</v>
      </c>
      <c r="J801" s="137">
        <f t="shared" si="87"/>
        <v>-6.3584321251295498E-2</v>
      </c>
      <c r="K801" s="137">
        <f t="shared" si="88"/>
        <v>-0.148806664145894</v>
      </c>
      <c r="L801" s="137">
        <f t="shared" si="89"/>
        <v>-0.15551589230090829</v>
      </c>
      <c r="M801" s="137">
        <f t="shared" si="90"/>
        <v>-0.36790687769809777</v>
      </c>
      <c r="N801" s="383">
        <f t="shared" si="84"/>
        <v>-691.66493007242377</v>
      </c>
    </row>
    <row r="802" spans="2:14" x14ac:dyDescent="0.25">
      <c r="B802" s="382">
        <v>11</v>
      </c>
      <c r="C802" s="382">
        <v>2427</v>
      </c>
      <c r="D802" s="379" t="s">
        <v>1372</v>
      </c>
      <c r="E802" s="380">
        <v>412</v>
      </c>
      <c r="F802" s="380">
        <v>1128</v>
      </c>
      <c r="G802" s="380">
        <v>1409</v>
      </c>
      <c r="H802" s="137">
        <f t="shared" si="85"/>
        <v>1.6143617021276595</v>
      </c>
      <c r="I802" s="381">
        <f t="shared" si="86"/>
        <v>0.29240596167494676</v>
      </c>
      <c r="J802" s="137">
        <f t="shared" si="87"/>
        <v>-7.6128914909054698E-2</v>
      </c>
      <c r="K802" s="137">
        <f t="shared" si="88"/>
        <v>-0.14596740974624917</v>
      </c>
      <c r="L802" s="137">
        <f t="shared" si="89"/>
        <v>-0.11078960577835673</v>
      </c>
      <c r="M802" s="137">
        <f t="shared" si="90"/>
        <v>-0.3328859304336606</v>
      </c>
      <c r="N802" s="383">
        <f t="shared" si="84"/>
        <v>-469.03627598102781</v>
      </c>
    </row>
    <row r="803" spans="2:14" x14ac:dyDescent="0.25">
      <c r="B803" s="382">
        <v>11</v>
      </c>
      <c r="C803" s="382">
        <v>2428</v>
      </c>
      <c r="D803" s="379" t="s">
        <v>1373</v>
      </c>
      <c r="E803" s="380">
        <v>736</v>
      </c>
      <c r="F803" s="380">
        <v>3535</v>
      </c>
      <c r="G803" s="380">
        <v>2481</v>
      </c>
      <c r="H803" s="137">
        <f t="shared" si="85"/>
        <v>0.91004243281471009</v>
      </c>
      <c r="I803" s="381">
        <f t="shared" si="86"/>
        <v>0.29665457476823859</v>
      </c>
      <c r="J803" s="137">
        <f t="shared" si="87"/>
        <v>-4.7577313208167514E-2</v>
      </c>
      <c r="K803" s="137">
        <f t="shared" si="88"/>
        <v>-0.16390869215850595</v>
      </c>
      <c r="L803" s="137">
        <f t="shared" si="89"/>
        <v>-0.1071709388194295</v>
      </c>
      <c r="M803" s="137">
        <f t="shared" si="90"/>
        <v>-0.31865694418610296</v>
      </c>
      <c r="N803" s="383">
        <f t="shared" si="84"/>
        <v>-790.58787852572141</v>
      </c>
    </row>
    <row r="804" spans="2:14" x14ac:dyDescent="0.25">
      <c r="B804" s="382">
        <v>11</v>
      </c>
      <c r="C804" s="382">
        <v>2430</v>
      </c>
      <c r="D804" s="379" t="s">
        <v>1374</v>
      </c>
      <c r="E804" s="380">
        <v>298</v>
      </c>
      <c r="F804" s="380">
        <v>2426</v>
      </c>
      <c r="G804" s="380">
        <v>1209</v>
      </c>
      <c r="H804" s="137">
        <f t="shared" si="85"/>
        <v>0.62118713932399006</v>
      </c>
      <c r="I804" s="381">
        <f t="shared" si="86"/>
        <v>0.24648469809760132</v>
      </c>
      <c r="J804" s="137">
        <f t="shared" si="87"/>
        <v>-8.1455706271160513E-2</v>
      </c>
      <c r="K804" s="137">
        <f t="shared" si="88"/>
        <v>-0.17126676771115654</v>
      </c>
      <c r="L804" s="137">
        <f t="shared" si="89"/>
        <v>-0.14990207744161571</v>
      </c>
      <c r="M804" s="137">
        <f t="shared" si="90"/>
        <v>-0.40262455142393277</v>
      </c>
      <c r="N804" s="383">
        <f t="shared" si="84"/>
        <v>-486.77308267153472</v>
      </c>
    </row>
    <row r="805" spans="2:14" x14ac:dyDescent="0.25">
      <c r="B805" s="382">
        <v>11</v>
      </c>
      <c r="C805" s="382">
        <v>2445</v>
      </c>
      <c r="D805" s="379" t="s">
        <v>1375</v>
      </c>
      <c r="E805" s="380">
        <v>83</v>
      </c>
      <c r="F805" s="380">
        <v>415</v>
      </c>
      <c r="G805" s="380">
        <v>345</v>
      </c>
      <c r="H805" s="137">
        <f t="shared" si="85"/>
        <v>1.0313253012048194</v>
      </c>
      <c r="I805" s="381">
        <f t="shared" si="86"/>
        <v>0.24057971014492754</v>
      </c>
      <c r="J805" s="137">
        <f t="shared" si="87"/>
        <v>-0.10446744495545764</v>
      </c>
      <c r="K805" s="137">
        <f t="shared" si="88"/>
        <v>-0.16081922650228711</v>
      </c>
      <c r="L805" s="137">
        <f t="shared" si="89"/>
        <v>-0.15493152689441297</v>
      </c>
      <c r="M805" s="137">
        <f t="shared" si="90"/>
        <v>-0.42021819835215773</v>
      </c>
      <c r="N805" s="383">
        <f t="shared" si="84"/>
        <v>-144.97527843149442</v>
      </c>
    </row>
    <row r="806" spans="2:14" x14ac:dyDescent="0.25">
      <c r="B806" s="382">
        <v>11</v>
      </c>
      <c r="C806" s="382">
        <v>2455</v>
      </c>
      <c r="D806" s="379" t="s">
        <v>1376</v>
      </c>
      <c r="E806" s="380">
        <v>178</v>
      </c>
      <c r="F806" s="380">
        <v>437</v>
      </c>
      <c r="G806" s="380">
        <v>902</v>
      </c>
      <c r="H806" s="137">
        <f t="shared" si="85"/>
        <v>2.471395881006865</v>
      </c>
      <c r="I806" s="381">
        <f t="shared" si="86"/>
        <v>0.19733924611973391</v>
      </c>
      <c r="J806" s="137">
        <f t="shared" si="87"/>
        <v>-8.9632331011992944E-2</v>
      </c>
      <c r="K806" s="137">
        <f t="shared" si="88"/>
        <v>-0.12413598625668919</v>
      </c>
      <c r="L806" s="137">
        <f t="shared" si="89"/>
        <v>-0.19176068385005704</v>
      </c>
      <c r="M806" s="137">
        <f t="shared" si="90"/>
        <v>-0.40552900111873913</v>
      </c>
      <c r="N806" s="383">
        <f t="shared" si="84"/>
        <v>-365.78715900910271</v>
      </c>
    </row>
    <row r="807" spans="2:14" x14ac:dyDescent="0.25">
      <c r="B807" s="382">
        <v>11</v>
      </c>
      <c r="C807" s="382">
        <v>2457</v>
      </c>
      <c r="D807" s="379" t="s">
        <v>1377</v>
      </c>
      <c r="E807" s="380">
        <v>453</v>
      </c>
      <c r="F807" s="380">
        <v>1185</v>
      </c>
      <c r="G807" s="380">
        <v>1498</v>
      </c>
      <c r="H807" s="137">
        <f t="shared" si="85"/>
        <v>1.6464135021097046</v>
      </c>
      <c r="I807" s="381">
        <f t="shared" si="86"/>
        <v>0.30240320427236317</v>
      </c>
      <c r="J807" s="137">
        <f t="shared" si="87"/>
        <v>-7.3758492752917612E-2</v>
      </c>
      <c r="K807" s="137">
        <f t="shared" si="88"/>
        <v>-0.14515094707036641</v>
      </c>
      <c r="L807" s="137">
        <f t="shared" si="89"/>
        <v>-0.10227466439083188</v>
      </c>
      <c r="M807" s="137">
        <f t="shared" si="90"/>
        <v>-0.32118410421411592</v>
      </c>
      <c r="N807" s="383">
        <f t="shared" si="84"/>
        <v>-481.13378811274566</v>
      </c>
    </row>
    <row r="808" spans="2:14" x14ac:dyDescent="0.25">
      <c r="B808" s="382">
        <v>11</v>
      </c>
      <c r="C808" s="382">
        <v>2461</v>
      </c>
      <c r="D808" s="379" t="s">
        <v>1378</v>
      </c>
      <c r="E808" s="380">
        <v>352</v>
      </c>
      <c r="F808" s="380">
        <v>715</v>
      </c>
      <c r="G808" s="380">
        <v>1176</v>
      </c>
      <c r="H808" s="137">
        <f t="shared" si="85"/>
        <v>2.1370629370629373</v>
      </c>
      <c r="I808" s="381">
        <f t="shared" si="86"/>
        <v>0.29931972789115646</v>
      </c>
      <c r="J808" s="137">
        <f t="shared" si="87"/>
        <v>-8.2334626845907977E-2</v>
      </c>
      <c r="K808" s="137">
        <f t="shared" si="88"/>
        <v>-0.13265252417971168</v>
      </c>
      <c r="L808" s="137">
        <f t="shared" si="89"/>
        <v>-0.10490095062925701</v>
      </c>
      <c r="M808" s="137">
        <f t="shared" si="90"/>
        <v>-0.31988810165487669</v>
      </c>
      <c r="N808" s="383">
        <f t="shared" si="84"/>
        <v>-376.18840754613501</v>
      </c>
    </row>
    <row r="809" spans="2:14" x14ac:dyDescent="0.25">
      <c r="B809" s="382">
        <v>11</v>
      </c>
      <c r="C809" s="382">
        <v>2463</v>
      </c>
      <c r="D809" s="379" t="s">
        <v>1379</v>
      </c>
      <c r="E809" s="380">
        <v>63</v>
      </c>
      <c r="F809" s="380">
        <v>153</v>
      </c>
      <c r="G809" s="380">
        <v>225</v>
      </c>
      <c r="H809" s="137">
        <f t="shared" si="85"/>
        <v>1.8823529411764706</v>
      </c>
      <c r="I809" s="381">
        <f t="shared" si="86"/>
        <v>0.28000000000000003</v>
      </c>
      <c r="J809" s="137">
        <f t="shared" si="87"/>
        <v>-0.10766351977272114</v>
      </c>
      <c r="K809" s="137">
        <f t="shared" si="88"/>
        <v>-0.13914080892291009</v>
      </c>
      <c r="L809" s="137">
        <f t="shared" si="89"/>
        <v>-0.12135612304436268</v>
      </c>
      <c r="M809" s="137">
        <f t="shared" si="90"/>
        <v>-0.3681604517399939</v>
      </c>
      <c r="N809" s="383">
        <f t="shared" si="84"/>
        <v>-82.83610164149863</v>
      </c>
    </row>
    <row r="810" spans="2:14" x14ac:dyDescent="0.25">
      <c r="B810" s="382">
        <v>11</v>
      </c>
      <c r="C810" s="382">
        <v>2464</v>
      </c>
      <c r="D810" s="379" t="s">
        <v>1380</v>
      </c>
      <c r="E810" s="380">
        <v>519</v>
      </c>
      <c r="F810" s="380">
        <v>751</v>
      </c>
      <c r="G810" s="380">
        <v>1144</v>
      </c>
      <c r="H810" s="137">
        <f t="shared" si="85"/>
        <v>2.2143808255659123</v>
      </c>
      <c r="I810" s="381">
        <f t="shared" si="86"/>
        <v>0.45367132867132864</v>
      </c>
      <c r="J810" s="137">
        <f t="shared" si="87"/>
        <v>-8.3186913463844908E-2</v>
      </c>
      <c r="K810" s="137">
        <f t="shared" si="88"/>
        <v>-0.130682988297917</v>
      </c>
      <c r="L810" s="137">
        <f t="shared" si="89"/>
        <v>2.6564783137516954E-2</v>
      </c>
      <c r="M810" s="137">
        <f t="shared" si="90"/>
        <v>-0.18730511862424495</v>
      </c>
      <c r="N810" s="383">
        <f t="shared" si="84"/>
        <v>-214.27705570613622</v>
      </c>
    </row>
    <row r="811" spans="2:14" x14ac:dyDescent="0.25">
      <c r="B811" s="382">
        <v>11</v>
      </c>
      <c r="C811" s="382">
        <v>2465</v>
      </c>
      <c r="D811" s="379" t="s">
        <v>1381</v>
      </c>
      <c r="E811" s="380">
        <v>1267</v>
      </c>
      <c r="F811" s="380">
        <v>2567</v>
      </c>
      <c r="G811" s="380">
        <v>2964</v>
      </c>
      <c r="H811" s="137">
        <f t="shared" si="85"/>
        <v>1.6482275029216984</v>
      </c>
      <c r="I811" s="381">
        <f t="shared" si="86"/>
        <v>0.42746288798920379</v>
      </c>
      <c r="J811" s="137">
        <f t="shared" si="87"/>
        <v>-3.471311206868196E-2</v>
      </c>
      <c r="K811" s="137">
        <f t="shared" si="88"/>
        <v>-0.14510473862161022</v>
      </c>
      <c r="L811" s="137">
        <f t="shared" si="89"/>
        <v>4.2422943020067961E-3</v>
      </c>
      <c r="M811" s="137">
        <f t="shared" si="90"/>
        <v>-0.1755755563882854</v>
      </c>
      <c r="N811" s="383">
        <f t="shared" si="84"/>
        <v>-520.40594913487791</v>
      </c>
    </row>
    <row r="812" spans="2:14" x14ac:dyDescent="0.25">
      <c r="B812" s="382">
        <v>11</v>
      </c>
      <c r="C812" s="382">
        <v>2471</v>
      </c>
      <c r="D812" s="379" t="s">
        <v>1382</v>
      </c>
      <c r="E812" s="380">
        <v>397</v>
      </c>
      <c r="F812" s="380">
        <v>170</v>
      </c>
      <c r="G812" s="380">
        <v>1192</v>
      </c>
      <c r="H812" s="137">
        <f t="shared" si="85"/>
        <v>9.3470588235294123</v>
      </c>
      <c r="I812" s="381">
        <f t="shared" si="86"/>
        <v>0.33305369127516776</v>
      </c>
      <c r="J812" s="137">
        <f t="shared" si="87"/>
        <v>-8.1908483536939511E-2</v>
      </c>
      <c r="K812" s="137">
        <f t="shared" si="88"/>
        <v>5.1009315026377129E-2</v>
      </c>
      <c r="L812" s="137">
        <f t="shared" si="89"/>
        <v>-7.616875590808489E-2</v>
      </c>
      <c r="M812" s="137">
        <f t="shared" si="90"/>
        <v>-0.10706792441864726</v>
      </c>
      <c r="N812" s="383">
        <f t="shared" si="84"/>
        <v>-127.62496590702754</v>
      </c>
    </row>
    <row r="813" spans="2:14" x14ac:dyDescent="0.25">
      <c r="B813" s="382">
        <v>11</v>
      </c>
      <c r="C813" s="382">
        <v>2472</v>
      </c>
      <c r="D813" s="379" t="s">
        <v>1383</v>
      </c>
      <c r="E813" s="380">
        <v>166</v>
      </c>
      <c r="F813" s="380">
        <v>621</v>
      </c>
      <c r="G813" s="380">
        <v>1077</v>
      </c>
      <c r="H813" s="137">
        <f t="shared" si="85"/>
        <v>2.0016103059581321</v>
      </c>
      <c r="I813" s="381">
        <f t="shared" si="86"/>
        <v>0.1541318477251625</v>
      </c>
      <c r="J813" s="137">
        <f t="shared" si="87"/>
        <v>-8.4971388570150352E-2</v>
      </c>
      <c r="K813" s="137">
        <f t="shared" si="88"/>
        <v>-0.13610293937352735</v>
      </c>
      <c r="L813" s="137">
        <f t="shared" si="89"/>
        <v>-0.22856167784937123</v>
      </c>
      <c r="M813" s="137">
        <f t="shared" si="90"/>
        <v>-0.44963600579304897</v>
      </c>
      <c r="N813" s="383">
        <f t="shared" si="84"/>
        <v>-484.25797823911375</v>
      </c>
    </row>
    <row r="814" spans="2:14" x14ac:dyDescent="0.25">
      <c r="B814" s="382">
        <v>11</v>
      </c>
      <c r="C814" s="382">
        <v>2473</v>
      </c>
      <c r="D814" s="379" t="s">
        <v>1384</v>
      </c>
      <c r="E814" s="380">
        <v>2814</v>
      </c>
      <c r="F814" s="380">
        <v>573</v>
      </c>
      <c r="G814" s="380">
        <v>6901</v>
      </c>
      <c r="H814" s="137">
        <f t="shared" si="85"/>
        <v>16.954624781849912</v>
      </c>
      <c r="I814" s="381">
        <f t="shared" si="86"/>
        <v>0.40776699029126212</v>
      </c>
      <c r="J814" s="137">
        <f t="shared" si="87"/>
        <v>7.0144775894371056E-2</v>
      </c>
      <c r="K814" s="137">
        <f t="shared" si="88"/>
        <v>0.24479854567065887</v>
      </c>
      <c r="L814" s="137">
        <f t="shared" si="89"/>
        <v>-1.2533272844478142E-2</v>
      </c>
      <c r="M814" s="137">
        <f t="shared" si="90"/>
        <v>0.30241004872055177</v>
      </c>
      <c r="N814" s="383">
        <f t="shared" si="84"/>
        <v>2086.9317462205277</v>
      </c>
    </row>
    <row r="815" spans="2:14" x14ac:dyDescent="0.25">
      <c r="B815" s="382">
        <v>11</v>
      </c>
      <c r="C815" s="382">
        <v>2474</v>
      </c>
      <c r="D815" s="379" t="s">
        <v>1385</v>
      </c>
      <c r="E815" s="380">
        <v>420</v>
      </c>
      <c r="F815" s="380">
        <v>597</v>
      </c>
      <c r="G815" s="380">
        <v>934</v>
      </c>
      <c r="H815" s="137">
        <f t="shared" si="85"/>
        <v>2.2680067001675042</v>
      </c>
      <c r="I815" s="381">
        <f t="shared" si="86"/>
        <v>0.44967880085653106</v>
      </c>
      <c r="J815" s="137">
        <f t="shared" si="87"/>
        <v>-8.8780044394056012E-2</v>
      </c>
      <c r="K815" s="137">
        <f t="shared" si="88"/>
        <v>-0.12931696438979653</v>
      </c>
      <c r="L815" s="137">
        <f t="shared" si="89"/>
        <v>2.3164231435405646E-2</v>
      </c>
      <c r="M815" s="137">
        <f t="shared" si="90"/>
        <v>-0.19493277734844691</v>
      </c>
      <c r="N815" s="383">
        <f t="shared" si="84"/>
        <v>-182.06721404344941</v>
      </c>
    </row>
    <row r="816" spans="2:14" x14ac:dyDescent="0.25">
      <c r="B816" s="382">
        <v>11</v>
      </c>
      <c r="C816" s="382">
        <v>2475</v>
      </c>
      <c r="D816" s="379" t="s">
        <v>1386</v>
      </c>
      <c r="E816" s="380">
        <v>231</v>
      </c>
      <c r="F816" s="380">
        <v>828</v>
      </c>
      <c r="G816" s="380">
        <v>1282</v>
      </c>
      <c r="H816" s="137">
        <f t="shared" si="85"/>
        <v>1.8272946859903381</v>
      </c>
      <c r="I816" s="381">
        <f t="shared" si="86"/>
        <v>0.18018720748829953</v>
      </c>
      <c r="J816" s="137">
        <f t="shared" si="87"/>
        <v>-7.9511427423991893E-2</v>
      </c>
      <c r="K816" s="137">
        <f t="shared" si="88"/>
        <v>-0.14054332018230542</v>
      </c>
      <c r="L816" s="137">
        <f t="shared" si="89"/>
        <v>-0.20636957247110224</v>
      </c>
      <c r="M816" s="137">
        <f t="shared" si="90"/>
        <v>-0.42642432007739955</v>
      </c>
      <c r="N816" s="383">
        <f t="shared" si="84"/>
        <v>-546.67597833922628</v>
      </c>
    </row>
    <row r="817" spans="2:14" x14ac:dyDescent="0.25">
      <c r="B817" s="382">
        <v>11</v>
      </c>
      <c r="C817" s="382">
        <v>2476</v>
      </c>
      <c r="D817" s="379" t="s">
        <v>1387</v>
      </c>
      <c r="E817" s="380">
        <v>492</v>
      </c>
      <c r="F817" s="380">
        <v>752</v>
      </c>
      <c r="G817" s="380">
        <v>3402</v>
      </c>
      <c r="H817" s="137">
        <f t="shared" si="85"/>
        <v>5.1781914893617023</v>
      </c>
      <c r="I817" s="381">
        <f t="shared" si="86"/>
        <v>0.14462081128747795</v>
      </c>
      <c r="J817" s="137">
        <f t="shared" si="87"/>
        <v>-2.3047438985670222E-2</v>
      </c>
      <c r="K817" s="137">
        <f t="shared" si="88"/>
        <v>-5.5185175796649819E-2</v>
      </c>
      <c r="L817" s="137">
        <f t="shared" si="89"/>
        <v>-0.2366625033532383</v>
      </c>
      <c r="M817" s="137">
        <f t="shared" si="90"/>
        <v>-0.31489511813555837</v>
      </c>
      <c r="N817" s="383">
        <f t="shared" si="84"/>
        <v>-1071.2731918971697</v>
      </c>
    </row>
    <row r="818" spans="2:14" x14ac:dyDescent="0.25">
      <c r="B818" s="382">
        <v>11</v>
      </c>
      <c r="C818" s="382">
        <v>2477</v>
      </c>
      <c r="D818" s="379" t="s">
        <v>1388</v>
      </c>
      <c r="E818" s="380">
        <v>268</v>
      </c>
      <c r="F818" s="380">
        <v>850</v>
      </c>
      <c r="G818" s="380">
        <v>988</v>
      </c>
      <c r="H818" s="137">
        <f t="shared" si="85"/>
        <v>1.4776470588235293</v>
      </c>
      <c r="I818" s="381">
        <f t="shared" si="86"/>
        <v>0.27125506072874495</v>
      </c>
      <c r="J818" s="137">
        <f t="shared" si="87"/>
        <v>-8.7341810726287439E-2</v>
      </c>
      <c r="K818" s="137">
        <f t="shared" si="88"/>
        <v>-0.14944997245932537</v>
      </c>
      <c r="L818" s="137">
        <f t="shared" si="89"/>
        <v>-0.12880444137880465</v>
      </c>
      <c r="M818" s="137">
        <f t="shared" si="90"/>
        <v>-0.36559622456441743</v>
      </c>
      <c r="N818" s="383">
        <f t="shared" si="84"/>
        <v>-361.2090698696444</v>
      </c>
    </row>
    <row r="819" spans="2:14" x14ac:dyDescent="0.25">
      <c r="B819" s="382">
        <v>11</v>
      </c>
      <c r="C819" s="382">
        <v>2478</v>
      </c>
      <c r="D819" s="379" t="s">
        <v>1389</v>
      </c>
      <c r="E819" s="380">
        <v>217</v>
      </c>
      <c r="F819" s="380">
        <v>629</v>
      </c>
      <c r="G819" s="380">
        <v>1553</v>
      </c>
      <c r="H819" s="137">
        <f t="shared" si="85"/>
        <v>2.8139904610492845</v>
      </c>
      <c r="I819" s="381">
        <f t="shared" si="86"/>
        <v>0.13972955569864778</v>
      </c>
      <c r="J819" s="137">
        <f t="shared" si="87"/>
        <v>-7.2293625128338507E-2</v>
      </c>
      <c r="K819" s="137">
        <f t="shared" si="88"/>
        <v>-0.11540899782792527</v>
      </c>
      <c r="L819" s="137">
        <f t="shared" si="89"/>
        <v>-0.24082852755885834</v>
      </c>
      <c r="M819" s="137">
        <f t="shared" si="90"/>
        <v>-0.42853115051512214</v>
      </c>
      <c r="N819" s="383">
        <f t="shared" si="84"/>
        <v>-665.50887674998467</v>
      </c>
    </row>
    <row r="820" spans="2:14" x14ac:dyDescent="0.25">
      <c r="B820" s="382">
        <v>11</v>
      </c>
      <c r="C820" s="382">
        <v>2479</v>
      </c>
      <c r="D820" s="379" t="s">
        <v>1390</v>
      </c>
      <c r="E820" s="380">
        <v>178</v>
      </c>
      <c r="F820" s="380">
        <v>531</v>
      </c>
      <c r="G820" s="380">
        <v>1408</v>
      </c>
      <c r="H820" s="137">
        <f t="shared" si="85"/>
        <v>2.9868173258003767</v>
      </c>
      <c r="I820" s="381">
        <f t="shared" si="86"/>
        <v>0.12642045454545456</v>
      </c>
      <c r="J820" s="137">
        <f t="shared" si="87"/>
        <v>-7.615554886586523E-2</v>
      </c>
      <c r="K820" s="137">
        <f t="shared" si="88"/>
        <v>-0.1110065404140468</v>
      </c>
      <c r="L820" s="137">
        <f t="shared" si="89"/>
        <v>-0.25216427490476806</v>
      </c>
      <c r="M820" s="137">
        <f t="shared" si="90"/>
        <v>-0.43932636418468007</v>
      </c>
      <c r="N820" s="383">
        <f t="shared" si="84"/>
        <v>-618.57152077202954</v>
      </c>
    </row>
    <row r="821" spans="2:14" x14ac:dyDescent="0.25">
      <c r="B821" s="382">
        <v>11</v>
      </c>
      <c r="C821" s="382">
        <v>2480</v>
      </c>
      <c r="D821" s="379" t="s">
        <v>1391</v>
      </c>
      <c r="E821" s="380">
        <v>235</v>
      </c>
      <c r="F821" s="380">
        <v>1633</v>
      </c>
      <c r="G821" s="380">
        <v>1088</v>
      </c>
      <c r="H821" s="137">
        <f t="shared" si="85"/>
        <v>0.81016533986527861</v>
      </c>
      <c r="I821" s="381">
        <f t="shared" si="86"/>
        <v>0.21599264705882354</v>
      </c>
      <c r="J821" s="137">
        <f t="shared" si="87"/>
        <v>-8.4678415045234531E-2</v>
      </c>
      <c r="K821" s="137">
        <f t="shared" si="88"/>
        <v>-0.16645288370514497</v>
      </c>
      <c r="L821" s="137">
        <f t="shared" si="89"/>
        <v>-0.17587304141999377</v>
      </c>
      <c r="M821" s="137">
        <f t="shared" si="90"/>
        <v>-0.42700434017037325</v>
      </c>
      <c r="N821" s="383">
        <f t="shared" si="84"/>
        <v>-464.58072210536608</v>
      </c>
    </row>
    <row r="822" spans="2:14" x14ac:dyDescent="0.25">
      <c r="B822" s="382">
        <v>11</v>
      </c>
      <c r="C822" s="382">
        <v>2481</v>
      </c>
      <c r="D822" s="379" t="s">
        <v>1392</v>
      </c>
      <c r="E822" s="380">
        <v>565</v>
      </c>
      <c r="F822" s="380">
        <v>264</v>
      </c>
      <c r="G822" s="380">
        <v>1500</v>
      </c>
      <c r="H822" s="137">
        <f t="shared" si="85"/>
        <v>7.8219696969696972</v>
      </c>
      <c r="I822" s="381">
        <f t="shared" si="86"/>
        <v>0.37666666666666665</v>
      </c>
      <c r="J822" s="137">
        <f t="shared" si="87"/>
        <v>-7.3705224839296549E-2</v>
      </c>
      <c r="K822" s="137">
        <f t="shared" si="88"/>
        <v>1.2160378307435597E-2</v>
      </c>
      <c r="L822" s="137">
        <f t="shared" si="89"/>
        <v>-3.9022320220893816E-2</v>
      </c>
      <c r="M822" s="137">
        <f t="shared" si="90"/>
        <v>-0.10056716675275476</v>
      </c>
      <c r="N822" s="383">
        <f t="shared" si="84"/>
        <v>-150.85075012913214</v>
      </c>
    </row>
    <row r="823" spans="2:14" x14ac:dyDescent="0.25">
      <c r="B823" s="382">
        <v>11</v>
      </c>
      <c r="C823" s="382">
        <v>2491</v>
      </c>
      <c r="D823" s="379" t="s">
        <v>1393</v>
      </c>
      <c r="E823" s="380">
        <v>79</v>
      </c>
      <c r="F823" s="380">
        <v>530</v>
      </c>
      <c r="G823" s="380">
        <v>341</v>
      </c>
      <c r="H823" s="137">
        <f t="shared" si="85"/>
        <v>0.79245283018867929</v>
      </c>
      <c r="I823" s="381">
        <f t="shared" si="86"/>
        <v>0.2316715542521994</v>
      </c>
      <c r="J823" s="137">
        <f t="shared" si="87"/>
        <v>-0.10457398078269976</v>
      </c>
      <c r="K823" s="137">
        <f t="shared" si="88"/>
        <v>-0.16690407842916224</v>
      </c>
      <c r="L823" s="137">
        <f t="shared" si="89"/>
        <v>-0.16251886155778472</v>
      </c>
      <c r="M823" s="137">
        <f t="shared" si="90"/>
        <v>-0.43399692076964674</v>
      </c>
      <c r="N823" s="383">
        <f t="shared" si="84"/>
        <v>-147.99294998244955</v>
      </c>
    </row>
    <row r="824" spans="2:14" x14ac:dyDescent="0.25">
      <c r="B824" s="382">
        <v>11</v>
      </c>
      <c r="C824" s="382">
        <v>2492</v>
      </c>
      <c r="D824" s="379" t="s">
        <v>1394</v>
      </c>
      <c r="E824" s="380">
        <v>107</v>
      </c>
      <c r="F824" s="380">
        <v>851</v>
      </c>
      <c r="G824" s="380">
        <v>526</v>
      </c>
      <c r="H824" s="137">
        <f t="shared" si="85"/>
        <v>0.74383078730904817</v>
      </c>
      <c r="I824" s="381">
        <f t="shared" si="86"/>
        <v>0.20342205323193915</v>
      </c>
      <c r="J824" s="137">
        <f t="shared" si="87"/>
        <v>-9.9646698772751882E-2</v>
      </c>
      <c r="K824" s="137">
        <f t="shared" si="88"/>
        <v>-0.16814263861169887</v>
      </c>
      <c r="L824" s="137">
        <f t="shared" si="89"/>
        <v>-0.18657978066326908</v>
      </c>
      <c r="M824" s="137">
        <f t="shared" si="90"/>
        <v>-0.45436911804771984</v>
      </c>
      <c r="N824" s="383">
        <f t="shared" si="84"/>
        <v>-238.99815609310065</v>
      </c>
    </row>
    <row r="825" spans="2:14" x14ac:dyDescent="0.25">
      <c r="B825" s="382">
        <v>11</v>
      </c>
      <c r="C825" s="382">
        <v>2493</v>
      </c>
      <c r="D825" s="379" t="s">
        <v>1395</v>
      </c>
      <c r="E825" s="380">
        <v>1081</v>
      </c>
      <c r="F825" s="380">
        <v>1325</v>
      </c>
      <c r="G825" s="380">
        <v>4129</v>
      </c>
      <c r="H825" s="137">
        <f t="shared" si="85"/>
        <v>3.9320754716981132</v>
      </c>
      <c r="I825" s="381">
        <f t="shared" si="86"/>
        <v>0.26180673286510053</v>
      </c>
      <c r="J825" s="137">
        <f t="shared" si="87"/>
        <v>-3.684552384415576E-3</v>
      </c>
      <c r="K825" s="137">
        <f t="shared" si="88"/>
        <v>-8.6927768063290486E-2</v>
      </c>
      <c r="L825" s="137">
        <f t="shared" si="89"/>
        <v>-0.13685185617194381</v>
      </c>
      <c r="M825" s="137">
        <f t="shared" si="90"/>
        <v>-0.22746417661964988</v>
      </c>
      <c r="N825" s="383">
        <f t="shared" si="84"/>
        <v>-939.19958526253436</v>
      </c>
    </row>
    <row r="826" spans="2:14" x14ac:dyDescent="0.25">
      <c r="B826" s="382">
        <v>11</v>
      </c>
      <c r="C826" s="382">
        <v>2495</v>
      </c>
      <c r="D826" s="379" t="s">
        <v>1396</v>
      </c>
      <c r="E826" s="380">
        <v>1299</v>
      </c>
      <c r="F826" s="380">
        <v>402</v>
      </c>
      <c r="G826" s="380">
        <v>4255</v>
      </c>
      <c r="H826" s="137">
        <f t="shared" si="85"/>
        <v>13.815920398009951</v>
      </c>
      <c r="I826" s="381">
        <f t="shared" si="86"/>
        <v>0.30528789659224442</v>
      </c>
      <c r="J826" s="137">
        <f t="shared" si="87"/>
        <v>-3.2867382628891097E-4</v>
      </c>
      <c r="K826" s="137">
        <f t="shared" si="88"/>
        <v>0.16484562628795774</v>
      </c>
      <c r="L826" s="137">
        <f t="shared" si="89"/>
        <v>-9.9817688301126931E-2</v>
      </c>
      <c r="M826" s="137">
        <f t="shared" si="90"/>
        <v>6.4699264160541906E-2</v>
      </c>
      <c r="N826" s="383">
        <f t="shared" si="84"/>
        <v>275.2953690031058</v>
      </c>
    </row>
    <row r="827" spans="2:14" x14ac:dyDescent="0.25">
      <c r="B827" s="382">
        <v>11</v>
      </c>
      <c r="C827" s="382">
        <v>2497</v>
      </c>
      <c r="D827" s="379" t="s">
        <v>1397</v>
      </c>
      <c r="E827" s="380">
        <v>598</v>
      </c>
      <c r="F827" s="380">
        <v>332</v>
      </c>
      <c r="G827" s="380">
        <v>2490</v>
      </c>
      <c r="H827" s="137">
        <f t="shared" si="85"/>
        <v>9.3012048192771086</v>
      </c>
      <c r="I827" s="381">
        <f t="shared" si="86"/>
        <v>0.24016064257028114</v>
      </c>
      <c r="J827" s="137">
        <f t="shared" si="87"/>
        <v>-4.7337607596872749E-2</v>
      </c>
      <c r="K827" s="137">
        <f t="shared" si="88"/>
        <v>4.9841265711432332E-2</v>
      </c>
      <c r="L827" s="137">
        <f t="shared" si="89"/>
        <v>-0.15528845889848863</v>
      </c>
      <c r="M827" s="137">
        <f t="shared" si="90"/>
        <v>-0.15278480078392906</v>
      </c>
      <c r="N827" s="383">
        <f t="shared" si="84"/>
        <v>-380.43415395198338</v>
      </c>
    </row>
    <row r="828" spans="2:14" x14ac:dyDescent="0.25">
      <c r="B828" s="382">
        <v>11</v>
      </c>
      <c r="C828" s="382">
        <v>2499</v>
      </c>
      <c r="D828" s="379" t="s">
        <v>1398</v>
      </c>
      <c r="E828" s="380">
        <v>206</v>
      </c>
      <c r="F828" s="380">
        <v>835</v>
      </c>
      <c r="G828" s="380">
        <v>1259</v>
      </c>
      <c r="H828" s="137">
        <f t="shared" si="85"/>
        <v>1.7544910179640718</v>
      </c>
      <c r="I828" s="381">
        <f t="shared" si="86"/>
        <v>0.1636219221604448</v>
      </c>
      <c r="J828" s="137">
        <f t="shared" si="87"/>
        <v>-8.0124008430634053E-2</v>
      </c>
      <c r="K828" s="137">
        <f t="shared" si="88"/>
        <v>-0.14239786431536827</v>
      </c>
      <c r="L828" s="137">
        <f t="shared" si="89"/>
        <v>-0.22047870629073771</v>
      </c>
      <c r="M828" s="137">
        <f t="shared" si="90"/>
        <v>-0.44300057903674006</v>
      </c>
      <c r="N828" s="383">
        <f t="shared" si="84"/>
        <v>-557.73772900725578</v>
      </c>
    </row>
    <row r="829" spans="2:14" x14ac:dyDescent="0.25">
      <c r="B829" s="382">
        <v>11</v>
      </c>
      <c r="C829" s="382">
        <v>2500</v>
      </c>
      <c r="D829" s="379" t="s">
        <v>1399</v>
      </c>
      <c r="E829" s="380">
        <v>1733</v>
      </c>
      <c r="F829" s="380">
        <v>755</v>
      </c>
      <c r="G829" s="380">
        <v>6854</v>
      </c>
      <c r="H829" s="137">
        <f t="shared" si="85"/>
        <v>11.373509933774834</v>
      </c>
      <c r="I829" s="381">
        <f t="shared" si="86"/>
        <v>0.25284505398307555</v>
      </c>
      <c r="J829" s="137">
        <f t="shared" si="87"/>
        <v>6.889297992427619E-2</v>
      </c>
      <c r="K829" s="137">
        <f t="shared" si="88"/>
        <v>0.10262955778788806</v>
      </c>
      <c r="L829" s="137">
        <f t="shared" si="89"/>
        <v>-0.14448477791718406</v>
      </c>
      <c r="M829" s="137">
        <f t="shared" si="90"/>
        <v>2.7037759794980187E-2</v>
      </c>
      <c r="N829" s="383">
        <f t="shared" si="84"/>
        <v>185.31680563479421</v>
      </c>
    </row>
    <row r="830" spans="2:14" x14ac:dyDescent="0.25">
      <c r="B830" s="382">
        <v>11</v>
      </c>
      <c r="C830" s="382">
        <v>2501</v>
      </c>
      <c r="D830" s="379" t="s">
        <v>1400</v>
      </c>
      <c r="E830" s="380">
        <v>359</v>
      </c>
      <c r="F830" s="380">
        <v>378</v>
      </c>
      <c r="G830" s="380">
        <v>2053</v>
      </c>
      <c r="H830" s="137">
        <f t="shared" si="85"/>
        <v>6.3809523809523814</v>
      </c>
      <c r="I830" s="381">
        <f t="shared" si="86"/>
        <v>0.17486604968339017</v>
      </c>
      <c r="J830" s="137">
        <f t="shared" si="87"/>
        <v>-5.8976646723073969E-2</v>
      </c>
      <c r="K830" s="137">
        <f t="shared" si="88"/>
        <v>-2.4546978361705069E-2</v>
      </c>
      <c r="L830" s="137">
        <f t="shared" si="89"/>
        <v>-0.21090175685905369</v>
      </c>
      <c r="M830" s="137">
        <f t="shared" si="90"/>
        <v>-0.29442538194383272</v>
      </c>
      <c r="N830" s="383">
        <f t="shared" si="84"/>
        <v>-604.45530913068853</v>
      </c>
    </row>
    <row r="831" spans="2:14" x14ac:dyDescent="0.25">
      <c r="B831" s="382">
        <v>11</v>
      </c>
      <c r="C831" s="382">
        <v>2502</v>
      </c>
      <c r="D831" s="379" t="s">
        <v>1401</v>
      </c>
      <c r="E831" s="380">
        <v>103</v>
      </c>
      <c r="F831" s="380">
        <v>481</v>
      </c>
      <c r="G831" s="380">
        <v>438</v>
      </c>
      <c r="H831" s="137">
        <f t="shared" si="85"/>
        <v>1.1247401247401247</v>
      </c>
      <c r="I831" s="381">
        <f t="shared" si="86"/>
        <v>0.23515981735159816</v>
      </c>
      <c r="J831" s="137">
        <f t="shared" si="87"/>
        <v>-0.10199048697207844</v>
      </c>
      <c r="K831" s="137">
        <f t="shared" si="88"/>
        <v>-0.1584396497910423</v>
      </c>
      <c r="L831" s="137">
        <f t="shared" si="89"/>
        <v>-0.1595478067347956</v>
      </c>
      <c r="M831" s="137">
        <f t="shared" si="90"/>
        <v>-0.4199779434979164</v>
      </c>
      <c r="N831" s="383">
        <f t="shared" si="84"/>
        <v>-183.95033925208739</v>
      </c>
    </row>
    <row r="832" spans="2:14" x14ac:dyDescent="0.25">
      <c r="B832" s="382">
        <v>11</v>
      </c>
      <c r="C832" s="382">
        <v>2503</v>
      </c>
      <c r="D832" s="379" t="s">
        <v>1402</v>
      </c>
      <c r="E832" s="380">
        <v>693</v>
      </c>
      <c r="F832" s="380">
        <v>863</v>
      </c>
      <c r="G832" s="380">
        <v>3736</v>
      </c>
      <c r="H832" s="137">
        <f t="shared" si="85"/>
        <v>5.1320973348783312</v>
      </c>
      <c r="I832" s="381">
        <f t="shared" si="86"/>
        <v>0.18549250535331907</v>
      </c>
      <c r="J832" s="137">
        <f t="shared" si="87"/>
        <v>-1.4151697410953509E-2</v>
      </c>
      <c r="K832" s="137">
        <f t="shared" si="88"/>
        <v>-5.6359342512189298E-2</v>
      </c>
      <c r="L832" s="137">
        <f t="shared" si="89"/>
        <v>-0.2018508964538096</v>
      </c>
      <c r="M832" s="137">
        <f t="shared" si="90"/>
        <v>-0.27236193637695238</v>
      </c>
      <c r="N832" s="383">
        <f t="shared" si="84"/>
        <v>-1017.5441943042941</v>
      </c>
    </row>
    <row r="833" spans="2:14" x14ac:dyDescent="0.25">
      <c r="B833" s="382">
        <v>11</v>
      </c>
      <c r="C833" s="382">
        <v>2511</v>
      </c>
      <c r="D833" s="379" t="s">
        <v>1403</v>
      </c>
      <c r="E833" s="380">
        <v>238</v>
      </c>
      <c r="F833" s="380">
        <v>520</v>
      </c>
      <c r="G833" s="380">
        <v>1328</v>
      </c>
      <c r="H833" s="137">
        <f t="shared" si="85"/>
        <v>3.0115384615384615</v>
      </c>
      <c r="I833" s="381">
        <f t="shared" si="86"/>
        <v>0.17921686746987953</v>
      </c>
      <c r="J833" s="137">
        <f t="shared" si="87"/>
        <v>-7.8286265410707559E-2</v>
      </c>
      <c r="K833" s="137">
        <f t="shared" si="88"/>
        <v>-0.11037681338945272</v>
      </c>
      <c r="L833" s="137">
        <f t="shared" si="89"/>
        <v>-0.20719603919953311</v>
      </c>
      <c r="M833" s="137">
        <f t="shared" si="90"/>
        <v>-0.39585911799969342</v>
      </c>
      <c r="N833" s="383">
        <f t="shared" si="84"/>
        <v>-525.70090870359286</v>
      </c>
    </row>
    <row r="834" spans="2:14" x14ac:dyDescent="0.25">
      <c r="B834" s="382">
        <v>11</v>
      </c>
      <c r="C834" s="382">
        <v>2513</v>
      </c>
      <c r="D834" s="379" t="s">
        <v>1404</v>
      </c>
      <c r="E834" s="380">
        <v>3353</v>
      </c>
      <c r="F834" s="380">
        <v>1184</v>
      </c>
      <c r="G834" s="380">
        <v>9545</v>
      </c>
      <c r="H834" s="137">
        <f t="shared" si="85"/>
        <v>10.893581081081081</v>
      </c>
      <c r="I834" s="381">
        <f t="shared" si="86"/>
        <v>0.35128339444735462</v>
      </c>
      <c r="J834" s="137">
        <f t="shared" si="87"/>
        <v>0.14056495770140995</v>
      </c>
      <c r="K834" s="137">
        <f t="shared" si="88"/>
        <v>9.040422268897981E-2</v>
      </c>
      <c r="L834" s="137">
        <f t="shared" si="89"/>
        <v>-6.0641989151093187E-2</v>
      </c>
      <c r="M834" s="137">
        <f t="shared" si="90"/>
        <v>0.17032719123929657</v>
      </c>
      <c r="N834" s="383">
        <f t="shared" si="84"/>
        <v>1625.7730403790858</v>
      </c>
    </row>
    <row r="835" spans="2:14" x14ac:dyDescent="0.25">
      <c r="B835" s="382">
        <v>11</v>
      </c>
      <c r="C835" s="382">
        <v>2514</v>
      </c>
      <c r="D835" s="379" t="s">
        <v>1405</v>
      </c>
      <c r="E835" s="380">
        <v>61</v>
      </c>
      <c r="F835" s="380">
        <v>209</v>
      </c>
      <c r="G835" s="380">
        <v>577</v>
      </c>
      <c r="H835" s="137">
        <f t="shared" si="85"/>
        <v>3.0526315789473686</v>
      </c>
      <c r="I835" s="381">
        <f t="shared" si="86"/>
        <v>0.10571923743500866</v>
      </c>
      <c r="J835" s="137">
        <f t="shared" si="87"/>
        <v>-9.828836697541489E-2</v>
      </c>
      <c r="K835" s="137">
        <f t="shared" si="88"/>
        <v>-0.10933003921081581</v>
      </c>
      <c r="L835" s="137">
        <f t="shared" si="89"/>
        <v>-0.26979610174384333</v>
      </c>
      <c r="M835" s="137">
        <f t="shared" si="90"/>
        <v>-0.47741450793007401</v>
      </c>
      <c r="N835" s="383">
        <f t="shared" si="84"/>
        <v>-275.46817107565272</v>
      </c>
    </row>
    <row r="836" spans="2:14" x14ac:dyDescent="0.25">
      <c r="B836" s="382">
        <v>11</v>
      </c>
      <c r="C836" s="382">
        <v>2516</v>
      </c>
      <c r="D836" s="379" t="s">
        <v>1406</v>
      </c>
      <c r="E836" s="380">
        <v>1039</v>
      </c>
      <c r="F836" s="380">
        <v>751</v>
      </c>
      <c r="G836" s="380">
        <v>2338</v>
      </c>
      <c r="H836" s="137">
        <f t="shared" si="85"/>
        <v>4.4966711051930757</v>
      </c>
      <c r="I836" s="381">
        <f t="shared" si="86"/>
        <v>0.44439692044482465</v>
      </c>
      <c r="J836" s="137">
        <f t="shared" si="87"/>
        <v>-5.1385969032073174E-2</v>
      </c>
      <c r="K836" s="137">
        <f t="shared" si="88"/>
        <v>-7.2545697103991919E-2</v>
      </c>
      <c r="L836" s="137">
        <f t="shared" si="89"/>
        <v>1.8665500742082425E-2</v>
      </c>
      <c r="M836" s="137">
        <f t="shared" si="90"/>
        <v>-0.10526616539398267</v>
      </c>
      <c r="N836" s="383">
        <f t="shared" si="84"/>
        <v>-246.1122946911315</v>
      </c>
    </row>
    <row r="837" spans="2:14" x14ac:dyDescent="0.25">
      <c r="B837" s="382">
        <v>11</v>
      </c>
      <c r="C837" s="382">
        <v>2517</v>
      </c>
      <c r="D837" s="379" t="s">
        <v>1407</v>
      </c>
      <c r="E837" s="380">
        <v>2099</v>
      </c>
      <c r="F837" s="380">
        <v>557</v>
      </c>
      <c r="G837" s="380">
        <v>7133</v>
      </c>
      <c r="H837" s="137">
        <f t="shared" si="85"/>
        <v>16.574506283662476</v>
      </c>
      <c r="I837" s="381">
        <f t="shared" si="86"/>
        <v>0.29426608720033648</v>
      </c>
      <c r="J837" s="137">
        <f t="shared" si="87"/>
        <v>7.6323853874413802E-2</v>
      </c>
      <c r="K837" s="137">
        <f t="shared" si="88"/>
        <v>0.23511570207508847</v>
      </c>
      <c r="L837" s="137">
        <f t="shared" si="89"/>
        <v>-0.1092052829345532</v>
      </c>
      <c r="M837" s="137">
        <f t="shared" si="90"/>
        <v>0.20223427301494909</v>
      </c>
      <c r="N837" s="383">
        <f t="shared" si="84"/>
        <v>1442.5370694156318</v>
      </c>
    </row>
    <row r="838" spans="2:14" x14ac:dyDescent="0.25">
      <c r="B838" s="382">
        <v>11</v>
      </c>
      <c r="C838" s="382">
        <v>2518</v>
      </c>
      <c r="D838" s="379" t="s">
        <v>1408</v>
      </c>
      <c r="E838" s="380">
        <v>349</v>
      </c>
      <c r="F838" s="380">
        <v>336</v>
      </c>
      <c r="G838" s="380">
        <v>1069</v>
      </c>
      <c r="H838" s="137">
        <f t="shared" si="85"/>
        <v>4.2202380952380949</v>
      </c>
      <c r="I838" s="381">
        <f t="shared" si="86"/>
        <v>0.32647333956969132</v>
      </c>
      <c r="J838" s="137">
        <f t="shared" si="87"/>
        <v>-8.5184460224634592E-2</v>
      </c>
      <c r="K838" s="137">
        <f t="shared" si="88"/>
        <v>-7.9587337047352352E-2</v>
      </c>
      <c r="L838" s="137">
        <f t="shared" si="89"/>
        <v>-8.1773432251130831E-2</v>
      </c>
      <c r="M838" s="137">
        <f t="shared" si="90"/>
        <v>-0.24654522952311775</v>
      </c>
      <c r="N838" s="383">
        <f t="shared" si="84"/>
        <v>-263.55685036021288</v>
      </c>
    </row>
    <row r="839" spans="2:14" x14ac:dyDescent="0.25">
      <c r="B839" s="382">
        <v>11</v>
      </c>
      <c r="C839" s="382">
        <v>2519</v>
      </c>
      <c r="D839" s="379" t="s">
        <v>1409</v>
      </c>
      <c r="E839" s="380">
        <v>1728</v>
      </c>
      <c r="F839" s="380">
        <v>185</v>
      </c>
      <c r="G839" s="380">
        <v>5859</v>
      </c>
      <c r="H839" s="137">
        <f t="shared" si="85"/>
        <v>41.01081081081081</v>
      </c>
      <c r="I839" s="381">
        <f t="shared" si="86"/>
        <v>0.29493087557603687</v>
      </c>
      <c r="J839" s="137">
        <f t="shared" si="87"/>
        <v>4.2392192897799746E-2</v>
      </c>
      <c r="K839" s="137">
        <f t="shared" si="88"/>
        <v>0.85758715747222269</v>
      </c>
      <c r="L839" s="137">
        <f t="shared" si="89"/>
        <v>-0.10863906339961268</v>
      </c>
      <c r="M839" s="137">
        <f t="shared" si="90"/>
        <v>0.7913402869704097</v>
      </c>
      <c r="N839" s="383">
        <f t="shared" si="84"/>
        <v>4636.4627413596309</v>
      </c>
    </row>
    <row r="840" spans="2:14" x14ac:dyDescent="0.25">
      <c r="B840" s="382">
        <v>11</v>
      </c>
      <c r="C840" s="382">
        <v>2520</v>
      </c>
      <c r="D840" s="379" t="s">
        <v>1410</v>
      </c>
      <c r="E840" s="380">
        <v>145</v>
      </c>
      <c r="F840" s="380">
        <v>189</v>
      </c>
      <c r="G840" s="380">
        <v>841</v>
      </c>
      <c r="H840" s="137">
        <f t="shared" si="85"/>
        <v>5.2169312169312168</v>
      </c>
      <c r="I840" s="381">
        <f t="shared" si="86"/>
        <v>0.17241379310344829</v>
      </c>
      <c r="J840" s="137">
        <f t="shared" si="87"/>
        <v>-9.1257002377435212E-2</v>
      </c>
      <c r="K840" s="137">
        <f t="shared" si="88"/>
        <v>-5.4198350044208671E-2</v>
      </c>
      <c r="L840" s="137">
        <f t="shared" si="89"/>
        <v>-0.21299041489069664</v>
      </c>
      <c r="M840" s="137">
        <f t="shared" si="90"/>
        <v>-0.35844576731234051</v>
      </c>
      <c r="N840" s="383">
        <f t="shared" si="84"/>
        <v>-301.45289030967837</v>
      </c>
    </row>
    <row r="841" spans="2:14" x14ac:dyDescent="0.25">
      <c r="B841" s="382">
        <v>11</v>
      </c>
      <c r="C841" s="382">
        <v>2523</v>
      </c>
      <c r="D841" s="379" t="s">
        <v>1411</v>
      </c>
      <c r="E841" s="380">
        <v>207</v>
      </c>
      <c r="F841" s="380">
        <v>260</v>
      </c>
      <c r="G841" s="380">
        <v>943</v>
      </c>
      <c r="H841" s="137">
        <f t="shared" si="85"/>
        <v>4.4230769230769234</v>
      </c>
      <c r="I841" s="381">
        <f t="shared" si="86"/>
        <v>0.21951219512195122</v>
      </c>
      <c r="J841" s="137">
        <f t="shared" si="87"/>
        <v>-8.8540338782761255E-2</v>
      </c>
      <c r="K841" s="137">
        <f t="shared" si="88"/>
        <v>-7.4420378179426566E-2</v>
      </c>
      <c r="L841" s="137">
        <f t="shared" si="89"/>
        <v>-0.17287534028629781</v>
      </c>
      <c r="M841" s="137">
        <f t="shared" si="90"/>
        <v>-0.33583605724848564</v>
      </c>
      <c r="N841" s="383">
        <f t="shared" si="84"/>
        <v>-316.69340198532194</v>
      </c>
    </row>
    <row r="842" spans="2:14" x14ac:dyDescent="0.25">
      <c r="B842" s="382">
        <v>11</v>
      </c>
      <c r="C842" s="382">
        <v>2524</v>
      </c>
      <c r="D842" s="379" t="s">
        <v>1412</v>
      </c>
      <c r="E842" s="380">
        <v>18</v>
      </c>
      <c r="F842" s="380">
        <v>101</v>
      </c>
      <c r="G842" s="380">
        <v>161</v>
      </c>
      <c r="H842" s="137">
        <f t="shared" si="85"/>
        <v>1.7722772277227723</v>
      </c>
      <c r="I842" s="381">
        <f t="shared" si="86"/>
        <v>0.11180124223602485</v>
      </c>
      <c r="J842" s="137">
        <f t="shared" si="87"/>
        <v>-0.109368093008595</v>
      </c>
      <c r="K842" s="137">
        <f t="shared" si="88"/>
        <v>-0.14194479221266157</v>
      </c>
      <c r="L842" s="137">
        <f t="shared" si="89"/>
        <v>-0.2646158819087579</v>
      </c>
      <c r="M842" s="137">
        <f t="shared" si="90"/>
        <v>-0.51592876713001445</v>
      </c>
      <c r="N842" s="383">
        <f t="shared" si="84"/>
        <v>-83.06453150793233</v>
      </c>
    </row>
    <row r="843" spans="2:14" x14ac:dyDescent="0.25">
      <c r="B843" s="382">
        <v>11</v>
      </c>
      <c r="C843" s="382">
        <v>2525</v>
      </c>
      <c r="D843" s="379" t="s">
        <v>1413</v>
      </c>
      <c r="E843" s="380">
        <v>597</v>
      </c>
      <c r="F843" s="380">
        <v>112</v>
      </c>
      <c r="G843" s="380">
        <v>1446</v>
      </c>
      <c r="H843" s="137">
        <f t="shared" si="85"/>
        <v>18.241071428571427</v>
      </c>
      <c r="I843" s="381">
        <f t="shared" si="86"/>
        <v>0.41286307053941906</v>
      </c>
      <c r="J843" s="137">
        <f t="shared" si="87"/>
        <v>-7.5143458507065122E-2</v>
      </c>
      <c r="K843" s="137">
        <f t="shared" si="88"/>
        <v>0.2775684890794855</v>
      </c>
      <c r="L843" s="137">
        <f t="shared" si="89"/>
        <v>-8.192793537674747E-3</v>
      </c>
      <c r="M843" s="137">
        <f t="shared" si="90"/>
        <v>0.19423223703474565</v>
      </c>
      <c r="N843" s="383">
        <f t="shared" si="84"/>
        <v>280.85981475224219</v>
      </c>
    </row>
    <row r="844" spans="2:14" x14ac:dyDescent="0.25">
      <c r="B844" s="382">
        <v>11</v>
      </c>
      <c r="C844" s="382">
        <v>2526</v>
      </c>
      <c r="D844" s="379" t="s">
        <v>1414</v>
      </c>
      <c r="E844" s="380">
        <v>947</v>
      </c>
      <c r="F844" s="380">
        <v>452</v>
      </c>
      <c r="G844" s="380">
        <v>2947</v>
      </c>
      <c r="H844" s="137">
        <f t="shared" si="85"/>
        <v>8.6150442477876101</v>
      </c>
      <c r="I844" s="381">
        <f t="shared" si="86"/>
        <v>0.32134373939599592</v>
      </c>
      <c r="J844" s="137">
        <f t="shared" si="87"/>
        <v>-3.5165889334460958E-2</v>
      </c>
      <c r="K844" s="137">
        <f t="shared" si="88"/>
        <v>3.2362543873738783E-2</v>
      </c>
      <c r="L844" s="137">
        <f t="shared" si="89"/>
        <v>-8.6142461450416374E-2</v>
      </c>
      <c r="M844" s="137">
        <f t="shared" si="90"/>
        <v>-8.8945806911138542E-2</v>
      </c>
      <c r="N844" s="383">
        <f t="shared" si="84"/>
        <v>-262.12329296712528</v>
      </c>
    </row>
    <row r="845" spans="2:14" x14ac:dyDescent="0.25">
      <c r="B845" s="382">
        <v>11</v>
      </c>
      <c r="C845" s="382">
        <v>2527</v>
      </c>
      <c r="D845" s="379" t="s">
        <v>1415</v>
      </c>
      <c r="E845" s="380">
        <v>1555</v>
      </c>
      <c r="F845" s="380">
        <v>437</v>
      </c>
      <c r="G845" s="380">
        <v>3724</v>
      </c>
      <c r="H845" s="137">
        <f t="shared" si="85"/>
        <v>12.080091533180777</v>
      </c>
      <c r="I845" s="381">
        <f t="shared" si="86"/>
        <v>0.41756176154672398</v>
      </c>
      <c r="J845" s="137">
        <f t="shared" si="87"/>
        <v>-1.4471304892679856E-2</v>
      </c>
      <c r="K845" s="137">
        <f t="shared" si="88"/>
        <v>0.12062846904103652</v>
      </c>
      <c r="L845" s="137">
        <f t="shared" si="89"/>
        <v>-4.1907821694970003E-3</v>
      </c>
      <c r="M845" s="137">
        <f t="shared" si="90"/>
        <v>0.10196638197885967</v>
      </c>
      <c r="N845" s="383">
        <f t="shared" ref="N845:N908" si="91">M845*G845</f>
        <v>379.72280648927341</v>
      </c>
    </row>
    <row r="846" spans="2:14" x14ac:dyDescent="0.25">
      <c r="B846" s="382">
        <v>11</v>
      </c>
      <c r="C846" s="382">
        <v>2528</v>
      </c>
      <c r="D846" s="379" t="s">
        <v>1416</v>
      </c>
      <c r="E846" s="380">
        <v>575</v>
      </c>
      <c r="F846" s="380">
        <v>150</v>
      </c>
      <c r="G846" s="380">
        <v>1266</v>
      </c>
      <c r="H846" s="137">
        <f t="shared" ref="H846:H909" si="92">(G846+E846)/F846</f>
        <v>12.273333333333333</v>
      </c>
      <c r="I846" s="381">
        <f t="shared" ref="I846:I909" si="93">E846/G846</f>
        <v>0.45418641390205372</v>
      </c>
      <c r="J846" s="137">
        <f t="shared" ref="J846:J909" si="94">$J$6*(G846-G$10)/G$11</f>
        <v>-7.9937570732960359E-2</v>
      </c>
      <c r="K846" s="137">
        <f t="shared" ref="K846:K909" si="95">$K$6*(H846-H$10)/H$11</f>
        <v>0.12555096067437191</v>
      </c>
      <c r="L846" s="137">
        <f t="shared" ref="L846:L909" si="96">$L$6*(I846-I$10)/I$11</f>
        <v>2.7003496163280395E-2</v>
      </c>
      <c r="M846" s="137">
        <f t="shared" ref="M846:M909" si="97">SUM(J846:L846)</f>
        <v>7.2616886104691941E-2</v>
      </c>
      <c r="N846" s="383">
        <f t="shared" si="91"/>
        <v>91.932977808540002</v>
      </c>
    </row>
    <row r="847" spans="2:14" x14ac:dyDescent="0.25">
      <c r="B847" s="382">
        <v>11</v>
      </c>
      <c r="C847" s="382">
        <v>2529</v>
      </c>
      <c r="D847" s="379" t="s">
        <v>1417</v>
      </c>
      <c r="E847" s="380">
        <v>101</v>
      </c>
      <c r="F847" s="380">
        <v>239</v>
      </c>
      <c r="G847" s="380">
        <v>894</v>
      </c>
      <c r="H847" s="137">
        <f t="shared" si="92"/>
        <v>4.1631799163179917</v>
      </c>
      <c r="I847" s="381">
        <f t="shared" si="93"/>
        <v>0.11297539149888143</v>
      </c>
      <c r="J847" s="137">
        <f t="shared" si="94"/>
        <v>-8.9845402666477184E-2</v>
      </c>
      <c r="K847" s="137">
        <f t="shared" si="95"/>
        <v>-8.1040792811715084E-2</v>
      </c>
      <c r="L847" s="137">
        <f t="shared" si="96"/>
        <v>-0.26361582493744734</v>
      </c>
      <c r="M847" s="137">
        <f t="shared" si="97"/>
        <v>-0.43450202041563962</v>
      </c>
      <c r="N847" s="383">
        <f t="shared" si="91"/>
        <v>-388.44480625158184</v>
      </c>
    </row>
    <row r="848" spans="2:14" x14ac:dyDescent="0.25">
      <c r="B848" s="382">
        <v>11</v>
      </c>
      <c r="C848" s="382">
        <v>2530</v>
      </c>
      <c r="D848" s="379" t="s">
        <v>1418</v>
      </c>
      <c r="E848" s="380">
        <v>723</v>
      </c>
      <c r="F848" s="380">
        <v>334</v>
      </c>
      <c r="G848" s="380">
        <v>2202</v>
      </c>
      <c r="H848" s="137">
        <f t="shared" si="92"/>
        <v>8.7574850299401206</v>
      </c>
      <c r="I848" s="381">
        <f t="shared" si="93"/>
        <v>0.32833787465940056</v>
      </c>
      <c r="J848" s="137">
        <f t="shared" si="94"/>
        <v>-5.5008187158305126E-2</v>
      </c>
      <c r="K848" s="137">
        <f t="shared" si="95"/>
        <v>3.5990969803521802E-2</v>
      </c>
      <c r="L848" s="137">
        <f t="shared" si="96"/>
        <v>-8.0185353653542277E-2</v>
      </c>
      <c r="M848" s="137">
        <f t="shared" si="97"/>
        <v>-9.9202571008325607E-2</v>
      </c>
      <c r="N848" s="383">
        <f t="shared" si="91"/>
        <v>-218.444061360333</v>
      </c>
    </row>
    <row r="849" spans="2:14" x14ac:dyDescent="0.25">
      <c r="B849" s="382">
        <v>11</v>
      </c>
      <c r="C849" s="382">
        <v>2532</v>
      </c>
      <c r="D849" s="379" t="s">
        <v>1419</v>
      </c>
      <c r="E849" s="380">
        <v>3238</v>
      </c>
      <c r="F849" s="380">
        <v>621</v>
      </c>
      <c r="G849" s="380">
        <v>3299</v>
      </c>
      <c r="H849" s="137">
        <f t="shared" si="92"/>
        <v>10.526570048309178</v>
      </c>
      <c r="I849" s="381">
        <f t="shared" si="93"/>
        <v>0.98150954834798421</v>
      </c>
      <c r="J849" s="137">
        <f t="shared" si="94"/>
        <v>-2.5790736537154718E-2</v>
      </c>
      <c r="K849" s="137">
        <f t="shared" si="95"/>
        <v>8.1055268494104618E-2</v>
      </c>
      <c r="L849" s="137">
        <f t="shared" si="96"/>
        <v>0.47613989936043372</v>
      </c>
      <c r="M849" s="137">
        <f t="shared" si="97"/>
        <v>0.53140443131738357</v>
      </c>
      <c r="N849" s="383">
        <f t="shared" si="91"/>
        <v>1753.1032189160485</v>
      </c>
    </row>
    <row r="850" spans="2:14" x14ac:dyDescent="0.25">
      <c r="B850" s="382">
        <v>11</v>
      </c>
      <c r="C850" s="382">
        <v>2534</v>
      </c>
      <c r="D850" s="379" t="s">
        <v>1420</v>
      </c>
      <c r="E850" s="380">
        <v>6287</v>
      </c>
      <c r="F850" s="380">
        <v>447</v>
      </c>
      <c r="G850" s="380">
        <v>9616</v>
      </c>
      <c r="H850" s="137">
        <f t="shared" si="92"/>
        <v>35.577181208053695</v>
      </c>
      <c r="I850" s="381">
        <f t="shared" si="93"/>
        <v>0.65380615640599005</v>
      </c>
      <c r="J850" s="137">
        <f t="shared" si="94"/>
        <v>0.14245596863495752</v>
      </c>
      <c r="K850" s="137">
        <f t="shared" si="95"/>
        <v>0.71917509425867421</v>
      </c>
      <c r="L850" s="137">
        <f t="shared" si="96"/>
        <v>0.19702541877352928</v>
      </c>
      <c r="M850" s="137">
        <f t="shared" si="97"/>
        <v>1.0586564816671609</v>
      </c>
      <c r="N850" s="383">
        <f t="shared" si="91"/>
        <v>10180.040727711419</v>
      </c>
    </row>
    <row r="851" spans="2:14" x14ac:dyDescent="0.25">
      <c r="B851" s="382">
        <v>11</v>
      </c>
      <c r="C851" s="382">
        <v>2535</v>
      </c>
      <c r="D851" s="379" t="s">
        <v>1421</v>
      </c>
      <c r="E851" s="380">
        <v>77</v>
      </c>
      <c r="F851" s="380">
        <v>453</v>
      </c>
      <c r="G851" s="380">
        <v>732</v>
      </c>
      <c r="H851" s="137">
        <f t="shared" si="92"/>
        <v>1.7858719646799117</v>
      </c>
      <c r="I851" s="381">
        <f t="shared" si="93"/>
        <v>0.1051912568306011</v>
      </c>
      <c r="J851" s="137">
        <f t="shared" si="94"/>
        <v>-9.4160103669782891E-2</v>
      </c>
      <c r="K851" s="137">
        <f t="shared" si="95"/>
        <v>-0.1415984904349091</v>
      </c>
      <c r="L851" s="137">
        <f t="shared" si="96"/>
        <v>-0.27024579813326993</v>
      </c>
      <c r="M851" s="137">
        <f t="shared" si="97"/>
        <v>-0.5060043922379619</v>
      </c>
      <c r="N851" s="383">
        <f t="shared" si="91"/>
        <v>-370.3952151181881</v>
      </c>
    </row>
    <row r="852" spans="2:14" x14ac:dyDescent="0.25">
      <c r="B852" s="382">
        <v>11</v>
      </c>
      <c r="C852" s="382">
        <v>2541</v>
      </c>
      <c r="D852" s="379" t="s">
        <v>1422</v>
      </c>
      <c r="E852" s="380">
        <v>105</v>
      </c>
      <c r="F852" s="380">
        <v>538</v>
      </c>
      <c r="G852" s="380">
        <v>230</v>
      </c>
      <c r="H852" s="137">
        <f t="shared" si="92"/>
        <v>0.62267657992565051</v>
      </c>
      <c r="I852" s="381">
        <f t="shared" si="93"/>
        <v>0.45652173913043476</v>
      </c>
      <c r="J852" s="137">
        <f t="shared" si="94"/>
        <v>-0.10753034998866849</v>
      </c>
      <c r="K852" s="137">
        <f t="shared" si="95"/>
        <v>-0.17122882685729243</v>
      </c>
      <c r="L852" s="137">
        <f t="shared" si="96"/>
        <v>2.8992560372406564E-2</v>
      </c>
      <c r="M852" s="137">
        <f t="shared" si="97"/>
        <v>-0.24976661647355436</v>
      </c>
      <c r="N852" s="383">
        <f t="shared" si="91"/>
        <v>-57.446321788917501</v>
      </c>
    </row>
    <row r="853" spans="2:14" x14ac:dyDescent="0.25">
      <c r="B853" s="382">
        <v>11</v>
      </c>
      <c r="C853" s="382">
        <v>2542</v>
      </c>
      <c r="D853" s="379" t="s">
        <v>1423</v>
      </c>
      <c r="E853" s="380">
        <v>2496</v>
      </c>
      <c r="F853" s="380">
        <v>504</v>
      </c>
      <c r="G853" s="380">
        <v>5556</v>
      </c>
      <c r="H853" s="137">
        <f t="shared" si="92"/>
        <v>15.976190476190476</v>
      </c>
      <c r="I853" s="381">
        <f t="shared" si="93"/>
        <v>0.44924406047516197</v>
      </c>
      <c r="J853" s="137">
        <f t="shared" si="94"/>
        <v>3.4322103984209429E-2</v>
      </c>
      <c r="K853" s="137">
        <f t="shared" si="95"/>
        <v>0.21987466957565968</v>
      </c>
      <c r="L853" s="137">
        <f t="shared" si="96"/>
        <v>2.2793950447415553E-2</v>
      </c>
      <c r="M853" s="137">
        <f t="shared" si="97"/>
        <v>0.27699072400728469</v>
      </c>
      <c r="N853" s="383">
        <f t="shared" si="91"/>
        <v>1538.9604625844738</v>
      </c>
    </row>
    <row r="854" spans="2:14" x14ac:dyDescent="0.25">
      <c r="B854" s="382">
        <v>11</v>
      </c>
      <c r="C854" s="382">
        <v>2543</v>
      </c>
      <c r="D854" s="379" t="s">
        <v>1424</v>
      </c>
      <c r="E854" s="380">
        <v>2151</v>
      </c>
      <c r="F854" s="380">
        <v>1194</v>
      </c>
      <c r="G854" s="380">
        <v>4987</v>
      </c>
      <c r="H854" s="137">
        <f t="shared" si="92"/>
        <v>5.9782244556113904</v>
      </c>
      <c r="I854" s="381">
        <f t="shared" si="93"/>
        <v>0.43132143573290554</v>
      </c>
      <c r="J854" s="137">
        <f t="shared" si="94"/>
        <v>1.916738255901838E-2</v>
      </c>
      <c r="K854" s="137">
        <f t="shared" si="95"/>
        <v>-3.4805756956380315E-2</v>
      </c>
      <c r="L854" s="137">
        <f t="shared" si="96"/>
        <v>7.5287312928503953E-3</v>
      </c>
      <c r="M854" s="137">
        <f t="shared" si="97"/>
        <v>-8.1096431045115398E-3</v>
      </c>
      <c r="N854" s="383">
        <f t="shared" si="91"/>
        <v>-40.442790162199046</v>
      </c>
    </row>
    <row r="855" spans="2:14" x14ac:dyDescent="0.25">
      <c r="B855" s="382">
        <v>11</v>
      </c>
      <c r="C855" s="382">
        <v>2544</v>
      </c>
      <c r="D855" s="379" t="s">
        <v>1425</v>
      </c>
      <c r="E855" s="380">
        <v>274</v>
      </c>
      <c r="F855" s="380">
        <v>246</v>
      </c>
      <c r="G855" s="380">
        <v>1071</v>
      </c>
      <c r="H855" s="137">
        <f t="shared" si="92"/>
        <v>5.4674796747967482</v>
      </c>
      <c r="I855" s="381">
        <f t="shared" si="93"/>
        <v>0.25583566760037346</v>
      </c>
      <c r="J855" s="137">
        <f t="shared" si="94"/>
        <v>-8.5131192311013529E-2</v>
      </c>
      <c r="K855" s="137">
        <f t="shared" si="95"/>
        <v>-4.78160730905966E-2</v>
      </c>
      <c r="L855" s="137">
        <f t="shared" si="96"/>
        <v>-0.1419375855873104</v>
      </c>
      <c r="M855" s="137">
        <f t="shared" si="97"/>
        <v>-0.27488485098892051</v>
      </c>
      <c r="N855" s="383">
        <f t="shared" si="91"/>
        <v>-294.40167540913387</v>
      </c>
    </row>
    <row r="856" spans="2:14" x14ac:dyDescent="0.25">
      <c r="B856" s="382">
        <v>11</v>
      </c>
      <c r="C856" s="382">
        <v>2545</v>
      </c>
      <c r="D856" s="379" t="s">
        <v>1426</v>
      </c>
      <c r="E856" s="380">
        <v>413</v>
      </c>
      <c r="F856" s="380">
        <v>286</v>
      </c>
      <c r="G856" s="380">
        <v>1052</v>
      </c>
      <c r="H856" s="137">
        <f t="shared" si="92"/>
        <v>5.1223776223776225</v>
      </c>
      <c r="I856" s="381">
        <f t="shared" si="93"/>
        <v>0.39258555133079848</v>
      </c>
      <c r="J856" s="137">
        <f t="shared" si="94"/>
        <v>-8.5637237490413576E-2</v>
      </c>
      <c r="K856" s="137">
        <f t="shared" si="95"/>
        <v>-5.6606934924521374E-2</v>
      </c>
      <c r="L856" s="137">
        <f t="shared" si="96"/>
        <v>-2.5463744588760991E-2</v>
      </c>
      <c r="M856" s="137">
        <f t="shared" si="97"/>
        <v>-0.16770791700369594</v>
      </c>
      <c r="N856" s="383">
        <f t="shared" si="91"/>
        <v>-176.42872868788814</v>
      </c>
    </row>
    <row r="857" spans="2:14" x14ac:dyDescent="0.25">
      <c r="B857" s="382">
        <v>11</v>
      </c>
      <c r="C857" s="382">
        <v>2546</v>
      </c>
      <c r="D857" s="379" t="s">
        <v>1427</v>
      </c>
      <c r="E857" s="380">
        <v>11066</v>
      </c>
      <c r="F857" s="380">
        <v>2562</v>
      </c>
      <c r="G857" s="380">
        <v>18602</v>
      </c>
      <c r="H857" s="137">
        <f t="shared" si="92"/>
        <v>11.580015612802498</v>
      </c>
      <c r="I857" s="381">
        <f t="shared" si="93"/>
        <v>0.59488227072357813</v>
      </c>
      <c r="J857" s="137">
        <f t="shared" si="94"/>
        <v>0.38178870453437191</v>
      </c>
      <c r="K857" s="137">
        <f t="shared" si="95"/>
        <v>0.10788992317698827</v>
      </c>
      <c r="L857" s="137">
        <f t="shared" si="96"/>
        <v>0.14683823685592592</v>
      </c>
      <c r="M857" s="137">
        <f t="shared" si="97"/>
        <v>0.63651686456728607</v>
      </c>
      <c r="N857" s="383">
        <f t="shared" si="91"/>
        <v>11840.486714680655</v>
      </c>
    </row>
    <row r="858" spans="2:14" x14ac:dyDescent="0.25">
      <c r="B858" s="382">
        <v>11</v>
      </c>
      <c r="C858" s="382">
        <v>2547</v>
      </c>
      <c r="D858" s="379" t="s">
        <v>1428</v>
      </c>
      <c r="E858" s="380">
        <v>206</v>
      </c>
      <c r="F858" s="380">
        <v>525</v>
      </c>
      <c r="G858" s="380">
        <v>1205</v>
      </c>
      <c r="H858" s="137">
        <f t="shared" si="92"/>
        <v>2.6876190476190476</v>
      </c>
      <c r="I858" s="381">
        <f t="shared" si="93"/>
        <v>0.17095435684647303</v>
      </c>
      <c r="J858" s="137">
        <f t="shared" si="94"/>
        <v>-8.1562242098402626E-2</v>
      </c>
      <c r="K858" s="137">
        <f t="shared" si="95"/>
        <v>-0.11862808513104507</v>
      </c>
      <c r="L858" s="137">
        <f t="shared" si="96"/>
        <v>-0.2142334590667162</v>
      </c>
      <c r="M858" s="137">
        <f t="shared" si="97"/>
        <v>-0.41442378629616389</v>
      </c>
      <c r="N858" s="383">
        <f t="shared" si="91"/>
        <v>-499.3806624868775</v>
      </c>
    </row>
    <row r="859" spans="2:14" x14ac:dyDescent="0.25">
      <c r="B859" s="382">
        <v>11</v>
      </c>
      <c r="C859" s="382">
        <v>2548</v>
      </c>
      <c r="D859" s="379" t="s">
        <v>1429</v>
      </c>
      <c r="E859" s="380">
        <v>115</v>
      </c>
      <c r="F859" s="380">
        <v>136</v>
      </c>
      <c r="G859" s="380">
        <v>719</v>
      </c>
      <c r="H859" s="137">
        <f t="shared" si="92"/>
        <v>6.132352941176471</v>
      </c>
      <c r="I859" s="381">
        <f t="shared" si="93"/>
        <v>0.15994436717663421</v>
      </c>
      <c r="J859" s="137">
        <f t="shared" si="94"/>
        <v>-9.4506345108319775E-2</v>
      </c>
      <c r="K859" s="137">
        <f t="shared" si="95"/>
        <v>-3.0879607541223715E-2</v>
      </c>
      <c r="L859" s="137">
        <f t="shared" si="96"/>
        <v>-0.22361098650014663</v>
      </c>
      <c r="M859" s="137">
        <f t="shared" si="97"/>
        <v>-0.3489969391496901</v>
      </c>
      <c r="N859" s="383">
        <f t="shared" si="91"/>
        <v>-250.92879924862717</v>
      </c>
    </row>
    <row r="860" spans="2:14" x14ac:dyDescent="0.25">
      <c r="B860" s="382">
        <v>11</v>
      </c>
      <c r="C860" s="382">
        <v>2549</v>
      </c>
      <c r="D860" s="379" t="s">
        <v>1430</v>
      </c>
      <c r="E860" s="380">
        <v>11</v>
      </c>
      <c r="F860" s="380">
        <v>94</v>
      </c>
      <c r="G860" s="380">
        <v>32</v>
      </c>
      <c r="H860" s="137">
        <f t="shared" si="92"/>
        <v>0.45744680851063829</v>
      </c>
      <c r="I860" s="381">
        <f t="shared" si="93"/>
        <v>0.34375</v>
      </c>
      <c r="J860" s="137">
        <f t="shared" si="94"/>
        <v>-0.11280387343715326</v>
      </c>
      <c r="K860" s="137">
        <f t="shared" si="95"/>
        <v>-0.17543776181197729</v>
      </c>
      <c r="L860" s="137">
        <f t="shared" si="96"/>
        <v>-6.70583996306095E-2</v>
      </c>
      <c r="M860" s="137">
        <f t="shared" si="97"/>
        <v>-0.35530003487974005</v>
      </c>
      <c r="N860" s="383">
        <f t="shared" si="91"/>
        <v>-11.369601116151681</v>
      </c>
    </row>
    <row r="861" spans="2:14" x14ac:dyDescent="0.25">
      <c r="B861" s="382">
        <v>11</v>
      </c>
      <c r="C861" s="382">
        <v>2550</v>
      </c>
      <c r="D861" s="379" t="s">
        <v>1431</v>
      </c>
      <c r="E861" s="380">
        <v>1286</v>
      </c>
      <c r="F861" s="380">
        <v>194</v>
      </c>
      <c r="G861" s="380">
        <v>3883</v>
      </c>
      <c r="H861" s="137">
        <f t="shared" si="92"/>
        <v>26.644329896907216</v>
      </c>
      <c r="I861" s="381">
        <f t="shared" si="93"/>
        <v>0.33118722637136233</v>
      </c>
      <c r="J861" s="137">
        <f t="shared" si="94"/>
        <v>-1.0236505759805732E-2</v>
      </c>
      <c r="K861" s="137">
        <f t="shared" si="95"/>
        <v>0.4916265731507472</v>
      </c>
      <c r="L861" s="137">
        <f t="shared" si="96"/>
        <v>-7.7758478184293586E-2</v>
      </c>
      <c r="M861" s="137">
        <f t="shared" si="97"/>
        <v>0.40363158920664788</v>
      </c>
      <c r="N861" s="383">
        <f t="shared" si="91"/>
        <v>1567.3014608894136</v>
      </c>
    </row>
    <row r="862" spans="2:14" x14ac:dyDescent="0.25">
      <c r="B862" s="382">
        <v>11</v>
      </c>
      <c r="C862" s="382">
        <v>2551</v>
      </c>
      <c r="D862" s="379" t="s">
        <v>1432</v>
      </c>
      <c r="E862" s="380">
        <v>204</v>
      </c>
      <c r="F862" s="380">
        <v>577</v>
      </c>
      <c r="G862" s="380">
        <v>1618</v>
      </c>
      <c r="H862" s="137">
        <f t="shared" si="92"/>
        <v>3.1577123050259965</v>
      </c>
      <c r="I862" s="381">
        <f t="shared" si="93"/>
        <v>0.12608158220024721</v>
      </c>
      <c r="J862" s="137">
        <f t="shared" si="94"/>
        <v>-7.0562417935654112E-2</v>
      </c>
      <c r="K862" s="137">
        <f t="shared" si="95"/>
        <v>-0.10665329435262</v>
      </c>
      <c r="L862" s="137">
        <f t="shared" si="96"/>
        <v>-0.25245290230669182</v>
      </c>
      <c r="M862" s="137">
        <f t="shared" si="97"/>
        <v>-0.42966861459496591</v>
      </c>
      <c r="N862" s="383">
        <f t="shared" si="91"/>
        <v>-695.20381841465485</v>
      </c>
    </row>
    <row r="863" spans="2:14" x14ac:dyDescent="0.25">
      <c r="B863" s="382">
        <v>11</v>
      </c>
      <c r="C863" s="382">
        <v>2553</v>
      </c>
      <c r="D863" s="379" t="s">
        <v>1433</v>
      </c>
      <c r="E863" s="380">
        <v>400</v>
      </c>
      <c r="F863" s="380">
        <v>1181</v>
      </c>
      <c r="G863" s="380">
        <v>1818</v>
      </c>
      <c r="H863" s="137">
        <f t="shared" si="92"/>
        <v>1.878069432684166</v>
      </c>
      <c r="I863" s="381">
        <f t="shared" si="93"/>
        <v>0.22002200220022003</v>
      </c>
      <c r="J863" s="137">
        <f t="shared" si="94"/>
        <v>-6.5235626573548297E-2</v>
      </c>
      <c r="K863" s="137">
        <f t="shared" si="95"/>
        <v>-0.1392499236936173</v>
      </c>
      <c r="L863" s="137">
        <f t="shared" si="96"/>
        <v>-0.17244112281601995</v>
      </c>
      <c r="M863" s="137">
        <f t="shared" si="97"/>
        <v>-0.3769266730831855</v>
      </c>
      <c r="N863" s="383">
        <f t="shared" si="91"/>
        <v>-685.25269166523128</v>
      </c>
    </row>
    <row r="864" spans="2:14" x14ac:dyDescent="0.25">
      <c r="B864" s="382">
        <v>11</v>
      </c>
      <c r="C864" s="382">
        <v>2554</v>
      </c>
      <c r="D864" s="379" t="s">
        <v>1434</v>
      </c>
      <c r="E864" s="380">
        <v>480</v>
      </c>
      <c r="F864" s="380">
        <v>698</v>
      </c>
      <c r="G864" s="380">
        <v>2310</v>
      </c>
      <c r="H864" s="137">
        <f t="shared" si="92"/>
        <v>3.9971346704871058</v>
      </c>
      <c r="I864" s="381">
        <f t="shared" si="93"/>
        <v>0.20779220779220781</v>
      </c>
      <c r="J864" s="137">
        <f t="shared" si="94"/>
        <v>-5.2131719822767986E-2</v>
      </c>
      <c r="K864" s="137">
        <f t="shared" si="95"/>
        <v>-8.5270500528743132E-2</v>
      </c>
      <c r="L864" s="137">
        <f t="shared" si="96"/>
        <v>-0.18285759331285625</v>
      </c>
      <c r="M864" s="137">
        <f t="shared" si="97"/>
        <v>-0.3202598136643674</v>
      </c>
      <c r="N864" s="383">
        <f t="shared" si="91"/>
        <v>-739.80016956468864</v>
      </c>
    </row>
    <row r="865" spans="2:14" x14ac:dyDescent="0.25">
      <c r="B865" s="382">
        <v>11</v>
      </c>
      <c r="C865" s="382">
        <v>2555</v>
      </c>
      <c r="D865" s="379" t="s">
        <v>1435</v>
      </c>
      <c r="E865" s="380">
        <v>246</v>
      </c>
      <c r="F865" s="380">
        <v>870</v>
      </c>
      <c r="G865" s="380">
        <v>1532</v>
      </c>
      <c r="H865" s="137">
        <f t="shared" si="92"/>
        <v>2.0436781609195402</v>
      </c>
      <c r="I865" s="381">
        <f t="shared" si="93"/>
        <v>0.16057441253263707</v>
      </c>
      <c r="J865" s="137">
        <f t="shared" si="94"/>
        <v>-7.2852938221359617E-2</v>
      </c>
      <c r="K865" s="137">
        <f t="shared" si="95"/>
        <v>-0.13503133548701615</v>
      </c>
      <c r="L865" s="137">
        <f t="shared" si="96"/>
        <v>-0.22307435860244684</v>
      </c>
      <c r="M865" s="137">
        <f t="shared" si="97"/>
        <v>-0.4309586323108226</v>
      </c>
      <c r="N865" s="383">
        <f t="shared" si="91"/>
        <v>-660.22862470018026</v>
      </c>
    </row>
    <row r="866" spans="2:14" x14ac:dyDescent="0.25">
      <c r="B866" s="382">
        <v>11</v>
      </c>
      <c r="C866" s="382">
        <v>2556</v>
      </c>
      <c r="D866" s="379" t="s">
        <v>1436</v>
      </c>
      <c r="E866" s="380">
        <v>1939</v>
      </c>
      <c r="F866" s="380">
        <v>1899</v>
      </c>
      <c r="G866" s="380">
        <v>3690</v>
      </c>
      <c r="H866" s="137">
        <f t="shared" si="92"/>
        <v>2.9641916798314902</v>
      </c>
      <c r="I866" s="381">
        <f t="shared" si="93"/>
        <v>0.52547425474254739</v>
      </c>
      <c r="J866" s="137">
        <f t="shared" si="94"/>
        <v>-1.5376859424237846E-2</v>
      </c>
      <c r="K866" s="137">
        <f t="shared" si="95"/>
        <v>-0.11158288855866524</v>
      </c>
      <c r="L866" s="137">
        <f t="shared" si="96"/>
        <v>8.7721417178508385E-2</v>
      </c>
      <c r="M866" s="137">
        <f t="shared" si="97"/>
        <v>-3.9238330804394719E-2</v>
      </c>
      <c r="N866" s="383">
        <f t="shared" si="91"/>
        <v>-144.78944066821651</v>
      </c>
    </row>
    <row r="867" spans="2:14" x14ac:dyDescent="0.25">
      <c r="B867" s="382">
        <v>11</v>
      </c>
      <c r="C867" s="382">
        <v>2571</v>
      </c>
      <c r="D867" s="379" t="s">
        <v>1437</v>
      </c>
      <c r="E867" s="380">
        <v>233</v>
      </c>
      <c r="F867" s="380">
        <v>255</v>
      </c>
      <c r="G867" s="380">
        <v>813</v>
      </c>
      <c r="H867" s="137">
        <f t="shared" si="92"/>
        <v>4.1019607843137251</v>
      </c>
      <c r="I867" s="381">
        <f t="shared" si="93"/>
        <v>0.28659286592865929</v>
      </c>
      <c r="J867" s="137">
        <f t="shared" si="94"/>
        <v>-9.200275316813003E-2</v>
      </c>
      <c r="K867" s="137">
        <f t="shared" si="95"/>
        <v>-8.2600241465438831E-2</v>
      </c>
      <c r="L867" s="137">
        <f t="shared" si="96"/>
        <v>-0.11574078797458544</v>
      </c>
      <c r="M867" s="137">
        <f t="shared" si="97"/>
        <v>-0.2903437826081543</v>
      </c>
      <c r="N867" s="383">
        <f t="shared" si="91"/>
        <v>-236.04949526042944</v>
      </c>
    </row>
    <row r="868" spans="2:14" x14ac:dyDescent="0.25">
      <c r="B868" s="382">
        <v>11</v>
      </c>
      <c r="C868" s="382">
        <v>2572</v>
      </c>
      <c r="D868" s="379" t="s">
        <v>1438</v>
      </c>
      <c r="E868" s="380">
        <v>2467</v>
      </c>
      <c r="F868" s="380">
        <v>539</v>
      </c>
      <c r="G868" s="380">
        <v>3073</v>
      </c>
      <c r="H868" s="137">
        <f t="shared" si="92"/>
        <v>10.278293135435993</v>
      </c>
      <c r="I868" s="381">
        <f t="shared" si="93"/>
        <v>0.80279856817442241</v>
      </c>
      <c r="J868" s="137">
        <f t="shared" si="94"/>
        <v>-3.1810010776334295E-2</v>
      </c>
      <c r="K868" s="137">
        <f t="shared" si="95"/>
        <v>7.4730855114578179E-2</v>
      </c>
      <c r="L868" s="137">
        <f t="shared" si="96"/>
        <v>0.32392657587078993</v>
      </c>
      <c r="M868" s="137">
        <f t="shared" si="97"/>
        <v>0.36684742020903383</v>
      </c>
      <c r="N868" s="383">
        <f t="shared" si="91"/>
        <v>1127.3221223023609</v>
      </c>
    </row>
    <row r="869" spans="2:14" x14ac:dyDescent="0.25">
      <c r="B869" s="382">
        <v>11</v>
      </c>
      <c r="C869" s="382">
        <v>2573</v>
      </c>
      <c r="D869" s="379" t="s">
        <v>1439</v>
      </c>
      <c r="E869" s="380">
        <v>1551</v>
      </c>
      <c r="F869" s="380">
        <v>596</v>
      </c>
      <c r="G869" s="380">
        <v>5450</v>
      </c>
      <c r="H869" s="137">
        <f t="shared" si="92"/>
        <v>11.746644295302014</v>
      </c>
      <c r="I869" s="381">
        <f t="shared" si="93"/>
        <v>0.28458715596330275</v>
      </c>
      <c r="J869" s="137">
        <f t="shared" si="94"/>
        <v>3.1498904562293352E-2</v>
      </c>
      <c r="K869" s="137">
        <f t="shared" si="95"/>
        <v>0.11213449290688125</v>
      </c>
      <c r="L869" s="137">
        <f t="shared" si="96"/>
        <v>-0.11744910930708957</v>
      </c>
      <c r="M869" s="137">
        <f t="shared" si="97"/>
        <v>2.618428816208504E-2</v>
      </c>
      <c r="N869" s="383">
        <f t="shared" si="91"/>
        <v>142.70437048336348</v>
      </c>
    </row>
    <row r="870" spans="2:14" x14ac:dyDescent="0.25">
      <c r="B870" s="382">
        <v>11</v>
      </c>
      <c r="C870" s="382">
        <v>2574</v>
      </c>
      <c r="D870" s="379" t="s">
        <v>1440</v>
      </c>
      <c r="E870" s="380">
        <v>302</v>
      </c>
      <c r="F870" s="380">
        <v>177</v>
      </c>
      <c r="G870" s="380">
        <v>340</v>
      </c>
      <c r="H870" s="137">
        <f t="shared" si="92"/>
        <v>3.6271186440677967</v>
      </c>
      <c r="I870" s="381">
        <f t="shared" si="93"/>
        <v>0.88823529411764701</v>
      </c>
      <c r="J870" s="137">
        <f t="shared" si="94"/>
        <v>-0.10460061473951028</v>
      </c>
      <c r="K870" s="137">
        <f t="shared" si="95"/>
        <v>-9.469600159948012E-2</v>
      </c>
      <c r="L870" s="137">
        <f t="shared" si="96"/>
        <v>0.39669551257105412</v>
      </c>
      <c r="M870" s="137">
        <f t="shared" si="97"/>
        <v>0.19739889623206372</v>
      </c>
      <c r="N870" s="383">
        <f t="shared" si="91"/>
        <v>67.115624718901671</v>
      </c>
    </row>
    <row r="871" spans="2:14" x14ac:dyDescent="0.25">
      <c r="B871" s="382">
        <v>11</v>
      </c>
      <c r="C871" s="382">
        <v>2575</v>
      </c>
      <c r="D871" s="379" t="s">
        <v>1441</v>
      </c>
      <c r="E871" s="380">
        <v>811</v>
      </c>
      <c r="F871" s="380">
        <v>433</v>
      </c>
      <c r="G871" s="380">
        <v>1821</v>
      </c>
      <c r="H871" s="137">
        <f t="shared" si="92"/>
        <v>6.0785219399538102</v>
      </c>
      <c r="I871" s="381">
        <f t="shared" si="93"/>
        <v>0.44535969247666118</v>
      </c>
      <c r="J871" s="137">
        <f t="shared" si="94"/>
        <v>-6.5155724703116716E-2</v>
      </c>
      <c r="K871" s="137">
        <f t="shared" si="95"/>
        <v>-3.2250856685681194E-2</v>
      </c>
      <c r="L871" s="137">
        <f t="shared" si="96"/>
        <v>1.9485521596908424E-2</v>
      </c>
      <c r="M871" s="137">
        <f t="shared" si="97"/>
        <v>-7.7921059791889485E-2</v>
      </c>
      <c r="N871" s="383">
        <f t="shared" si="91"/>
        <v>-141.89424988103076</v>
      </c>
    </row>
    <row r="872" spans="2:14" x14ac:dyDescent="0.25">
      <c r="B872" s="382">
        <v>11</v>
      </c>
      <c r="C872" s="382">
        <v>2576</v>
      </c>
      <c r="D872" s="379" t="s">
        <v>1442</v>
      </c>
      <c r="E872" s="380">
        <v>910</v>
      </c>
      <c r="F872" s="380">
        <v>572</v>
      </c>
      <c r="G872" s="380">
        <v>2789</v>
      </c>
      <c r="H872" s="137">
        <f t="shared" si="92"/>
        <v>6.4667832167832167</v>
      </c>
      <c r="I872" s="381">
        <f t="shared" si="93"/>
        <v>0.32628182144137685</v>
      </c>
      <c r="J872" s="137">
        <f t="shared" si="94"/>
        <v>-3.9374054510524552E-2</v>
      </c>
      <c r="K872" s="137">
        <f t="shared" si="95"/>
        <v>-2.2360590266966122E-2</v>
      </c>
      <c r="L872" s="137">
        <f t="shared" si="96"/>
        <v>-8.1936553794031836E-2</v>
      </c>
      <c r="M872" s="137">
        <f t="shared" si="97"/>
        <v>-0.1436711985715225</v>
      </c>
      <c r="N872" s="383">
        <f t="shared" si="91"/>
        <v>-400.69897281597622</v>
      </c>
    </row>
    <row r="873" spans="2:14" x14ac:dyDescent="0.25">
      <c r="B873" s="382">
        <v>11</v>
      </c>
      <c r="C873" s="382">
        <v>2578</v>
      </c>
      <c r="D873" s="379" t="s">
        <v>1443</v>
      </c>
      <c r="E873" s="380">
        <v>955</v>
      </c>
      <c r="F873" s="380">
        <v>384</v>
      </c>
      <c r="G873" s="380">
        <v>1696</v>
      </c>
      <c r="H873" s="137">
        <f t="shared" si="92"/>
        <v>6.903645833333333</v>
      </c>
      <c r="I873" s="381">
        <f t="shared" si="93"/>
        <v>0.56308962264150941</v>
      </c>
      <c r="J873" s="137">
        <f t="shared" si="94"/>
        <v>-6.8484969304432847E-2</v>
      </c>
      <c r="K873" s="137">
        <f t="shared" si="95"/>
        <v>-1.1232291041916104E-2</v>
      </c>
      <c r="L873" s="137">
        <f t="shared" si="96"/>
        <v>0.11975951666532267</v>
      </c>
      <c r="M873" s="137">
        <f t="shared" si="97"/>
        <v>4.0042256318973721E-2</v>
      </c>
      <c r="N873" s="383">
        <f t="shared" si="91"/>
        <v>67.911666716979425</v>
      </c>
    </row>
    <row r="874" spans="2:14" x14ac:dyDescent="0.25">
      <c r="B874" s="382">
        <v>11</v>
      </c>
      <c r="C874" s="382">
        <v>2579</v>
      </c>
      <c r="D874" s="379" t="s">
        <v>1444</v>
      </c>
      <c r="E874" s="380">
        <v>3240</v>
      </c>
      <c r="F874" s="380">
        <v>1386</v>
      </c>
      <c r="G874" s="380">
        <v>5299</v>
      </c>
      <c r="H874" s="137">
        <f t="shared" si="92"/>
        <v>6.1608946608946606</v>
      </c>
      <c r="I874" s="381">
        <f t="shared" si="93"/>
        <v>0.6114361200226458</v>
      </c>
      <c r="J874" s="137">
        <f t="shared" si="94"/>
        <v>2.7477177083903456E-2</v>
      </c>
      <c r="K874" s="137">
        <f t="shared" si="95"/>
        <v>-3.0152557925649463E-2</v>
      </c>
      <c r="L874" s="137">
        <f t="shared" si="96"/>
        <v>0.16093763027825891</v>
      </c>
      <c r="M874" s="137">
        <f t="shared" si="97"/>
        <v>0.1582622494365129</v>
      </c>
      <c r="N874" s="383">
        <f t="shared" si="91"/>
        <v>838.63165976408186</v>
      </c>
    </row>
    <row r="875" spans="2:14" x14ac:dyDescent="0.25">
      <c r="B875" s="382">
        <v>11</v>
      </c>
      <c r="C875" s="382">
        <v>2580</v>
      </c>
      <c r="D875" s="379" t="s">
        <v>1445</v>
      </c>
      <c r="E875" s="380">
        <v>624</v>
      </c>
      <c r="F875" s="380">
        <v>511</v>
      </c>
      <c r="G875" s="380">
        <v>3562</v>
      </c>
      <c r="H875" s="137">
        <f t="shared" si="92"/>
        <v>8.1917808219178081</v>
      </c>
      <c r="I875" s="381">
        <f t="shared" si="93"/>
        <v>0.17518248175182483</v>
      </c>
      <c r="J875" s="137">
        <f t="shared" si="94"/>
        <v>-1.8786005895985568E-2</v>
      </c>
      <c r="K875" s="137">
        <f t="shared" si="95"/>
        <v>2.1580659877128636E-2</v>
      </c>
      <c r="L875" s="137">
        <f t="shared" si="96"/>
        <v>-0.21063224249150692</v>
      </c>
      <c r="M875" s="137">
        <f t="shared" si="97"/>
        <v>-0.20783758851036385</v>
      </c>
      <c r="N875" s="383">
        <f t="shared" si="91"/>
        <v>-740.31749027391606</v>
      </c>
    </row>
    <row r="876" spans="2:14" x14ac:dyDescent="0.25">
      <c r="B876" s="382">
        <v>11</v>
      </c>
      <c r="C876" s="382">
        <v>2581</v>
      </c>
      <c r="D876" s="379" t="s">
        <v>1446</v>
      </c>
      <c r="E876" s="380">
        <v>23670</v>
      </c>
      <c r="F876" s="380">
        <v>1091</v>
      </c>
      <c r="G876" s="380">
        <v>19051</v>
      </c>
      <c r="H876" s="137">
        <f t="shared" si="92"/>
        <v>39.157653528872594</v>
      </c>
      <c r="I876" s="381">
        <f t="shared" si="93"/>
        <v>1.242454464332581</v>
      </c>
      <c r="J876" s="137">
        <f t="shared" si="94"/>
        <v>0.39374735114229953</v>
      </c>
      <c r="K876" s="137">
        <f t="shared" si="95"/>
        <v>0.81038126719178694</v>
      </c>
      <c r="L876" s="137">
        <f t="shared" si="96"/>
        <v>0.69839425033073488</v>
      </c>
      <c r="M876" s="137">
        <f t="shared" si="97"/>
        <v>1.9025228686648212</v>
      </c>
      <c r="N876" s="383">
        <f t="shared" si="91"/>
        <v>36244.963170933508</v>
      </c>
    </row>
    <row r="877" spans="2:14" x14ac:dyDescent="0.25">
      <c r="B877" s="382">
        <v>11</v>
      </c>
      <c r="C877" s="382">
        <v>2582</v>
      </c>
      <c r="D877" s="379" t="s">
        <v>1447</v>
      </c>
      <c r="E877" s="380">
        <v>704</v>
      </c>
      <c r="F877" s="380">
        <v>276</v>
      </c>
      <c r="G877" s="380">
        <v>1211</v>
      </c>
      <c r="H877" s="137">
        <f t="shared" si="92"/>
        <v>6.9384057971014492</v>
      </c>
      <c r="I877" s="381">
        <f t="shared" si="93"/>
        <v>0.5813377374071016</v>
      </c>
      <c r="J877" s="137">
        <f t="shared" si="94"/>
        <v>-8.140243835753945E-2</v>
      </c>
      <c r="K877" s="137">
        <f t="shared" si="95"/>
        <v>-1.0346842703676069E-2</v>
      </c>
      <c r="L877" s="137">
        <f t="shared" si="96"/>
        <v>0.13530196511025677</v>
      </c>
      <c r="M877" s="137">
        <f t="shared" si="97"/>
        <v>4.3552684049041251E-2</v>
      </c>
      <c r="N877" s="383">
        <f t="shared" si="91"/>
        <v>52.742300383388958</v>
      </c>
    </row>
    <row r="878" spans="2:14" x14ac:dyDescent="0.25">
      <c r="B878" s="382">
        <v>11</v>
      </c>
      <c r="C878" s="382">
        <v>2583</v>
      </c>
      <c r="D878" s="379" t="s">
        <v>1448</v>
      </c>
      <c r="E878" s="380">
        <v>2325</v>
      </c>
      <c r="F878" s="380">
        <v>354</v>
      </c>
      <c r="G878" s="380">
        <v>5337</v>
      </c>
      <c r="H878" s="137">
        <f t="shared" si="92"/>
        <v>21.64406779661017</v>
      </c>
      <c r="I878" s="381">
        <f t="shared" si="93"/>
        <v>0.43563799887577292</v>
      </c>
      <c r="J878" s="137">
        <f t="shared" si="94"/>
        <v>2.8489267442703563E-2</v>
      </c>
      <c r="K878" s="137">
        <f t="shared" si="95"/>
        <v>0.36425377733863601</v>
      </c>
      <c r="L878" s="137">
        <f t="shared" si="96"/>
        <v>1.1205273279194147E-2</v>
      </c>
      <c r="M878" s="137">
        <f t="shared" si="97"/>
        <v>0.40394831806053372</v>
      </c>
      <c r="N878" s="383">
        <f t="shared" si="91"/>
        <v>2155.8721734890682</v>
      </c>
    </row>
    <row r="879" spans="2:14" x14ac:dyDescent="0.25">
      <c r="B879" s="382">
        <v>11</v>
      </c>
      <c r="C879" s="382">
        <v>2584</v>
      </c>
      <c r="D879" s="379" t="s">
        <v>1449</v>
      </c>
      <c r="E879" s="380">
        <v>178</v>
      </c>
      <c r="F879" s="380">
        <v>184</v>
      </c>
      <c r="G879" s="380">
        <v>1980</v>
      </c>
      <c r="H879" s="137">
        <f t="shared" si="92"/>
        <v>11.728260869565217</v>
      </c>
      <c r="I879" s="381">
        <f t="shared" si="93"/>
        <v>8.9898989898989895E-2</v>
      </c>
      <c r="J879" s="137">
        <f t="shared" si="94"/>
        <v>-6.092092557024259E-2</v>
      </c>
      <c r="K879" s="137">
        <f t="shared" si="95"/>
        <v>0.11166620778787498</v>
      </c>
      <c r="L879" s="137">
        <f t="shared" si="96"/>
        <v>-0.2832706652740058</v>
      </c>
      <c r="M879" s="137">
        <f t="shared" si="97"/>
        <v>-0.23252538305637341</v>
      </c>
      <c r="N879" s="383">
        <f t="shared" si="91"/>
        <v>-460.40025845161932</v>
      </c>
    </row>
    <row r="880" spans="2:14" x14ac:dyDescent="0.25">
      <c r="B880" s="382">
        <v>11</v>
      </c>
      <c r="C880" s="382">
        <v>2585</v>
      </c>
      <c r="D880" s="379" t="s">
        <v>1450</v>
      </c>
      <c r="E880" s="380">
        <v>308</v>
      </c>
      <c r="F880" s="380">
        <v>449</v>
      </c>
      <c r="G880" s="380">
        <v>772</v>
      </c>
      <c r="H880" s="137">
        <f t="shared" si="92"/>
        <v>2.4053452115812917</v>
      </c>
      <c r="I880" s="381">
        <f t="shared" si="93"/>
        <v>0.39896373056994816</v>
      </c>
      <c r="J880" s="137">
        <f t="shared" si="94"/>
        <v>-9.3094745397361719E-2</v>
      </c>
      <c r="K880" s="137">
        <f t="shared" si="95"/>
        <v>-0.12581850974470735</v>
      </c>
      <c r="L880" s="137">
        <f t="shared" si="96"/>
        <v>-2.0031264397220722E-2</v>
      </c>
      <c r="M880" s="137">
        <f t="shared" si="97"/>
        <v>-0.23894451953928977</v>
      </c>
      <c r="N880" s="383">
        <f t="shared" si="91"/>
        <v>-184.46516908433171</v>
      </c>
    </row>
    <row r="881" spans="2:14" x14ac:dyDescent="0.25">
      <c r="B881" s="382">
        <v>11</v>
      </c>
      <c r="C881" s="382">
        <v>2586</v>
      </c>
      <c r="D881" s="379" t="s">
        <v>1451</v>
      </c>
      <c r="E881" s="380">
        <v>2613</v>
      </c>
      <c r="F881" s="380">
        <v>694</v>
      </c>
      <c r="G881" s="380">
        <v>5532</v>
      </c>
      <c r="H881" s="137">
        <f t="shared" si="92"/>
        <v>11.736311239193084</v>
      </c>
      <c r="I881" s="381">
        <f t="shared" si="93"/>
        <v>0.47234273318872017</v>
      </c>
      <c r="J881" s="137">
        <f t="shared" si="94"/>
        <v>3.3682889020756737E-2</v>
      </c>
      <c r="K881" s="137">
        <f t="shared" si="95"/>
        <v>0.11187127665551722</v>
      </c>
      <c r="L881" s="137">
        <f t="shared" si="96"/>
        <v>4.2467759737228744E-2</v>
      </c>
      <c r="M881" s="137">
        <f t="shared" si="97"/>
        <v>0.18802192541350268</v>
      </c>
      <c r="N881" s="383">
        <f t="shared" si="91"/>
        <v>1040.1372913874968</v>
      </c>
    </row>
    <row r="882" spans="2:14" x14ac:dyDescent="0.25">
      <c r="B882" s="382">
        <v>11</v>
      </c>
      <c r="C882" s="382">
        <v>2601</v>
      </c>
      <c r="D882" s="379" t="s">
        <v>1452</v>
      </c>
      <c r="E882" s="380">
        <v>22499</v>
      </c>
      <c r="F882" s="380">
        <v>594</v>
      </c>
      <c r="G882" s="380">
        <v>16847</v>
      </c>
      <c r="H882" s="137">
        <f t="shared" si="92"/>
        <v>66.239057239057246</v>
      </c>
      <c r="I882" s="381">
        <f t="shared" si="93"/>
        <v>1.3354899982192676</v>
      </c>
      <c r="J882" s="137">
        <f t="shared" si="94"/>
        <v>0.33504611033189335</v>
      </c>
      <c r="K882" s="137">
        <f t="shared" si="95"/>
        <v>1.5002319261957986</v>
      </c>
      <c r="L882" s="137">
        <f t="shared" si="96"/>
        <v>0.77763531208179637</v>
      </c>
      <c r="M882" s="137">
        <f t="shared" si="97"/>
        <v>2.6129133486094882</v>
      </c>
      <c r="N882" s="383">
        <f t="shared" si="91"/>
        <v>44019.751184024048</v>
      </c>
    </row>
    <row r="883" spans="2:14" x14ac:dyDescent="0.25">
      <c r="B883" s="382">
        <v>11</v>
      </c>
      <c r="C883" s="382">
        <v>2611</v>
      </c>
      <c r="D883" s="379" t="s">
        <v>1453</v>
      </c>
      <c r="E883" s="380">
        <v>129</v>
      </c>
      <c r="F883" s="380">
        <v>1113</v>
      </c>
      <c r="G883" s="380">
        <v>796</v>
      </c>
      <c r="H883" s="137">
        <f t="shared" si="92"/>
        <v>0.83108715184186888</v>
      </c>
      <c r="I883" s="381">
        <f t="shared" si="93"/>
        <v>0.1620603015075377</v>
      </c>
      <c r="J883" s="137">
        <f t="shared" si="94"/>
        <v>-9.2455530433909028E-2</v>
      </c>
      <c r="K883" s="137">
        <f t="shared" si="95"/>
        <v>-0.16591993770522323</v>
      </c>
      <c r="L883" s="137">
        <f t="shared" si="96"/>
        <v>-0.22180878387958095</v>
      </c>
      <c r="M883" s="137">
        <f t="shared" si="97"/>
        <v>-0.48018425201871318</v>
      </c>
      <c r="N883" s="383">
        <f t="shared" si="91"/>
        <v>-382.22666460689567</v>
      </c>
    </row>
    <row r="884" spans="2:14" x14ac:dyDescent="0.25">
      <c r="B884" s="382">
        <v>11</v>
      </c>
      <c r="C884" s="382">
        <v>2612</v>
      </c>
      <c r="D884" s="379" t="s">
        <v>1454</v>
      </c>
      <c r="E884" s="380">
        <v>135</v>
      </c>
      <c r="F884" s="380">
        <v>2266</v>
      </c>
      <c r="G884" s="380">
        <v>262</v>
      </c>
      <c r="H884" s="137">
        <f t="shared" si="92"/>
        <v>0.17519858781994704</v>
      </c>
      <c r="I884" s="381">
        <f t="shared" si="93"/>
        <v>0.51526717557251911</v>
      </c>
      <c r="J884" s="137">
        <f t="shared" si="94"/>
        <v>-0.10667806337073156</v>
      </c>
      <c r="K884" s="137">
        <f t="shared" si="95"/>
        <v>-0.18262753392016964</v>
      </c>
      <c r="L884" s="137">
        <f t="shared" si="96"/>
        <v>7.9027751897936191E-2</v>
      </c>
      <c r="M884" s="137">
        <f t="shared" si="97"/>
        <v>-0.21027784539296501</v>
      </c>
      <c r="N884" s="383">
        <f t="shared" si="91"/>
        <v>-55.092795492956832</v>
      </c>
    </row>
    <row r="885" spans="2:14" x14ac:dyDescent="0.25">
      <c r="B885" s="382">
        <v>11</v>
      </c>
      <c r="C885" s="382">
        <v>2613</v>
      </c>
      <c r="D885" s="379" t="s">
        <v>1455</v>
      </c>
      <c r="E885" s="380">
        <v>1920</v>
      </c>
      <c r="F885" s="380">
        <v>680</v>
      </c>
      <c r="G885" s="380">
        <v>4366</v>
      </c>
      <c r="H885" s="137">
        <f t="shared" si="92"/>
        <v>9.2441176470588236</v>
      </c>
      <c r="I885" s="381">
        <f t="shared" si="93"/>
        <v>0.43976179569399909</v>
      </c>
      <c r="J885" s="137">
        <f t="shared" si="94"/>
        <v>2.6276953796798177E-3</v>
      </c>
      <c r="K885" s="137">
        <f t="shared" si="95"/>
        <v>4.8387071394294739E-2</v>
      </c>
      <c r="L885" s="137">
        <f t="shared" si="96"/>
        <v>1.4717630597634302E-2</v>
      </c>
      <c r="M885" s="137">
        <f t="shared" si="97"/>
        <v>6.5732397371608853E-2</v>
      </c>
      <c r="N885" s="383">
        <f t="shared" si="91"/>
        <v>286.98764692444428</v>
      </c>
    </row>
    <row r="886" spans="2:14" x14ac:dyDescent="0.25">
      <c r="B886" s="382">
        <v>11</v>
      </c>
      <c r="C886" s="382">
        <v>2614</v>
      </c>
      <c r="D886" s="379" t="s">
        <v>1456</v>
      </c>
      <c r="E886" s="380">
        <v>676</v>
      </c>
      <c r="F886" s="380">
        <v>751</v>
      </c>
      <c r="G886" s="380">
        <v>2450</v>
      </c>
      <c r="H886" s="137">
        <f t="shared" si="92"/>
        <v>4.1624500665778958</v>
      </c>
      <c r="I886" s="381">
        <f t="shared" si="93"/>
        <v>0.27591836734693875</v>
      </c>
      <c r="J886" s="137">
        <f t="shared" si="94"/>
        <v>-4.8402965869293914E-2</v>
      </c>
      <c r="K886" s="137">
        <f t="shared" si="95"/>
        <v>-8.1059384437524723E-2</v>
      </c>
      <c r="L886" s="137">
        <f t="shared" si="96"/>
        <v>-0.12483256792079347</v>
      </c>
      <c r="M886" s="137">
        <f t="shared" si="97"/>
        <v>-0.25429491822761208</v>
      </c>
      <c r="N886" s="383">
        <f t="shared" si="91"/>
        <v>-623.02254965764962</v>
      </c>
    </row>
    <row r="887" spans="2:14" x14ac:dyDescent="0.25">
      <c r="B887" s="382">
        <v>11</v>
      </c>
      <c r="C887" s="382">
        <v>2615</v>
      </c>
      <c r="D887" s="379" t="s">
        <v>1457</v>
      </c>
      <c r="E887" s="380">
        <v>411</v>
      </c>
      <c r="F887" s="380">
        <v>744</v>
      </c>
      <c r="G887" s="380">
        <v>967</v>
      </c>
      <c r="H887" s="137">
        <f t="shared" si="92"/>
        <v>1.8521505376344085</v>
      </c>
      <c r="I887" s="381">
        <f t="shared" si="93"/>
        <v>0.42502585315408481</v>
      </c>
      <c r="J887" s="137">
        <f t="shared" si="94"/>
        <v>-8.7901123819308563E-2</v>
      </c>
      <c r="K887" s="137">
        <f t="shared" si="95"/>
        <v>-0.13991016150928143</v>
      </c>
      <c r="L887" s="137">
        <f t="shared" si="96"/>
        <v>2.1666010717797854E-3</v>
      </c>
      <c r="M887" s="137">
        <f t="shared" si="97"/>
        <v>-0.2256446842568102</v>
      </c>
      <c r="N887" s="383">
        <f t="shared" si="91"/>
        <v>-218.19840967633547</v>
      </c>
    </row>
    <row r="888" spans="2:14" x14ac:dyDescent="0.25">
      <c r="B888" s="382">
        <v>11</v>
      </c>
      <c r="C888" s="382">
        <v>2616</v>
      </c>
      <c r="D888" s="379" t="s">
        <v>1458</v>
      </c>
      <c r="E888" s="380">
        <v>93</v>
      </c>
      <c r="F888" s="380">
        <v>148</v>
      </c>
      <c r="G888" s="380">
        <v>600</v>
      </c>
      <c r="H888" s="137">
        <f t="shared" si="92"/>
        <v>4.6824324324324325</v>
      </c>
      <c r="I888" s="381">
        <f t="shared" si="93"/>
        <v>0.155</v>
      </c>
      <c r="J888" s="137">
        <f t="shared" si="94"/>
        <v>-9.767578596877273E-2</v>
      </c>
      <c r="K888" s="137">
        <f t="shared" si="95"/>
        <v>-6.7813757231712068E-2</v>
      </c>
      <c r="L888" s="137">
        <f t="shared" si="96"/>
        <v>-0.22782224738505522</v>
      </c>
      <c r="M888" s="137">
        <f t="shared" si="97"/>
        <v>-0.39331179058554</v>
      </c>
      <c r="N888" s="383">
        <f t="shared" si="91"/>
        <v>-235.987074351324</v>
      </c>
    </row>
    <row r="889" spans="2:14" x14ac:dyDescent="0.25">
      <c r="B889" s="382">
        <v>11</v>
      </c>
      <c r="C889" s="382">
        <v>2617</v>
      </c>
      <c r="D889" s="379" t="s">
        <v>1459</v>
      </c>
      <c r="E889" s="380">
        <v>58</v>
      </c>
      <c r="F889" s="380">
        <v>304</v>
      </c>
      <c r="G889" s="380">
        <v>519</v>
      </c>
      <c r="H889" s="137">
        <f t="shared" si="92"/>
        <v>1.8980263157894737</v>
      </c>
      <c r="I889" s="381">
        <f t="shared" si="93"/>
        <v>0.11175337186897881</v>
      </c>
      <c r="J889" s="137">
        <f t="shared" si="94"/>
        <v>-9.983313647042559E-2</v>
      </c>
      <c r="K889" s="137">
        <f t="shared" si="95"/>
        <v>-0.1387415575428374</v>
      </c>
      <c r="L889" s="137">
        <f t="shared" si="96"/>
        <v>-0.26465665448835912</v>
      </c>
      <c r="M889" s="137">
        <f t="shared" si="97"/>
        <v>-0.5032313485016221</v>
      </c>
      <c r="N889" s="383">
        <f t="shared" si="91"/>
        <v>-261.17706987234186</v>
      </c>
    </row>
    <row r="890" spans="2:14" x14ac:dyDescent="0.25">
      <c r="B890" s="382">
        <v>11</v>
      </c>
      <c r="C890" s="382">
        <v>2618</v>
      </c>
      <c r="D890" s="379" t="s">
        <v>1460</v>
      </c>
      <c r="E890" s="380">
        <v>124</v>
      </c>
      <c r="F890" s="380">
        <v>604</v>
      </c>
      <c r="G890" s="380">
        <v>964</v>
      </c>
      <c r="H890" s="137">
        <f t="shared" si="92"/>
        <v>1.8013245033112584</v>
      </c>
      <c r="I890" s="381">
        <f t="shared" si="93"/>
        <v>0.12863070539419086</v>
      </c>
      <c r="J890" s="137">
        <f t="shared" si="94"/>
        <v>-8.7981025689740144E-2</v>
      </c>
      <c r="K890" s="137">
        <f t="shared" si="95"/>
        <v>-0.14120486445923225</v>
      </c>
      <c r="L890" s="137">
        <f t="shared" si="96"/>
        <v>-0.25028174017128263</v>
      </c>
      <c r="M890" s="137">
        <f t="shared" si="97"/>
        <v>-0.47946763032025502</v>
      </c>
      <c r="N890" s="383">
        <f t="shared" si="91"/>
        <v>-462.20679562872584</v>
      </c>
    </row>
    <row r="891" spans="2:14" x14ac:dyDescent="0.25">
      <c r="B891" s="382">
        <v>11</v>
      </c>
      <c r="C891" s="382">
        <v>2619</v>
      </c>
      <c r="D891" s="379" t="s">
        <v>1461</v>
      </c>
      <c r="E891" s="380">
        <v>368</v>
      </c>
      <c r="F891" s="380">
        <v>1627</v>
      </c>
      <c r="G891" s="380">
        <v>1197</v>
      </c>
      <c r="H891" s="137">
        <f t="shared" si="92"/>
        <v>0.96189305470190534</v>
      </c>
      <c r="I891" s="381">
        <f t="shared" si="93"/>
        <v>0.30743525480367584</v>
      </c>
      <c r="J891" s="137">
        <f t="shared" si="94"/>
        <v>-8.1775313752886852E-2</v>
      </c>
      <c r="K891" s="137">
        <f t="shared" si="95"/>
        <v>-0.16258788966017765</v>
      </c>
      <c r="L891" s="137">
        <f t="shared" si="96"/>
        <v>-9.7988721050388819E-2</v>
      </c>
      <c r="M891" s="137">
        <f t="shared" si="97"/>
        <v>-0.34235192446345331</v>
      </c>
      <c r="N891" s="383">
        <f t="shared" si="91"/>
        <v>-409.79525358275362</v>
      </c>
    </row>
    <row r="892" spans="2:14" x14ac:dyDescent="0.25">
      <c r="B892" s="382">
        <v>11</v>
      </c>
      <c r="C892" s="382">
        <v>2620</v>
      </c>
      <c r="D892" s="379" t="s">
        <v>1462</v>
      </c>
      <c r="E892" s="380">
        <v>122</v>
      </c>
      <c r="F892" s="380">
        <v>576</v>
      </c>
      <c r="G892" s="380">
        <v>631</v>
      </c>
      <c r="H892" s="137">
        <f t="shared" si="92"/>
        <v>1.3072916666666667</v>
      </c>
      <c r="I892" s="381">
        <f t="shared" si="93"/>
        <v>0.19334389857369255</v>
      </c>
      <c r="J892" s="137">
        <f t="shared" si="94"/>
        <v>-9.6850133307646316E-2</v>
      </c>
      <c r="K892" s="137">
        <f t="shared" si="95"/>
        <v>-0.15378947349856073</v>
      </c>
      <c r="L892" s="137">
        <f t="shared" si="96"/>
        <v>-0.19516363719902599</v>
      </c>
      <c r="M892" s="137">
        <f t="shared" si="97"/>
        <v>-0.44580324400523308</v>
      </c>
      <c r="N892" s="383">
        <f t="shared" si="91"/>
        <v>-281.30184696730208</v>
      </c>
    </row>
    <row r="893" spans="2:14" x14ac:dyDescent="0.25">
      <c r="B893" s="382">
        <v>11</v>
      </c>
      <c r="C893" s="382">
        <v>2621</v>
      </c>
      <c r="D893" s="379" t="s">
        <v>1463</v>
      </c>
      <c r="E893" s="380">
        <v>627</v>
      </c>
      <c r="F893" s="380">
        <v>1024</v>
      </c>
      <c r="G893" s="380">
        <v>1983</v>
      </c>
      <c r="H893" s="137">
        <f t="shared" si="92"/>
        <v>2.548828125</v>
      </c>
      <c r="I893" s="381">
        <f t="shared" si="93"/>
        <v>0.31618759455370649</v>
      </c>
      <c r="J893" s="137">
        <f t="shared" si="94"/>
        <v>-6.0841023699810995E-2</v>
      </c>
      <c r="K893" s="137">
        <f t="shared" si="95"/>
        <v>-0.12216353737189467</v>
      </c>
      <c r="L893" s="137">
        <f t="shared" si="96"/>
        <v>-9.0534099513598837E-2</v>
      </c>
      <c r="M893" s="137">
        <f t="shared" si="97"/>
        <v>-0.27353866058530452</v>
      </c>
      <c r="N893" s="383">
        <f t="shared" si="91"/>
        <v>-542.42716394065883</v>
      </c>
    </row>
    <row r="894" spans="2:14" x14ac:dyDescent="0.25">
      <c r="B894" s="382">
        <v>11</v>
      </c>
      <c r="C894" s="382">
        <v>2622</v>
      </c>
      <c r="D894" s="379" t="s">
        <v>1464</v>
      </c>
      <c r="E894" s="380">
        <v>90</v>
      </c>
      <c r="F894" s="380">
        <v>363</v>
      </c>
      <c r="G894" s="380">
        <v>701</v>
      </c>
      <c r="H894" s="137">
        <f t="shared" si="92"/>
        <v>2.1790633608815426</v>
      </c>
      <c r="I894" s="381">
        <f t="shared" si="93"/>
        <v>0.12838801711840228</v>
      </c>
      <c r="J894" s="137">
        <f t="shared" si="94"/>
        <v>-9.4985756330909291E-2</v>
      </c>
      <c r="K894" s="137">
        <f t="shared" si="95"/>
        <v>-0.13158263798179587</v>
      </c>
      <c r="L894" s="137">
        <f t="shared" si="96"/>
        <v>-0.25048844481245169</v>
      </c>
      <c r="M894" s="137">
        <f t="shared" si="97"/>
        <v>-0.47705683912515684</v>
      </c>
      <c r="N894" s="383">
        <f t="shared" si="91"/>
        <v>-334.41684422673495</v>
      </c>
    </row>
    <row r="895" spans="2:14" x14ac:dyDescent="0.25">
      <c r="B895" s="382">
        <v>12</v>
      </c>
      <c r="C895" s="382">
        <v>2701</v>
      </c>
      <c r="D895" s="379" t="s">
        <v>1465</v>
      </c>
      <c r="E895" s="380">
        <v>194843</v>
      </c>
      <c r="F895" s="380">
        <v>2246</v>
      </c>
      <c r="G895" s="380">
        <v>177571</v>
      </c>
      <c r="H895" s="137">
        <f t="shared" si="92"/>
        <v>165.81211041852183</v>
      </c>
      <c r="I895" s="381">
        <f t="shared" si="93"/>
        <v>1.0972681349995212</v>
      </c>
      <c r="J895" s="137">
        <f t="shared" si="94"/>
        <v>4.6157621847473704</v>
      </c>
      <c r="K895" s="137">
        <f t="shared" si="95"/>
        <v>4.0366785997137704</v>
      </c>
      <c r="L895" s="137">
        <f t="shared" si="96"/>
        <v>0.57473484399999675</v>
      </c>
      <c r="M895" s="137">
        <f t="shared" si="97"/>
        <v>9.2271756284611381</v>
      </c>
      <c r="N895" s="383">
        <f t="shared" si="91"/>
        <v>1638478.8035214727</v>
      </c>
    </row>
    <row r="896" spans="2:14" x14ac:dyDescent="0.25">
      <c r="B896" s="382">
        <v>12</v>
      </c>
      <c r="C896" s="382">
        <v>2702</v>
      </c>
      <c r="D896" s="379" t="s">
        <v>1466</v>
      </c>
      <c r="E896" s="380">
        <v>367</v>
      </c>
      <c r="F896" s="380">
        <v>220</v>
      </c>
      <c r="G896" s="380">
        <v>1279</v>
      </c>
      <c r="H896" s="137">
        <f t="shared" si="92"/>
        <v>7.4818181818181815</v>
      </c>
      <c r="I896" s="381">
        <f t="shared" si="93"/>
        <v>0.28694292415949962</v>
      </c>
      <c r="J896" s="137">
        <f t="shared" si="94"/>
        <v>-7.9591329294423474E-2</v>
      </c>
      <c r="K896" s="137">
        <f t="shared" si="95"/>
        <v>3.495622617528775E-3</v>
      </c>
      <c r="L896" s="137">
        <f t="shared" si="96"/>
        <v>-0.11544263322953642</v>
      </c>
      <c r="M896" s="137">
        <f t="shared" si="97"/>
        <v>-0.1915383399064311</v>
      </c>
      <c r="N896" s="383">
        <f t="shared" si="91"/>
        <v>-244.97753674032538</v>
      </c>
    </row>
    <row r="897" spans="2:14" x14ac:dyDescent="0.25">
      <c r="B897" s="382">
        <v>12</v>
      </c>
      <c r="C897" s="382">
        <v>2703</v>
      </c>
      <c r="D897" s="379" t="s">
        <v>1467</v>
      </c>
      <c r="E897" s="380">
        <v>5204</v>
      </c>
      <c r="F897" s="380">
        <v>1065</v>
      </c>
      <c r="G897" s="380">
        <v>22534</v>
      </c>
      <c r="H897" s="137">
        <f t="shared" si="92"/>
        <v>26.045070422535211</v>
      </c>
      <c r="I897" s="381">
        <f t="shared" si="93"/>
        <v>0.23093991302032485</v>
      </c>
      <c r="J897" s="137">
        <f t="shared" si="94"/>
        <v>0.48651342271337228</v>
      </c>
      <c r="K897" s="137">
        <f t="shared" si="95"/>
        <v>0.47636150241313047</v>
      </c>
      <c r="L897" s="137">
        <f t="shared" si="96"/>
        <v>-0.16314202160870897</v>
      </c>
      <c r="M897" s="137">
        <f t="shared" si="97"/>
        <v>0.7997329035177938</v>
      </c>
      <c r="N897" s="383">
        <f t="shared" si="91"/>
        <v>18021.181247869965</v>
      </c>
    </row>
    <row r="898" spans="2:14" x14ac:dyDescent="0.25">
      <c r="B898" s="382">
        <v>13</v>
      </c>
      <c r="C898" s="382">
        <v>2761</v>
      </c>
      <c r="D898" s="379" t="s">
        <v>1468</v>
      </c>
      <c r="E898" s="380">
        <v>5636</v>
      </c>
      <c r="F898" s="380">
        <v>729</v>
      </c>
      <c r="G898" s="380">
        <v>11137</v>
      </c>
      <c r="H898" s="137">
        <f t="shared" si="92"/>
        <v>23.008230452674898</v>
      </c>
      <c r="I898" s="381">
        <f t="shared" si="93"/>
        <v>0.50606087815390144</v>
      </c>
      <c r="J898" s="137">
        <f t="shared" si="94"/>
        <v>0.18296621694377227</v>
      </c>
      <c r="K898" s="137">
        <f t="shared" si="95"/>
        <v>0.3990033980505418</v>
      </c>
      <c r="L898" s="137">
        <f t="shared" si="96"/>
        <v>7.1186481452432629E-2</v>
      </c>
      <c r="M898" s="137">
        <f t="shared" si="97"/>
        <v>0.65315609644674677</v>
      </c>
      <c r="N898" s="383">
        <f t="shared" si="91"/>
        <v>7274.1994461274189</v>
      </c>
    </row>
    <row r="899" spans="2:14" x14ac:dyDescent="0.25">
      <c r="B899" s="382">
        <v>13</v>
      </c>
      <c r="C899" s="382">
        <v>2762</v>
      </c>
      <c r="D899" s="379" t="s">
        <v>1469</v>
      </c>
      <c r="E899" s="380">
        <v>13525</v>
      </c>
      <c r="F899" s="380">
        <v>881</v>
      </c>
      <c r="G899" s="380">
        <v>22155</v>
      </c>
      <c r="H899" s="137">
        <f t="shared" si="92"/>
        <v>40.499432463110104</v>
      </c>
      <c r="I899" s="381">
        <f t="shared" si="93"/>
        <v>0.61047167682238768</v>
      </c>
      <c r="J899" s="137">
        <f t="shared" si="94"/>
        <v>0.47641915308218169</v>
      </c>
      <c r="K899" s="137">
        <f t="shared" si="95"/>
        <v>0.84456070234689073</v>
      </c>
      <c r="L899" s="137">
        <f t="shared" si="96"/>
        <v>0.16011618604083319</v>
      </c>
      <c r="M899" s="137">
        <f t="shared" si="97"/>
        <v>1.4810960414699055</v>
      </c>
      <c r="N899" s="383">
        <f t="shared" si="91"/>
        <v>32813.682798765753</v>
      </c>
    </row>
    <row r="900" spans="2:14" x14ac:dyDescent="0.25">
      <c r="B900" s="382">
        <v>13</v>
      </c>
      <c r="C900" s="382">
        <v>2763</v>
      </c>
      <c r="D900" s="379" t="s">
        <v>1470</v>
      </c>
      <c r="E900" s="380">
        <v>6431</v>
      </c>
      <c r="F900" s="380">
        <v>692</v>
      </c>
      <c r="G900" s="380">
        <v>9314</v>
      </c>
      <c r="H900" s="137">
        <f t="shared" si="92"/>
        <v>22.752890173410403</v>
      </c>
      <c r="I900" s="381">
        <f t="shared" si="93"/>
        <v>0.69046596521365688</v>
      </c>
      <c r="J900" s="137">
        <f t="shared" si="94"/>
        <v>0.13441251367817775</v>
      </c>
      <c r="K900" s="137">
        <f t="shared" si="95"/>
        <v>0.39249905795776313</v>
      </c>
      <c r="L900" s="137">
        <f t="shared" si="96"/>
        <v>0.22824964087611388</v>
      </c>
      <c r="M900" s="137">
        <f t="shared" si="97"/>
        <v>0.75516121251205481</v>
      </c>
      <c r="N900" s="383">
        <f t="shared" si="91"/>
        <v>7033.5715333372782</v>
      </c>
    </row>
    <row r="901" spans="2:14" x14ac:dyDescent="0.25">
      <c r="B901" s="382">
        <v>13</v>
      </c>
      <c r="C901" s="382">
        <v>2764</v>
      </c>
      <c r="D901" s="379" t="s">
        <v>1471</v>
      </c>
      <c r="E901" s="380">
        <v>1030</v>
      </c>
      <c r="F901" s="380">
        <v>411</v>
      </c>
      <c r="G901" s="380">
        <v>3485</v>
      </c>
      <c r="H901" s="137">
        <f t="shared" si="92"/>
        <v>10.985401459854014</v>
      </c>
      <c r="I901" s="381">
        <f t="shared" si="93"/>
        <v>0.29555236728837875</v>
      </c>
      <c r="J901" s="137">
        <f t="shared" si="94"/>
        <v>-2.0836820570396309E-2</v>
      </c>
      <c r="K901" s="137">
        <f t="shared" si="95"/>
        <v>9.2743183751869046E-2</v>
      </c>
      <c r="L901" s="137">
        <f t="shared" si="96"/>
        <v>-0.1081097208882295</v>
      </c>
      <c r="M901" s="137">
        <f t="shared" si="97"/>
        <v>-3.6203357706756756E-2</v>
      </c>
      <c r="N901" s="383">
        <f t="shared" si="91"/>
        <v>-126.1687016080473</v>
      </c>
    </row>
    <row r="902" spans="2:14" x14ac:dyDescent="0.25">
      <c r="B902" s="382">
        <v>13</v>
      </c>
      <c r="C902" s="382">
        <v>2765</v>
      </c>
      <c r="D902" s="379" t="s">
        <v>1472</v>
      </c>
      <c r="E902" s="380">
        <v>5859</v>
      </c>
      <c r="F902" s="380">
        <v>447</v>
      </c>
      <c r="G902" s="380">
        <v>16053</v>
      </c>
      <c r="H902" s="137">
        <f t="shared" si="92"/>
        <v>49.020134228187921</v>
      </c>
      <c r="I902" s="381">
        <f t="shared" si="93"/>
        <v>0.36497850868996451</v>
      </c>
      <c r="J902" s="137">
        <f t="shared" si="94"/>
        <v>0.31389874862433326</v>
      </c>
      <c r="K902" s="137">
        <f t="shared" si="95"/>
        <v>1.0616104458062745</v>
      </c>
      <c r="L902" s="137">
        <f t="shared" si="96"/>
        <v>-4.8977463264583639E-2</v>
      </c>
      <c r="M902" s="137">
        <f t="shared" si="97"/>
        <v>1.3265317311660241</v>
      </c>
      <c r="N902" s="383">
        <f t="shared" si="91"/>
        <v>21294.813880408183</v>
      </c>
    </row>
    <row r="903" spans="2:14" x14ac:dyDescent="0.25">
      <c r="B903" s="382">
        <v>13</v>
      </c>
      <c r="C903" s="382">
        <v>2766</v>
      </c>
      <c r="D903" s="379" t="s">
        <v>1473</v>
      </c>
      <c r="E903" s="380">
        <v>4404</v>
      </c>
      <c r="F903" s="380">
        <v>208</v>
      </c>
      <c r="G903" s="380">
        <v>10445</v>
      </c>
      <c r="H903" s="137">
        <f t="shared" si="92"/>
        <v>71.38942307692308</v>
      </c>
      <c r="I903" s="381">
        <f t="shared" si="93"/>
        <v>0.42163714696026805</v>
      </c>
      <c r="J903" s="137">
        <f t="shared" si="94"/>
        <v>0.16453551883088613</v>
      </c>
      <c r="K903" s="137">
        <f t="shared" si="95"/>
        <v>1.6314283481163989</v>
      </c>
      <c r="L903" s="137">
        <f t="shared" si="96"/>
        <v>-7.1965824809997489E-4</v>
      </c>
      <c r="M903" s="137">
        <f t="shared" si="97"/>
        <v>1.7952442086991851</v>
      </c>
      <c r="N903" s="383">
        <f t="shared" si="91"/>
        <v>18751.32575986299</v>
      </c>
    </row>
    <row r="904" spans="2:14" x14ac:dyDescent="0.25">
      <c r="B904" s="382">
        <v>13</v>
      </c>
      <c r="C904" s="382">
        <v>2767</v>
      </c>
      <c r="D904" s="379" t="s">
        <v>1474</v>
      </c>
      <c r="E904" s="380">
        <v>1779</v>
      </c>
      <c r="F904" s="380">
        <v>293</v>
      </c>
      <c r="G904" s="380">
        <v>7014</v>
      </c>
      <c r="H904" s="137">
        <f t="shared" si="92"/>
        <v>30.010238907849828</v>
      </c>
      <c r="I904" s="381">
        <f t="shared" si="93"/>
        <v>0.25363558597091529</v>
      </c>
      <c r="J904" s="137">
        <f t="shared" si="94"/>
        <v>7.3154413013960848E-2</v>
      </c>
      <c r="K904" s="137">
        <f t="shared" si="95"/>
        <v>0.57736712686041569</v>
      </c>
      <c r="L904" s="137">
        <f t="shared" si="96"/>
        <v>-0.14381145890188293</v>
      </c>
      <c r="M904" s="137">
        <f t="shared" si="97"/>
        <v>0.50671008097249359</v>
      </c>
      <c r="N904" s="383">
        <f t="shared" si="91"/>
        <v>3554.0645079410701</v>
      </c>
    </row>
    <row r="905" spans="2:14" x14ac:dyDescent="0.25">
      <c r="B905" s="382">
        <v>13</v>
      </c>
      <c r="C905" s="382">
        <v>2768</v>
      </c>
      <c r="D905" s="379" t="s">
        <v>1475</v>
      </c>
      <c r="E905" s="380">
        <v>1284</v>
      </c>
      <c r="F905" s="380">
        <v>636</v>
      </c>
      <c r="G905" s="380">
        <v>5567</v>
      </c>
      <c r="H905" s="137">
        <f t="shared" si="92"/>
        <v>10.772012578616351</v>
      </c>
      <c r="I905" s="381">
        <f t="shared" si="93"/>
        <v>0.23064487156457697</v>
      </c>
      <c r="J905" s="137">
        <f t="shared" si="94"/>
        <v>3.4615077509125257E-2</v>
      </c>
      <c r="K905" s="137">
        <f t="shared" si="95"/>
        <v>8.7307481012037669E-2</v>
      </c>
      <c r="L905" s="137">
        <f t="shared" si="96"/>
        <v>-0.16339331697121548</v>
      </c>
      <c r="M905" s="137">
        <f t="shared" si="97"/>
        <v>-4.1470758450052547E-2</v>
      </c>
      <c r="N905" s="383">
        <f t="shared" si="91"/>
        <v>-230.86771229144253</v>
      </c>
    </row>
    <row r="906" spans="2:14" x14ac:dyDescent="0.25">
      <c r="B906" s="382">
        <v>13</v>
      </c>
      <c r="C906" s="382">
        <v>2769</v>
      </c>
      <c r="D906" s="379" t="s">
        <v>1476</v>
      </c>
      <c r="E906" s="380">
        <v>12345</v>
      </c>
      <c r="F906" s="380">
        <v>702</v>
      </c>
      <c r="G906" s="380">
        <v>12457</v>
      </c>
      <c r="H906" s="137">
        <f t="shared" si="92"/>
        <v>35.330484330484332</v>
      </c>
      <c r="I906" s="381">
        <f t="shared" si="93"/>
        <v>0.99100907120494497</v>
      </c>
      <c r="J906" s="137">
        <f t="shared" si="94"/>
        <v>0.21812303993367069</v>
      </c>
      <c r="K906" s="137">
        <f t="shared" si="95"/>
        <v>0.71289092947214017</v>
      </c>
      <c r="L906" s="137">
        <f t="shared" si="96"/>
        <v>0.48423091841376514</v>
      </c>
      <c r="M906" s="137">
        <f t="shared" si="97"/>
        <v>1.415244887819576</v>
      </c>
      <c r="N906" s="383">
        <f t="shared" si="91"/>
        <v>17629.705567568457</v>
      </c>
    </row>
    <row r="907" spans="2:14" x14ac:dyDescent="0.25">
      <c r="B907" s="382">
        <v>13</v>
      </c>
      <c r="C907" s="382">
        <v>2770</v>
      </c>
      <c r="D907" s="379" t="s">
        <v>1477</v>
      </c>
      <c r="E907" s="380">
        <v>13843</v>
      </c>
      <c r="F907" s="380">
        <v>1614</v>
      </c>
      <c r="G907" s="380">
        <v>18120</v>
      </c>
      <c r="H907" s="137">
        <f t="shared" si="92"/>
        <v>19.80359355638166</v>
      </c>
      <c r="I907" s="381">
        <f t="shared" si="93"/>
        <v>0.76396247240618098</v>
      </c>
      <c r="J907" s="137">
        <f t="shared" si="94"/>
        <v>0.36895113735169688</v>
      </c>
      <c r="K907" s="137">
        <f t="shared" si="95"/>
        <v>0.31737096501882778</v>
      </c>
      <c r="L907" s="137">
        <f t="shared" si="96"/>
        <v>0.29084874706304081</v>
      </c>
      <c r="M907" s="137">
        <f t="shared" si="97"/>
        <v>0.97717084943356536</v>
      </c>
      <c r="N907" s="383">
        <f t="shared" si="91"/>
        <v>17706.335791736205</v>
      </c>
    </row>
    <row r="908" spans="2:14" x14ac:dyDescent="0.25">
      <c r="B908" s="382">
        <v>13</v>
      </c>
      <c r="C908" s="382">
        <v>2771</v>
      </c>
      <c r="D908" s="379" t="s">
        <v>1478</v>
      </c>
      <c r="E908" s="380">
        <v>4014</v>
      </c>
      <c r="F908" s="380">
        <v>776</v>
      </c>
      <c r="G908" s="380">
        <v>11430</v>
      </c>
      <c r="H908" s="137">
        <f t="shared" si="92"/>
        <v>19.902061855670102</v>
      </c>
      <c r="I908" s="381">
        <f t="shared" si="93"/>
        <v>0.35118110236220473</v>
      </c>
      <c r="J908" s="137">
        <f t="shared" si="94"/>
        <v>0.1907699662892573</v>
      </c>
      <c r="K908" s="137">
        <f t="shared" si="95"/>
        <v>0.31987927004917555</v>
      </c>
      <c r="L908" s="137">
        <f t="shared" si="96"/>
        <v>-6.0729114285946267E-2</v>
      </c>
      <c r="M908" s="137">
        <f t="shared" si="97"/>
        <v>0.44992012205248655</v>
      </c>
      <c r="N908" s="383">
        <f t="shared" si="91"/>
        <v>5142.5869950599208</v>
      </c>
    </row>
    <row r="909" spans="2:14" x14ac:dyDescent="0.25">
      <c r="B909" s="382">
        <v>13</v>
      </c>
      <c r="C909" s="382">
        <v>2772</v>
      </c>
      <c r="D909" s="379" t="s">
        <v>1479</v>
      </c>
      <c r="E909" s="380">
        <v>364</v>
      </c>
      <c r="F909" s="380">
        <v>486</v>
      </c>
      <c r="G909" s="380">
        <v>2413</v>
      </c>
      <c r="H909" s="137">
        <f t="shared" si="92"/>
        <v>5.7139917695473255</v>
      </c>
      <c r="I909" s="381">
        <f t="shared" si="93"/>
        <v>0.15084956485702444</v>
      </c>
      <c r="J909" s="137">
        <f t="shared" si="94"/>
        <v>-4.938842227128349E-2</v>
      </c>
      <c r="K909" s="137">
        <f t="shared" si="95"/>
        <v>-4.1536615318169878E-2</v>
      </c>
      <c r="L909" s="137">
        <f t="shared" si="96"/>
        <v>-0.23135729333705538</v>
      </c>
      <c r="M909" s="137">
        <f t="shared" si="97"/>
        <v>-0.32228233092650871</v>
      </c>
      <c r="N909" s="383">
        <f t="shared" ref="N909:N972" si="98">M909*G909</f>
        <v>-777.66726452566547</v>
      </c>
    </row>
    <row r="910" spans="2:14" x14ac:dyDescent="0.25">
      <c r="B910" s="382">
        <v>13</v>
      </c>
      <c r="C910" s="382">
        <v>2773</v>
      </c>
      <c r="D910" s="379" t="s">
        <v>1480</v>
      </c>
      <c r="E910" s="380">
        <v>11768</v>
      </c>
      <c r="F910" s="380">
        <v>681</v>
      </c>
      <c r="G910" s="380">
        <v>20690</v>
      </c>
      <c r="H910" s="137">
        <f t="shared" ref="H910:H973" si="99">(G910+E910)/F910</f>
        <v>47.662261380323052</v>
      </c>
      <c r="I910" s="381">
        <f t="shared" ref="I910:I973" si="100">E910/G910</f>
        <v>0.56877718704688252</v>
      </c>
      <c r="J910" s="137">
        <f t="shared" ref="J910:J973" si="101">$J$6*(G910-G$10)/G$11</f>
        <v>0.43740040635475663</v>
      </c>
      <c r="K910" s="137">
        <f t="shared" ref="K910:K973" si="102">$K$6*(H910-H$10)/H$11</f>
        <v>1.0270210467866456</v>
      </c>
      <c r="L910" s="137">
        <f t="shared" ref="L910:L973" si="103">$L$6*(I910-I$10)/I$11</f>
        <v>0.12460378017874787</v>
      </c>
      <c r="M910" s="137">
        <f t="shared" ref="M910:M973" si="104">SUM(J910:L910)</f>
        <v>1.5890252333201502</v>
      </c>
      <c r="N910" s="383">
        <f t="shared" si="98"/>
        <v>32876.932077393911</v>
      </c>
    </row>
    <row r="911" spans="2:14" x14ac:dyDescent="0.25">
      <c r="B911" s="382">
        <v>13</v>
      </c>
      <c r="C911" s="382">
        <v>2774</v>
      </c>
      <c r="D911" s="379" t="s">
        <v>1481</v>
      </c>
      <c r="E911" s="380">
        <v>395</v>
      </c>
      <c r="F911" s="380">
        <v>134</v>
      </c>
      <c r="G911" s="380">
        <v>1494</v>
      </c>
      <c r="H911" s="137">
        <f t="shared" si="99"/>
        <v>14.097014925373134</v>
      </c>
      <c r="I911" s="381">
        <f t="shared" si="100"/>
        <v>0.26439089692101742</v>
      </c>
      <c r="J911" s="137">
        <f t="shared" si="101"/>
        <v>-7.3865028580159725E-2</v>
      </c>
      <c r="K911" s="137">
        <f t="shared" si="102"/>
        <v>0.17200601010775907</v>
      </c>
      <c r="L911" s="137">
        <f t="shared" si="103"/>
        <v>-0.13465084871839186</v>
      </c>
      <c r="M911" s="137">
        <f t="shared" si="104"/>
        <v>-3.6509867190792522E-2</v>
      </c>
      <c r="N911" s="383">
        <f t="shared" si="98"/>
        <v>-54.545741583044027</v>
      </c>
    </row>
    <row r="912" spans="2:14" x14ac:dyDescent="0.25">
      <c r="B912" s="382">
        <v>13</v>
      </c>
      <c r="C912" s="382">
        <v>2775</v>
      </c>
      <c r="D912" s="379" t="s">
        <v>1482</v>
      </c>
      <c r="E912" s="380">
        <v>3364</v>
      </c>
      <c r="F912" s="380">
        <v>759</v>
      </c>
      <c r="G912" s="380">
        <v>10125</v>
      </c>
      <c r="H912" s="137">
        <f t="shared" si="99"/>
        <v>17.772068511198945</v>
      </c>
      <c r="I912" s="381">
        <f t="shared" si="100"/>
        <v>0.33224691358024694</v>
      </c>
      <c r="J912" s="137">
        <f t="shared" si="101"/>
        <v>0.15601265265151684</v>
      </c>
      <c r="K912" s="137">
        <f t="shared" si="102"/>
        <v>0.26562147277683595</v>
      </c>
      <c r="L912" s="137">
        <f t="shared" si="103"/>
        <v>-7.6855911863146789E-2</v>
      </c>
      <c r="M912" s="137">
        <f t="shared" si="104"/>
        <v>0.34477821356520599</v>
      </c>
      <c r="N912" s="383">
        <f t="shared" si="98"/>
        <v>3490.8794123477105</v>
      </c>
    </row>
    <row r="913" spans="2:14" x14ac:dyDescent="0.25">
      <c r="B913" s="382">
        <v>13</v>
      </c>
      <c r="C913" s="382">
        <v>2781</v>
      </c>
      <c r="D913" s="379" t="s">
        <v>1483</v>
      </c>
      <c r="E913" s="380">
        <v>94</v>
      </c>
      <c r="F913" s="380">
        <v>708</v>
      </c>
      <c r="G913" s="380">
        <v>707</v>
      </c>
      <c r="H913" s="137">
        <f t="shared" si="99"/>
        <v>1.1313559322033899</v>
      </c>
      <c r="I913" s="381">
        <f t="shared" si="100"/>
        <v>0.13295615275813297</v>
      </c>
      <c r="J913" s="137">
        <f t="shared" si="101"/>
        <v>-9.4825952590046114E-2</v>
      </c>
      <c r="K913" s="137">
        <f t="shared" si="102"/>
        <v>-0.15827112384655218</v>
      </c>
      <c r="L913" s="137">
        <f t="shared" si="103"/>
        <v>-0.24659763123625397</v>
      </c>
      <c r="M913" s="137">
        <f t="shared" si="104"/>
        <v>-0.49969470767285229</v>
      </c>
      <c r="N913" s="383">
        <f t="shared" si="98"/>
        <v>-353.2841583247066</v>
      </c>
    </row>
    <row r="914" spans="2:14" x14ac:dyDescent="0.25">
      <c r="B914" s="382">
        <v>13</v>
      </c>
      <c r="C914" s="382">
        <v>2782</v>
      </c>
      <c r="D914" s="379" t="s">
        <v>1484</v>
      </c>
      <c r="E914" s="380">
        <v>378</v>
      </c>
      <c r="F914" s="380">
        <v>934</v>
      </c>
      <c r="G914" s="380">
        <v>1772</v>
      </c>
      <c r="H914" s="137">
        <f t="shared" si="99"/>
        <v>2.3019271948608138</v>
      </c>
      <c r="I914" s="381">
        <f t="shared" si="100"/>
        <v>0.21331828442437922</v>
      </c>
      <c r="J914" s="137">
        <f t="shared" si="101"/>
        <v>-6.6460788586832645E-2</v>
      </c>
      <c r="K914" s="137">
        <f t="shared" si="102"/>
        <v>-0.128452900035218</v>
      </c>
      <c r="L914" s="137">
        <f t="shared" si="103"/>
        <v>-0.17815087361816059</v>
      </c>
      <c r="M914" s="137">
        <f t="shared" si="104"/>
        <v>-0.37306456224021123</v>
      </c>
      <c r="N914" s="383">
        <f t="shared" si="98"/>
        <v>-661.07040428965433</v>
      </c>
    </row>
    <row r="915" spans="2:14" x14ac:dyDescent="0.25">
      <c r="B915" s="382">
        <v>13</v>
      </c>
      <c r="C915" s="382">
        <v>2783</v>
      </c>
      <c r="D915" s="379" t="s">
        <v>1485</v>
      </c>
      <c r="E915" s="380">
        <v>38</v>
      </c>
      <c r="F915" s="380">
        <v>287</v>
      </c>
      <c r="G915" s="380">
        <v>286</v>
      </c>
      <c r="H915" s="137">
        <f t="shared" si="99"/>
        <v>1.1289198606271778</v>
      </c>
      <c r="I915" s="381">
        <f t="shared" si="100"/>
        <v>0.13286713286713286</v>
      </c>
      <c r="J915" s="137">
        <f t="shared" si="101"/>
        <v>-0.10603884840727885</v>
      </c>
      <c r="K915" s="137">
        <f t="shared" si="102"/>
        <v>-0.15833317844313863</v>
      </c>
      <c r="L915" s="137">
        <f t="shared" si="103"/>
        <v>-0.24667345205852609</v>
      </c>
      <c r="M915" s="137">
        <f t="shared" si="104"/>
        <v>-0.51104547890894358</v>
      </c>
      <c r="N915" s="383">
        <f t="shared" si="98"/>
        <v>-146.15900696795788</v>
      </c>
    </row>
    <row r="916" spans="2:14" x14ac:dyDescent="0.25">
      <c r="B916" s="382">
        <v>13</v>
      </c>
      <c r="C916" s="382">
        <v>2784</v>
      </c>
      <c r="D916" s="379" t="s">
        <v>1486</v>
      </c>
      <c r="E916" s="380">
        <v>253</v>
      </c>
      <c r="F916" s="380">
        <v>671</v>
      </c>
      <c r="G916" s="380">
        <v>740</v>
      </c>
      <c r="H916" s="137">
        <f t="shared" si="99"/>
        <v>1.4798807749627423</v>
      </c>
      <c r="I916" s="381">
        <f t="shared" si="100"/>
        <v>0.3418918918918919</v>
      </c>
      <c r="J916" s="137">
        <f t="shared" si="101"/>
        <v>-9.3947032015298651E-2</v>
      </c>
      <c r="K916" s="137">
        <f t="shared" si="102"/>
        <v>-0.14939307250808373</v>
      </c>
      <c r="L916" s="137">
        <f t="shared" si="103"/>
        <v>-6.864100418161978E-2</v>
      </c>
      <c r="M916" s="137">
        <f t="shared" si="104"/>
        <v>-0.31198110870500217</v>
      </c>
      <c r="N916" s="383">
        <f t="shared" si="98"/>
        <v>-230.86602044170161</v>
      </c>
    </row>
    <row r="917" spans="2:14" x14ac:dyDescent="0.25">
      <c r="B917" s="382">
        <v>13</v>
      </c>
      <c r="C917" s="382">
        <v>2785</v>
      </c>
      <c r="D917" s="379" t="s">
        <v>1487</v>
      </c>
      <c r="E917" s="380">
        <v>665</v>
      </c>
      <c r="F917" s="380">
        <v>582</v>
      </c>
      <c r="G917" s="380">
        <v>1621</v>
      </c>
      <c r="H917" s="137">
        <f t="shared" si="99"/>
        <v>3.9278350515463916</v>
      </c>
      <c r="I917" s="381">
        <f t="shared" si="100"/>
        <v>0.41024059222702036</v>
      </c>
      <c r="J917" s="137">
        <f t="shared" si="101"/>
        <v>-7.0482516065222531E-2</v>
      </c>
      <c r="K917" s="137">
        <f t="shared" si="102"/>
        <v>-8.7035785235052496E-2</v>
      </c>
      <c r="L917" s="137">
        <f t="shared" si="103"/>
        <v>-1.0426434354383625E-2</v>
      </c>
      <c r="M917" s="137">
        <f t="shared" si="104"/>
        <v>-0.16794473565465864</v>
      </c>
      <c r="N917" s="383">
        <f t="shared" si="98"/>
        <v>-272.23841649620164</v>
      </c>
    </row>
    <row r="918" spans="2:14" x14ac:dyDescent="0.25">
      <c r="B918" s="382">
        <v>13</v>
      </c>
      <c r="C918" s="382">
        <v>2786</v>
      </c>
      <c r="D918" s="379" t="s">
        <v>1488</v>
      </c>
      <c r="E918" s="380">
        <v>387</v>
      </c>
      <c r="F918" s="380">
        <v>319</v>
      </c>
      <c r="G918" s="380">
        <v>1958</v>
      </c>
      <c r="H918" s="137">
        <f t="shared" si="99"/>
        <v>7.3510971786833856</v>
      </c>
      <c r="I918" s="381">
        <f t="shared" si="100"/>
        <v>0.19765066394279879</v>
      </c>
      <c r="J918" s="137">
        <f t="shared" si="101"/>
        <v>-6.1506872620074225E-2</v>
      </c>
      <c r="K918" s="137">
        <f t="shared" si="102"/>
        <v>1.6573724218943653E-4</v>
      </c>
      <c r="L918" s="137">
        <f t="shared" si="103"/>
        <v>-0.19149544026067836</v>
      </c>
      <c r="M918" s="137">
        <f t="shared" si="104"/>
        <v>-0.25283657563856315</v>
      </c>
      <c r="N918" s="383">
        <f t="shared" si="98"/>
        <v>-495.05401510030663</v>
      </c>
    </row>
    <row r="919" spans="2:14" x14ac:dyDescent="0.25">
      <c r="B919" s="382">
        <v>13</v>
      </c>
      <c r="C919" s="382">
        <v>2787</v>
      </c>
      <c r="D919" s="379" t="s">
        <v>1489</v>
      </c>
      <c r="E919" s="380">
        <v>4422</v>
      </c>
      <c r="F919" s="380">
        <v>1121</v>
      </c>
      <c r="G919" s="380">
        <v>6054</v>
      </c>
      <c r="H919" s="137">
        <f t="shared" si="99"/>
        <v>9.3452274754683327</v>
      </c>
      <c r="I919" s="381">
        <f t="shared" si="100"/>
        <v>0.73042616451932607</v>
      </c>
      <c r="J919" s="137">
        <f t="shared" si="101"/>
        <v>4.7585814475852917E-2</v>
      </c>
      <c r="K919" s="137">
        <f t="shared" si="102"/>
        <v>5.0962664687261711E-2</v>
      </c>
      <c r="L919" s="137">
        <f t="shared" si="103"/>
        <v>0.26228490125976373</v>
      </c>
      <c r="M919" s="137">
        <f t="shared" si="104"/>
        <v>0.36083338042287838</v>
      </c>
      <c r="N919" s="383">
        <f t="shared" si="98"/>
        <v>2184.4852850801058</v>
      </c>
    </row>
    <row r="920" spans="2:14" x14ac:dyDescent="0.25">
      <c r="B920" s="382">
        <v>13</v>
      </c>
      <c r="C920" s="382">
        <v>2788</v>
      </c>
      <c r="D920" s="379" t="s">
        <v>1490</v>
      </c>
      <c r="E920" s="380">
        <v>741</v>
      </c>
      <c r="F920" s="380">
        <v>1234</v>
      </c>
      <c r="G920" s="380">
        <v>1105</v>
      </c>
      <c r="H920" s="137">
        <f t="shared" si="99"/>
        <v>1.4959481361426257</v>
      </c>
      <c r="I920" s="381">
        <f t="shared" si="100"/>
        <v>0.6705882352941176</v>
      </c>
      <c r="J920" s="137">
        <f t="shared" si="101"/>
        <v>-8.4225637779455548E-2</v>
      </c>
      <c r="K920" s="137">
        <f t="shared" si="102"/>
        <v>-0.14898378501999723</v>
      </c>
      <c r="L920" s="137">
        <f t="shared" si="103"/>
        <v>0.21131920195431886</v>
      </c>
      <c r="M920" s="137">
        <f t="shared" si="104"/>
        <v>-2.1890220845133923E-2</v>
      </c>
      <c r="N920" s="383">
        <f t="shared" si="98"/>
        <v>-24.188694033872984</v>
      </c>
    </row>
    <row r="921" spans="2:14" x14ac:dyDescent="0.25">
      <c r="B921" s="382">
        <v>13</v>
      </c>
      <c r="C921" s="382">
        <v>2789</v>
      </c>
      <c r="D921" s="379" t="s">
        <v>1491</v>
      </c>
      <c r="E921" s="380">
        <v>110</v>
      </c>
      <c r="F921" s="380">
        <v>362</v>
      </c>
      <c r="G921" s="380">
        <v>468</v>
      </c>
      <c r="H921" s="137">
        <f t="shared" si="99"/>
        <v>1.5966850828729282</v>
      </c>
      <c r="I921" s="381">
        <f t="shared" si="100"/>
        <v>0.23504273504273504</v>
      </c>
      <c r="J921" s="137">
        <f t="shared" si="101"/>
        <v>-0.10119146826776257</v>
      </c>
      <c r="K921" s="137">
        <f t="shared" si="102"/>
        <v>-0.14641769022551596</v>
      </c>
      <c r="L921" s="137">
        <f t="shared" si="103"/>
        <v>-0.15964752913202374</v>
      </c>
      <c r="M921" s="137">
        <f t="shared" si="104"/>
        <v>-0.40725668762530226</v>
      </c>
      <c r="N921" s="383">
        <f t="shared" si="98"/>
        <v>-190.59612980864145</v>
      </c>
    </row>
    <row r="922" spans="2:14" x14ac:dyDescent="0.25">
      <c r="B922" s="382">
        <v>13</v>
      </c>
      <c r="C922" s="382">
        <v>2790</v>
      </c>
      <c r="D922" s="379" t="s">
        <v>1492</v>
      </c>
      <c r="E922" s="380">
        <v>61</v>
      </c>
      <c r="F922" s="380">
        <v>665</v>
      </c>
      <c r="G922" s="380">
        <v>246</v>
      </c>
      <c r="H922" s="137">
        <f t="shared" si="99"/>
        <v>0.46165413533834587</v>
      </c>
      <c r="I922" s="381">
        <f t="shared" si="100"/>
        <v>0.24796747967479674</v>
      </c>
      <c r="J922" s="137">
        <f t="shared" si="101"/>
        <v>-0.10710420667970003</v>
      </c>
      <c r="K922" s="137">
        <f t="shared" si="102"/>
        <v>-0.175330587633866</v>
      </c>
      <c r="L922" s="137">
        <f t="shared" si="103"/>
        <v>-0.14863914937947351</v>
      </c>
      <c r="M922" s="137">
        <f t="shared" si="104"/>
        <v>-0.43107394369303953</v>
      </c>
      <c r="N922" s="383">
        <f t="shared" si="98"/>
        <v>-106.04419014848773</v>
      </c>
    </row>
    <row r="923" spans="2:14" x14ac:dyDescent="0.25">
      <c r="B923" s="382">
        <v>13</v>
      </c>
      <c r="C923" s="382">
        <v>2791</v>
      </c>
      <c r="D923" s="379" t="s">
        <v>1493</v>
      </c>
      <c r="E923" s="380">
        <v>255</v>
      </c>
      <c r="F923" s="380">
        <v>1002</v>
      </c>
      <c r="G923" s="380">
        <v>1941</v>
      </c>
      <c r="H923" s="137">
        <f t="shared" si="99"/>
        <v>2.191616766467066</v>
      </c>
      <c r="I923" s="381">
        <f t="shared" si="100"/>
        <v>0.13137557959814528</v>
      </c>
      <c r="J923" s="137">
        <f t="shared" si="101"/>
        <v>-6.1959649885853223E-2</v>
      </c>
      <c r="K923" s="137">
        <f t="shared" si="102"/>
        <v>-0.13126286227117934</v>
      </c>
      <c r="L923" s="137">
        <f t="shared" si="103"/>
        <v>-0.24794385122490051</v>
      </c>
      <c r="M923" s="137">
        <f t="shared" si="104"/>
        <v>-0.44116636338193305</v>
      </c>
      <c r="N923" s="383">
        <f t="shared" si="98"/>
        <v>-856.30391132433203</v>
      </c>
    </row>
    <row r="924" spans="2:14" x14ac:dyDescent="0.25">
      <c r="B924" s="382">
        <v>13</v>
      </c>
      <c r="C924" s="382">
        <v>2792</v>
      </c>
      <c r="D924" s="379" t="s">
        <v>1494</v>
      </c>
      <c r="E924" s="380">
        <v>221</v>
      </c>
      <c r="F924" s="380">
        <v>542</v>
      </c>
      <c r="G924" s="380">
        <v>1592</v>
      </c>
      <c r="H924" s="137">
        <f t="shared" si="99"/>
        <v>3.3450184501845017</v>
      </c>
      <c r="I924" s="381">
        <f t="shared" si="100"/>
        <v>0.13881909547738694</v>
      </c>
      <c r="J924" s="137">
        <f t="shared" si="101"/>
        <v>-7.1254900812727867E-2</v>
      </c>
      <c r="K924" s="137">
        <f t="shared" si="102"/>
        <v>-0.10188200298767121</v>
      </c>
      <c r="L924" s="137">
        <f t="shared" si="103"/>
        <v>-0.24160399292785043</v>
      </c>
      <c r="M924" s="137">
        <f t="shared" si="104"/>
        <v>-0.41474089672824954</v>
      </c>
      <c r="N924" s="383">
        <f t="shared" si="98"/>
        <v>-660.26750759137326</v>
      </c>
    </row>
    <row r="925" spans="2:14" x14ac:dyDescent="0.25">
      <c r="B925" s="382">
        <v>13</v>
      </c>
      <c r="C925" s="382">
        <v>2793</v>
      </c>
      <c r="D925" s="379" t="s">
        <v>1495</v>
      </c>
      <c r="E925" s="380">
        <v>1151</v>
      </c>
      <c r="F925" s="380">
        <v>449</v>
      </c>
      <c r="G925" s="380">
        <v>2848</v>
      </c>
      <c r="H925" s="137">
        <f t="shared" si="99"/>
        <v>8.9064587973273941</v>
      </c>
      <c r="I925" s="381">
        <f t="shared" si="100"/>
        <v>0.4041432584269663</v>
      </c>
      <c r="J925" s="137">
        <f t="shared" si="101"/>
        <v>-3.780265105870334E-2</v>
      </c>
      <c r="K925" s="137">
        <f t="shared" si="102"/>
        <v>3.9785811928628186E-2</v>
      </c>
      <c r="L925" s="137">
        <f t="shared" si="103"/>
        <v>-1.5619710342409731E-2</v>
      </c>
      <c r="M925" s="137">
        <f t="shared" si="104"/>
        <v>-1.3636549472484886E-2</v>
      </c>
      <c r="N925" s="383">
        <f t="shared" si="98"/>
        <v>-38.836892897636957</v>
      </c>
    </row>
    <row r="926" spans="2:14" x14ac:dyDescent="0.25">
      <c r="B926" s="382">
        <v>13</v>
      </c>
      <c r="C926" s="382">
        <v>2821</v>
      </c>
      <c r="D926" s="379" t="s">
        <v>1496</v>
      </c>
      <c r="E926" s="380">
        <v>499</v>
      </c>
      <c r="F926" s="380">
        <v>998</v>
      </c>
      <c r="G926" s="380">
        <v>1734</v>
      </c>
      <c r="H926" s="137">
        <f t="shared" si="99"/>
        <v>2.2374749498997994</v>
      </c>
      <c r="I926" s="381">
        <f t="shared" si="100"/>
        <v>0.28777393310265281</v>
      </c>
      <c r="J926" s="137">
        <f t="shared" si="101"/>
        <v>-6.7472878945632739E-2</v>
      </c>
      <c r="K926" s="137">
        <f t="shared" si="102"/>
        <v>-0.1300947064990359</v>
      </c>
      <c r="L926" s="137">
        <f t="shared" si="103"/>
        <v>-0.1147348388177766</v>
      </c>
      <c r="M926" s="137">
        <f t="shared" si="104"/>
        <v>-0.31230242426244526</v>
      </c>
      <c r="N926" s="383">
        <f t="shared" si="98"/>
        <v>-541.53240367108003</v>
      </c>
    </row>
    <row r="927" spans="2:14" x14ac:dyDescent="0.25">
      <c r="B927" s="382">
        <v>13</v>
      </c>
      <c r="C927" s="382">
        <v>2822</v>
      </c>
      <c r="D927" s="379" t="s">
        <v>1497</v>
      </c>
      <c r="E927" s="380">
        <v>775</v>
      </c>
      <c r="F927" s="380">
        <v>134</v>
      </c>
      <c r="G927" s="380">
        <v>1087</v>
      </c>
      <c r="H927" s="137">
        <f t="shared" si="99"/>
        <v>13.895522388059701</v>
      </c>
      <c r="I927" s="381">
        <f t="shared" si="100"/>
        <v>0.71297148114075437</v>
      </c>
      <c r="J927" s="137">
        <f t="shared" si="101"/>
        <v>-8.4705049002045063E-2</v>
      </c>
      <c r="K927" s="137">
        <f t="shared" si="102"/>
        <v>0.16687334559975986</v>
      </c>
      <c r="L927" s="137">
        <f t="shared" si="103"/>
        <v>0.24741824133248025</v>
      </c>
      <c r="M927" s="137">
        <f t="shared" si="104"/>
        <v>0.32958653793019504</v>
      </c>
      <c r="N927" s="383">
        <f t="shared" si="98"/>
        <v>358.26056673012204</v>
      </c>
    </row>
    <row r="928" spans="2:14" x14ac:dyDescent="0.25">
      <c r="B928" s="382">
        <v>13</v>
      </c>
      <c r="C928" s="382">
        <v>2823</v>
      </c>
      <c r="D928" s="379" t="s">
        <v>1498</v>
      </c>
      <c r="E928" s="380">
        <v>3762</v>
      </c>
      <c r="F928" s="380">
        <v>1070</v>
      </c>
      <c r="G928" s="380">
        <v>4534</v>
      </c>
      <c r="H928" s="137">
        <f t="shared" si="99"/>
        <v>7.7532710280373829</v>
      </c>
      <c r="I928" s="381">
        <f t="shared" si="100"/>
        <v>0.8297309219232466</v>
      </c>
      <c r="J928" s="137">
        <f t="shared" si="101"/>
        <v>7.1022001238487042E-3</v>
      </c>
      <c r="K928" s="137">
        <f t="shared" si="102"/>
        <v>1.0410401735215576E-2</v>
      </c>
      <c r="L928" s="137">
        <f t="shared" si="103"/>
        <v>0.34686564245486862</v>
      </c>
      <c r="M928" s="137">
        <f t="shared" si="104"/>
        <v>0.3643782443139329</v>
      </c>
      <c r="N928" s="383">
        <f t="shared" si="98"/>
        <v>1652.0909597193718</v>
      </c>
    </row>
    <row r="929" spans="2:14" x14ac:dyDescent="0.25">
      <c r="B929" s="382">
        <v>13</v>
      </c>
      <c r="C929" s="382">
        <v>2824</v>
      </c>
      <c r="D929" s="379" t="s">
        <v>1499</v>
      </c>
      <c r="E929" s="380">
        <v>2248</v>
      </c>
      <c r="F929" s="380">
        <v>460</v>
      </c>
      <c r="G929" s="380">
        <v>6651</v>
      </c>
      <c r="H929" s="137">
        <f t="shared" si="99"/>
        <v>19.345652173913045</v>
      </c>
      <c r="I929" s="381">
        <f t="shared" si="100"/>
        <v>0.3379942865734476</v>
      </c>
      <c r="J929" s="137">
        <f t="shared" si="101"/>
        <v>6.348628669173878E-2</v>
      </c>
      <c r="K929" s="137">
        <f t="shared" si="102"/>
        <v>0.30570572167095894</v>
      </c>
      <c r="L929" s="137">
        <f t="shared" si="103"/>
        <v>-7.1960707641335261E-2</v>
      </c>
      <c r="M929" s="137">
        <f t="shared" si="104"/>
        <v>0.29723130072136245</v>
      </c>
      <c r="N929" s="383">
        <f t="shared" si="98"/>
        <v>1976.8853810977816</v>
      </c>
    </row>
    <row r="930" spans="2:14" x14ac:dyDescent="0.25">
      <c r="B930" s="382">
        <v>13</v>
      </c>
      <c r="C930" s="382">
        <v>2825</v>
      </c>
      <c r="D930" s="379" t="s">
        <v>1500</v>
      </c>
      <c r="E930" s="380">
        <v>2207</v>
      </c>
      <c r="F930" s="380">
        <v>459</v>
      </c>
      <c r="G930" s="380">
        <v>4730</v>
      </c>
      <c r="H930" s="137">
        <f t="shared" si="99"/>
        <v>15.113289760348584</v>
      </c>
      <c r="I930" s="381">
        <f t="shared" si="100"/>
        <v>0.46659619450317125</v>
      </c>
      <c r="J930" s="137">
        <f t="shared" si="101"/>
        <v>1.2322455658712405E-2</v>
      </c>
      <c r="K930" s="137">
        <f t="shared" si="102"/>
        <v>0.19789380647679841</v>
      </c>
      <c r="L930" s="137">
        <f t="shared" si="103"/>
        <v>3.7573266119434741E-2</v>
      </c>
      <c r="M930" s="137">
        <f t="shared" si="104"/>
        <v>0.24778952825494555</v>
      </c>
      <c r="N930" s="383">
        <f t="shared" si="98"/>
        <v>1172.0444686458925</v>
      </c>
    </row>
    <row r="931" spans="2:14" x14ac:dyDescent="0.25">
      <c r="B931" s="382">
        <v>13</v>
      </c>
      <c r="C931" s="382">
        <v>2826</v>
      </c>
      <c r="D931" s="379" t="s">
        <v>1501</v>
      </c>
      <c r="E931" s="380">
        <v>207</v>
      </c>
      <c r="F931" s="380">
        <v>133</v>
      </c>
      <c r="G931" s="380">
        <v>1136</v>
      </c>
      <c r="H931" s="137">
        <f t="shared" si="99"/>
        <v>10.097744360902256</v>
      </c>
      <c r="I931" s="381">
        <f t="shared" si="100"/>
        <v>0.18221830985915494</v>
      </c>
      <c r="J931" s="137">
        <f t="shared" si="101"/>
        <v>-8.3399985118329134E-2</v>
      </c>
      <c r="K931" s="137">
        <f t="shared" si="102"/>
        <v>7.0131695764222041E-2</v>
      </c>
      <c r="L931" s="137">
        <f t="shared" si="103"/>
        <v>-0.20463962369058891</v>
      </c>
      <c r="M931" s="137">
        <f t="shared" si="104"/>
        <v>-0.21790791304469601</v>
      </c>
      <c r="N931" s="383">
        <f t="shared" si="98"/>
        <v>-247.54338921877465</v>
      </c>
    </row>
    <row r="932" spans="2:14" x14ac:dyDescent="0.25">
      <c r="B932" s="382">
        <v>13</v>
      </c>
      <c r="C932" s="382">
        <v>2827</v>
      </c>
      <c r="D932" s="379" t="s">
        <v>1502</v>
      </c>
      <c r="E932" s="380">
        <v>38</v>
      </c>
      <c r="F932" s="380">
        <v>169</v>
      </c>
      <c r="G932" s="380">
        <v>393</v>
      </c>
      <c r="H932" s="137">
        <f t="shared" si="99"/>
        <v>2.5502958579881656</v>
      </c>
      <c r="I932" s="381">
        <f t="shared" si="100"/>
        <v>9.6692111959287536E-2</v>
      </c>
      <c r="J932" s="137">
        <f t="shared" si="101"/>
        <v>-0.10318901502855225</v>
      </c>
      <c r="K932" s="137">
        <f t="shared" si="102"/>
        <v>-0.12212614948092847</v>
      </c>
      <c r="L932" s="137">
        <f t="shared" si="103"/>
        <v>-0.27748476625054064</v>
      </c>
      <c r="M932" s="137">
        <f t="shared" si="104"/>
        <v>-0.50279993076002139</v>
      </c>
      <c r="N932" s="383">
        <f t="shared" si="98"/>
        <v>-197.60037278868842</v>
      </c>
    </row>
    <row r="933" spans="2:14" x14ac:dyDescent="0.25">
      <c r="B933" s="382">
        <v>13</v>
      </c>
      <c r="C933" s="382">
        <v>2828</v>
      </c>
      <c r="D933" s="379" t="s">
        <v>1503</v>
      </c>
      <c r="E933" s="380">
        <v>1832</v>
      </c>
      <c r="F933" s="380">
        <v>549</v>
      </c>
      <c r="G933" s="380">
        <v>5886</v>
      </c>
      <c r="H933" s="137">
        <f t="shared" si="99"/>
        <v>14.058287795992713</v>
      </c>
      <c r="I933" s="381">
        <f t="shared" si="100"/>
        <v>0.31124702684335714</v>
      </c>
      <c r="J933" s="137">
        <f t="shared" si="101"/>
        <v>4.3111309731684033E-2</v>
      </c>
      <c r="K933" s="137">
        <f t="shared" si="102"/>
        <v>0.17101950527180884</v>
      </c>
      <c r="L933" s="137">
        <f t="shared" si="103"/>
        <v>-9.4742124282908138E-2</v>
      </c>
      <c r="M933" s="137">
        <f t="shared" si="104"/>
        <v>0.11938869072058474</v>
      </c>
      <c r="N933" s="383">
        <f t="shared" si="98"/>
        <v>702.72183358136181</v>
      </c>
    </row>
    <row r="934" spans="2:14" x14ac:dyDescent="0.25">
      <c r="B934" s="382">
        <v>13</v>
      </c>
      <c r="C934" s="382">
        <v>2829</v>
      </c>
      <c r="D934" s="379" t="s">
        <v>1504</v>
      </c>
      <c r="E934" s="380">
        <v>17494</v>
      </c>
      <c r="F934" s="380">
        <v>1799</v>
      </c>
      <c r="G934" s="380">
        <v>16034</v>
      </c>
      <c r="H934" s="137">
        <f t="shared" si="99"/>
        <v>18.637020566981658</v>
      </c>
      <c r="I934" s="381">
        <f t="shared" si="100"/>
        <v>1.09105650492703</v>
      </c>
      <c r="J934" s="137">
        <f t="shared" si="101"/>
        <v>0.31339270344493325</v>
      </c>
      <c r="K934" s="137">
        <f t="shared" si="102"/>
        <v>0.2876545901172114</v>
      </c>
      <c r="L934" s="137">
        <f t="shared" si="103"/>
        <v>0.56944421856274674</v>
      </c>
      <c r="M934" s="137">
        <f t="shared" si="104"/>
        <v>1.1704915121248916</v>
      </c>
      <c r="N934" s="383">
        <f t="shared" si="98"/>
        <v>18767.66090541051</v>
      </c>
    </row>
    <row r="935" spans="2:14" x14ac:dyDescent="0.25">
      <c r="B935" s="382">
        <v>13</v>
      </c>
      <c r="C935" s="382">
        <v>2830</v>
      </c>
      <c r="D935" s="379" t="s">
        <v>1505</v>
      </c>
      <c r="E935" s="380">
        <v>158</v>
      </c>
      <c r="F935" s="380">
        <v>314</v>
      </c>
      <c r="G935" s="380">
        <v>1565</v>
      </c>
      <c r="H935" s="137">
        <f t="shared" si="99"/>
        <v>5.4872611464968148</v>
      </c>
      <c r="I935" s="381">
        <f t="shared" si="100"/>
        <v>0.10095846645367412</v>
      </c>
      <c r="J935" s="137">
        <f t="shared" si="101"/>
        <v>-7.1974017646612154E-2</v>
      </c>
      <c r="K935" s="137">
        <f t="shared" si="102"/>
        <v>-4.7312175233809067E-2</v>
      </c>
      <c r="L935" s="137">
        <f t="shared" si="103"/>
        <v>-0.27385098842589395</v>
      </c>
      <c r="M935" s="137">
        <f t="shared" si="104"/>
        <v>-0.39313718130631514</v>
      </c>
      <c r="N935" s="383">
        <f t="shared" si="98"/>
        <v>-615.2596887443832</v>
      </c>
    </row>
    <row r="936" spans="2:14" x14ac:dyDescent="0.25">
      <c r="B936" s="382">
        <v>13</v>
      </c>
      <c r="C936" s="382">
        <v>2831</v>
      </c>
      <c r="D936" s="379" t="s">
        <v>1506</v>
      </c>
      <c r="E936" s="380">
        <v>15974</v>
      </c>
      <c r="F936" s="380">
        <v>1060</v>
      </c>
      <c r="G936" s="380">
        <v>16576</v>
      </c>
      <c r="H936" s="137">
        <f t="shared" si="99"/>
        <v>30.70754716981132</v>
      </c>
      <c r="I936" s="381">
        <f t="shared" si="100"/>
        <v>0.96368243243243246</v>
      </c>
      <c r="J936" s="137">
        <f t="shared" si="101"/>
        <v>0.32782830803624002</v>
      </c>
      <c r="K936" s="137">
        <f t="shared" si="102"/>
        <v>0.59512981631296313</v>
      </c>
      <c r="L936" s="137">
        <f t="shared" si="103"/>
        <v>0.46095602784282508</v>
      </c>
      <c r="M936" s="137">
        <f t="shared" si="104"/>
        <v>1.3839141521920282</v>
      </c>
      <c r="N936" s="383">
        <f t="shared" si="98"/>
        <v>22939.760986735058</v>
      </c>
    </row>
    <row r="937" spans="2:14" x14ac:dyDescent="0.25">
      <c r="B937" s="382">
        <v>13</v>
      </c>
      <c r="C937" s="382">
        <v>2832</v>
      </c>
      <c r="D937" s="379" t="s">
        <v>1507</v>
      </c>
      <c r="E937" s="380">
        <v>127</v>
      </c>
      <c r="F937" s="380">
        <v>226</v>
      </c>
      <c r="G937" s="380">
        <v>732</v>
      </c>
      <c r="H937" s="137">
        <f t="shared" si="99"/>
        <v>3.8008849557522124</v>
      </c>
      <c r="I937" s="381">
        <f t="shared" si="100"/>
        <v>0.17349726775956284</v>
      </c>
      <c r="J937" s="137">
        <f t="shared" si="101"/>
        <v>-9.4160103669782891E-2</v>
      </c>
      <c r="K937" s="137">
        <f t="shared" si="102"/>
        <v>-9.0269613443569666E-2</v>
      </c>
      <c r="L937" s="137">
        <f t="shared" si="103"/>
        <v>-0.21206758811103363</v>
      </c>
      <c r="M937" s="137">
        <f t="shared" si="104"/>
        <v>-0.3964973052243862</v>
      </c>
      <c r="N937" s="383">
        <f t="shared" si="98"/>
        <v>-290.23602742425072</v>
      </c>
    </row>
    <row r="938" spans="2:14" x14ac:dyDescent="0.25">
      <c r="B938" s="382">
        <v>13</v>
      </c>
      <c r="C938" s="382">
        <v>2833</v>
      </c>
      <c r="D938" s="379" t="s">
        <v>1508</v>
      </c>
      <c r="E938" s="380">
        <v>220</v>
      </c>
      <c r="F938" s="380">
        <v>354</v>
      </c>
      <c r="G938" s="380">
        <v>1316</v>
      </c>
      <c r="H938" s="137">
        <f t="shared" si="99"/>
        <v>4.3389830508474576</v>
      </c>
      <c r="I938" s="381">
        <f t="shared" si="100"/>
        <v>0.16717325227963525</v>
      </c>
      <c r="J938" s="137">
        <f t="shared" si="101"/>
        <v>-7.8605872892433898E-2</v>
      </c>
      <c r="K938" s="137">
        <f t="shared" si="102"/>
        <v>-7.6562520211520699E-2</v>
      </c>
      <c r="L938" s="137">
        <f t="shared" si="103"/>
        <v>-0.21745393545838107</v>
      </c>
      <c r="M938" s="137">
        <f t="shared" si="104"/>
        <v>-0.37262232856233568</v>
      </c>
      <c r="N938" s="383">
        <f t="shared" si="98"/>
        <v>-490.37098438803378</v>
      </c>
    </row>
    <row r="939" spans="2:14" x14ac:dyDescent="0.25">
      <c r="B939" s="382">
        <v>13</v>
      </c>
      <c r="C939" s="382">
        <v>2834</v>
      </c>
      <c r="D939" s="379" t="s">
        <v>1509</v>
      </c>
      <c r="E939" s="380">
        <v>480</v>
      </c>
      <c r="F939" s="380">
        <v>779</v>
      </c>
      <c r="G939" s="380">
        <v>1708</v>
      </c>
      <c r="H939" s="137">
        <f t="shared" si="99"/>
        <v>2.8087291399229781</v>
      </c>
      <c r="I939" s="381">
        <f t="shared" si="100"/>
        <v>0.28103044496487117</v>
      </c>
      <c r="J939" s="137">
        <f t="shared" si="101"/>
        <v>-6.8165361822706494E-2</v>
      </c>
      <c r="K939" s="137">
        <f t="shared" si="102"/>
        <v>-0.11554302063874616</v>
      </c>
      <c r="L939" s="137">
        <f t="shared" si="103"/>
        <v>-0.12047846319031297</v>
      </c>
      <c r="M939" s="137">
        <f t="shared" si="104"/>
        <v>-0.30418684565176562</v>
      </c>
      <c r="N939" s="383">
        <f t="shared" si="98"/>
        <v>-519.55113237321564</v>
      </c>
    </row>
    <row r="940" spans="2:14" x14ac:dyDescent="0.25">
      <c r="B940" s="382">
        <v>13</v>
      </c>
      <c r="C940" s="382">
        <v>2841</v>
      </c>
      <c r="D940" s="379" t="s">
        <v>1510</v>
      </c>
      <c r="E940" s="380">
        <v>103</v>
      </c>
      <c r="F940" s="380">
        <v>389</v>
      </c>
      <c r="G940" s="380">
        <v>547</v>
      </c>
      <c r="H940" s="137">
        <f t="shared" si="99"/>
        <v>1.6709511568123394</v>
      </c>
      <c r="I940" s="381">
        <f t="shared" si="100"/>
        <v>0.1882998171846435</v>
      </c>
      <c r="J940" s="137">
        <f t="shared" si="101"/>
        <v>-9.9087385679730758E-2</v>
      </c>
      <c r="K940" s="137">
        <f t="shared" si="102"/>
        <v>-0.14452589389926138</v>
      </c>
      <c r="L940" s="137">
        <f t="shared" si="103"/>
        <v>-0.19945982756983455</v>
      </c>
      <c r="M940" s="137">
        <f t="shared" si="104"/>
        <v>-0.44307310714882669</v>
      </c>
      <c r="N940" s="383">
        <f t="shared" si="98"/>
        <v>-242.36098961040821</v>
      </c>
    </row>
    <row r="941" spans="2:14" x14ac:dyDescent="0.25">
      <c r="B941" s="382">
        <v>13</v>
      </c>
      <c r="C941" s="382">
        <v>2842</v>
      </c>
      <c r="D941" s="379" t="s">
        <v>1511</v>
      </c>
      <c r="E941" s="380">
        <v>509</v>
      </c>
      <c r="F941" s="380">
        <v>224</v>
      </c>
      <c r="G941" s="380">
        <v>857</v>
      </c>
      <c r="H941" s="137">
        <f t="shared" si="99"/>
        <v>6.0982142857142856</v>
      </c>
      <c r="I941" s="381">
        <f t="shared" si="100"/>
        <v>0.59393232205367563</v>
      </c>
      <c r="J941" s="137">
        <f t="shared" si="101"/>
        <v>-9.0830859068466746E-2</v>
      </c>
      <c r="K941" s="137">
        <f t="shared" si="102"/>
        <v>-3.1749229153904102E-2</v>
      </c>
      <c r="L941" s="137">
        <f t="shared" si="103"/>
        <v>0.14602913803026901</v>
      </c>
      <c r="M941" s="137">
        <f t="shared" si="104"/>
        <v>2.3449049807898165E-2</v>
      </c>
      <c r="N941" s="383">
        <f t="shared" si="98"/>
        <v>20.095835685368726</v>
      </c>
    </row>
    <row r="942" spans="2:14" x14ac:dyDescent="0.25">
      <c r="B942" s="382">
        <v>13</v>
      </c>
      <c r="C942" s="382">
        <v>2843</v>
      </c>
      <c r="D942" s="379" t="s">
        <v>1512</v>
      </c>
      <c r="E942" s="380">
        <v>256</v>
      </c>
      <c r="F942" s="380">
        <v>200</v>
      </c>
      <c r="G942" s="380">
        <v>715</v>
      </c>
      <c r="H942" s="137">
        <f t="shared" si="99"/>
        <v>4.8550000000000004</v>
      </c>
      <c r="I942" s="381">
        <f t="shared" si="100"/>
        <v>0.35804195804195804</v>
      </c>
      <c r="J942" s="137">
        <f t="shared" si="101"/>
        <v>-9.4612880935561874E-2</v>
      </c>
      <c r="K942" s="137">
        <f t="shared" si="102"/>
        <v>-6.3417904953034371E-2</v>
      </c>
      <c r="L942" s="137">
        <f t="shared" si="103"/>
        <v>-5.4885524574872974E-2</v>
      </c>
      <c r="M942" s="137">
        <f t="shared" si="104"/>
        <v>-0.21291631046346923</v>
      </c>
      <c r="N942" s="383">
        <f t="shared" si="98"/>
        <v>-152.23516198138051</v>
      </c>
    </row>
    <row r="943" spans="2:14" x14ac:dyDescent="0.25">
      <c r="B943" s="382">
        <v>13</v>
      </c>
      <c r="C943" s="382">
        <v>2844</v>
      </c>
      <c r="D943" s="379" t="s">
        <v>1513</v>
      </c>
      <c r="E943" s="380">
        <v>224</v>
      </c>
      <c r="F943" s="380">
        <v>885</v>
      </c>
      <c r="G943" s="380">
        <v>1134</v>
      </c>
      <c r="H943" s="137">
        <f t="shared" si="99"/>
        <v>1.5344632768361581</v>
      </c>
      <c r="I943" s="381">
        <f t="shared" si="100"/>
        <v>0.19753086419753085</v>
      </c>
      <c r="J943" s="137">
        <f t="shared" si="101"/>
        <v>-8.3453253031950198E-2</v>
      </c>
      <c r="K943" s="137">
        <f t="shared" si="102"/>
        <v>-0.14800268021932275</v>
      </c>
      <c r="L943" s="137">
        <f t="shared" si="103"/>
        <v>-0.19159747717728379</v>
      </c>
      <c r="M943" s="137">
        <f t="shared" si="104"/>
        <v>-0.42305341042855671</v>
      </c>
      <c r="N943" s="383">
        <f t="shared" si="98"/>
        <v>-479.74256742598328</v>
      </c>
    </row>
    <row r="944" spans="2:14" x14ac:dyDescent="0.25">
      <c r="B944" s="382">
        <v>13</v>
      </c>
      <c r="C944" s="382">
        <v>2845</v>
      </c>
      <c r="D944" s="379" t="s">
        <v>1514</v>
      </c>
      <c r="E944" s="380">
        <v>213</v>
      </c>
      <c r="F944" s="380">
        <v>142</v>
      </c>
      <c r="G944" s="380">
        <v>835</v>
      </c>
      <c r="H944" s="137">
        <f t="shared" si="99"/>
        <v>7.380281690140845</v>
      </c>
      <c r="I944" s="381">
        <f t="shared" si="100"/>
        <v>0.25508982035928146</v>
      </c>
      <c r="J944" s="137">
        <f t="shared" si="101"/>
        <v>-9.1416806118298402E-2</v>
      </c>
      <c r="K944" s="137">
        <f t="shared" si="102"/>
        <v>9.0916083562994068E-4</v>
      </c>
      <c r="L944" s="137">
        <f t="shared" si="103"/>
        <v>-0.14257284530818451</v>
      </c>
      <c r="M944" s="137">
        <f t="shared" si="104"/>
        <v>-0.23308049059085295</v>
      </c>
      <c r="N944" s="383">
        <f t="shared" si="98"/>
        <v>-194.62220964336223</v>
      </c>
    </row>
    <row r="945" spans="2:14" x14ac:dyDescent="0.25">
      <c r="B945" s="382">
        <v>13</v>
      </c>
      <c r="C945" s="382">
        <v>2846</v>
      </c>
      <c r="D945" s="379" t="s">
        <v>1515</v>
      </c>
      <c r="E945" s="380">
        <v>2502</v>
      </c>
      <c r="F945" s="380">
        <v>973</v>
      </c>
      <c r="G945" s="380">
        <v>6458</v>
      </c>
      <c r="H945" s="137">
        <f t="shared" si="99"/>
        <v>9.2086330935251794</v>
      </c>
      <c r="I945" s="381">
        <f t="shared" si="100"/>
        <v>0.38742644781666152</v>
      </c>
      <c r="J945" s="137">
        <f t="shared" si="101"/>
        <v>5.8345933027306666E-2</v>
      </c>
      <c r="K945" s="137">
        <f t="shared" si="102"/>
        <v>4.7483165418754726E-2</v>
      </c>
      <c r="L945" s="137">
        <f t="shared" si="103"/>
        <v>-2.985790263854186E-2</v>
      </c>
      <c r="M945" s="137">
        <f t="shared" si="104"/>
        <v>7.5971195807519529E-2</v>
      </c>
      <c r="N945" s="383">
        <f t="shared" si="98"/>
        <v>490.62198252496114</v>
      </c>
    </row>
    <row r="946" spans="2:14" x14ac:dyDescent="0.25">
      <c r="B946" s="382">
        <v>13</v>
      </c>
      <c r="C946" s="382">
        <v>2847</v>
      </c>
      <c r="D946" s="379" t="s">
        <v>1516</v>
      </c>
      <c r="E946" s="380">
        <v>117</v>
      </c>
      <c r="F946" s="380">
        <v>397</v>
      </c>
      <c r="G946" s="380">
        <v>246</v>
      </c>
      <c r="H946" s="137">
        <f t="shared" si="99"/>
        <v>0.91435768261964734</v>
      </c>
      <c r="I946" s="381">
        <f t="shared" si="100"/>
        <v>0.47560975609756095</v>
      </c>
      <c r="J946" s="137">
        <f t="shared" si="101"/>
        <v>-0.10710420667970003</v>
      </c>
      <c r="K946" s="137">
        <f t="shared" si="102"/>
        <v>-0.16379876883423666</v>
      </c>
      <c r="L946" s="137">
        <f t="shared" si="103"/>
        <v>4.5250377875121019E-2</v>
      </c>
      <c r="M946" s="137">
        <f t="shared" si="104"/>
        <v>-0.22565259763881571</v>
      </c>
      <c r="N946" s="383">
        <f t="shared" si="98"/>
        <v>-55.510539019148666</v>
      </c>
    </row>
    <row r="947" spans="2:14" x14ac:dyDescent="0.25">
      <c r="B947" s="382">
        <v>13</v>
      </c>
      <c r="C947" s="382">
        <v>2848</v>
      </c>
      <c r="D947" s="379" t="s">
        <v>1517</v>
      </c>
      <c r="E947" s="380">
        <v>51</v>
      </c>
      <c r="F947" s="380">
        <v>341</v>
      </c>
      <c r="G947" s="380">
        <v>263</v>
      </c>
      <c r="H947" s="137">
        <f t="shared" si="99"/>
        <v>0.92082111436950143</v>
      </c>
      <c r="I947" s="381">
        <f t="shared" si="100"/>
        <v>0.19391634980988592</v>
      </c>
      <c r="J947" s="137">
        <f t="shared" si="101"/>
        <v>-0.10665142941392103</v>
      </c>
      <c r="K947" s="137">
        <f t="shared" si="102"/>
        <v>-0.16363412439040426</v>
      </c>
      <c r="L947" s="137">
        <f t="shared" si="103"/>
        <v>-0.19467606388309364</v>
      </c>
      <c r="M947" s="137">
        <f t="shared" si="104"/>
        <v>-0.46496161768741895</v>
      </c>
      <c r="N947" s="383">
        <f t="shared" si="98"/>
        <v>-122.28490545179119</v>
      </c>
    </row>
    <row r="948" spans="2:14" x14ac:dyDescent="0.25">
      <c r="B948" s="382">
        <v>13</v>
      </c>
      <c r="C948" s="382">
        <v>2849</v>
      </c>
      <c r="D948" s="379" t="s">
        <v>1518</v>
      </c>
      <c r="E948" s="380">
        <v>1130</v>
      </c>
      <c r="F948" s="380">
        <v>311</v>
      </c>
      <c r="G948" s="380">
        <v>2473</v>
      </c>
      <c r="H948" s="137">
        <f t="shared" si="99"/>
        <v>11.585209003215434</v>
      </c>
      <c r="I948" s="381">
        <f t="shared" si="100"/>
        <v>0.45693489688637284</v>
      </c>
      <c r="J948" s="137">
        <f t="shared" si="101"/>
        <v>-4.7790384862651747E-2</v>
      </c>
      <c r="K948" s="137">
        <f t="shared" si="102"/>
        <v>0.10802221557354087</v>
      </c>
      <c r="L948" s="137">
        <f t="shared" si="103"/>
        <v>2.9344458812534776E-2</v>
      </c>
      <c r="M948" s="137">
        <f t="shared" si="104"/>
        <v>8.9576289523423905E-2</v>
      </c>
      <c r="N948" s="383">
        <f t="shared" si="98"/>
        <v>221.52216399142731</v>
      </c>
    </row>
    <row r="949" spans="2:14" x14ac:dyDescent="0.25">
      <c r="B949" s="382">
        <v>13</v>
      </c>
      <c r="C949" s="382">
        <v>2850</v>
      </c>
      <c r="D949" s="379" t="s">
        <v>1519</v>
      </c>
      <c r="E949" s="380">
        <v>40</v>
      </c>
      <c r="F949" s="380">
        <v>143</v>
      </c>
      <c r="G949" s="380">
        <v>532</v>
      </c>
      <c r="H949" s="137">
        <f t="shared" si="99"/>
        <v>4</v>
      </c>
      <c r="I949" s="381">
        <f t="shared" si="100"/>
        <v>7.5187969924812026E-2</v>
      </c>
      <c r="J949" s="137">
        <f t="shared" si="101"/>
        <v>-9.9486895031888706E-2</v>
      </c>
      <c r="K949" s="137">
        <f t="shared" si="102"/>
        <v>-8.5197511348644228E-2</v>
      </c>
      <c r="L949" s="137">
        <f t="shared" si="103"/>
        <v>-0.29580046752799966</v>
      </c>
      <c r="M949" s="137">
        <f t="shared" si="104"/>
        <v>-0.48048487390853256</v>
      </c>
      <c r="N949" s="383">
        <f t="shared" si="98"/>
        <v>-255.61795291933933</v>
      </c>
    </row>
    <row r="950" spans="2:14" x14ac:dyDescent="0.25">
      <c r="B950" s="382">
        <v>13</v>
      </c>
      <c r="C950" s="382">
        <v>2851</v>
      </c>
      <c r="D950" s="379" t="s">
        <v>1520</v>
      </c>
      <c r="E950" s="380">
        <v>11</v>
      </c>
      <c r="F950" s="380">
        <v>160</v>
      </c>
      <c r="G950" s="380">
        <v>182</v>
      </c>
      <c r="H950" s="137">
        <f t="shared" si="99"/>
        <v>1.20625</v>
      </c>
      <c r="I950" s="381">
        <f t="shared" si="100"/>
        <v>6.043956043956044E-2</v>
      </c>
      <c r="J950" s="137">
        <f t="shared" si="101"/>
        <v>-0.10880877991557389</v>
      </c>
      <c r="K950" s="137">
        <f t="shared" si="102"/>
        <v>-0.15636333049219395</v>
      </c>
      <c r="L950" s="137">
        <f t="shared" si="103"/>
        <v>-0.30836211551267362</v>
      </c>
      <c r="M950" s="137">
        <f t="shared" si="104"/>
        <v>-0.57353422592044145</v>
      </c>
      <c r="N950" s="383">
        <f t="shared" si="98"/>
        <v>-104.38322911752034</v>
      </c>
    </row>
    <row r="951" spans="2:14" x14ac:dyDescent="0.25">
      <c r="B951" s="382">
        <v>13</v>
      </c>
      <c r="C951" s="382">
        <v>2852</v>
      </c>
      <c r="D951" s="379" t="s">
        <v>1521</v>
      </c>
      <c r="E951" s="380">
        <v>500</v>
      </c>
      <c r="F951" s="380">
        <v>814</v>
      </c>
      <c r="G951" s="380">
        <v>1415</v>
      </c>
      <c r="H951" s="137">
        <f t="shared" si="99"/>
        <v>2.3525798525798525</v>
      </c>
      <c r="I951" s="381">
        <f t="shared" si="100"/>
        <v>0.35335689045936397</v>
      </c>
      <c r="J951" s="137">
        <f t="shared" si="101"/>
        <v>-7.5969111168191508E-2</v>
      </c>
      <c r="K951" s="137">
        <f t="shared" si="102"/>
        <v>-0.12716261354631483</v>
      </c>
      <c r="L951" s="137">
        <f t="shared" si="103"/>
        <v>-5.8875932477217043E-2</v>
      </c>
      <c r="M951" s="137">
        <f t="shared" si="104"/>
        <v>-0.26200765719172342</v>
      </c>
      <c r="N951" s="383">
        <f t="shared" si="98"/>
        <v>-370.74083492628864</v>
      </c>
    </row>
    <row r="952" spans="2:14" x14ac:dyDescent="0.25">
      <c r="B952" s="382">
        <v>13</v>
      </c>
      <c r="C952" s="382">
        <v>2853</v>
      </c>
      <c r="D952" s="379" t="s">
        <v>1522</v>
      </c>
      <c r="E952" s="380">
        <v>219</v>
      </c>
      <c r="F952" s="380">
        <v>504</v>
      </c>
      <c r="G952" s="380">
        <v>956</v>
      </c>
      <c r="H952" s="137">
        <f t="shared" si="99"/>
        <v>2.3313492063492065</v>
      </c>
      <c r="I952" s="381">
        <f t="shared" si="100"/>
        <v>0.22907949790794979</v>
      </c>
      <c r="J952" s="137">
        <f t="shared" si="101"/>
        <v>-8.819409734422437E-2</v>
      </c>
      <c r="K952" s="137">
        <f t="shared" si="102"/>
        <v>-0.12770342655032407</v>
      </c>
      <c r="L952" s="137">
        <f t="shared" si="103"/>
        <v>-0.16472659110214438</v>
      </c>
      <c r="M952" s="137">
        <f t="shared" si="104"/>
        <v>-0.3806241149966928</v>
      </c>
      <c r="N952" s="383">
        <f t="shared" si="98"/>
        <v>-363.8766539368383</v>
      </c>
    </row>
    <row r="953" spans="2:14" x14ac:dyDescent="0.25">
      <c r="B953" s="382">
        <v>13</v>
      </c>
      <c r="C953" s="382">
        <v>2854</v>
      </c>
      <c r="D953" s="379" t="s">
        <v>1523</v>
      </c>
      <c r="E953" s="380">
        <v>80</v>
      </c>
      <c r="F953" s="380">
        <v>173</v>
      </c>
      <c r="G953" s="380">
        <v>277</v>
      </c>
      <c r="H953" s="137">
        <f t="shared" si="99"/>
        <v>2.0635838150289016</v>
      </c>
      <c r="I953" s="381">
        <f t="shared" si="100"/>
        <v>0.28880866425992779</v>
      </c>
      <c r="J953" s="137">
        <f t="shared" si="101"/>
        <v>-0.10627855401857363</v>
      </c>
      <c r="K953" s="137">
        <f t="shared" si="102"/>
        <v>-0.13452427430391786</v>
      </c>
      <c r="L953" s="137">
        <f t="shared" si="103"/>
        <v>-0.1138535282893796</v>
      </c>
      <c r="M953" s="137">
        <f t="shared" si="104"/>
        <v>-0.35465635661187112</v>
      </c>
      <c r="N953" s="383">
        <f t="shared" si="98"/>
        <v>-98.239810781488302</v>
      </c>
    </row>
    <row r="954" spans="2:14" x14ac:dyDescent="0.25">
      <c r="B954" s="382">
        <v>13</v>
      </c>
      <c r="C954" s="382">
        <v>2855</v>
      </c>
      <c r="D954" s="379" t="s">
        <v>1524</v>
      </c>
      <c r="E954" s="380">
        <v>149</v>
      </c>
      <c r="F954" s="380">
        <v>719</v>
      </c>
      <c r="G954" s="380">
        <v>526</v>
      </c>
      <c r="H954" s="137">
        <f t="shared" si="99"/>
        <v>0.93880389429763555</v>
      </c>
      <c r="I954" s="381">
        <f t="shared" si="100"/>
        <v>0.28326996197718629</v>
      </c>
      <c r="J954" s="137">
        <f t="shared" si="101"/>
        <v>-9.9646698772751882E-2</v>
      </c>
      <c r="K954" s="137">
        <f t="shared" si="102"/>
        <v>-0.16317604501176841</v>
      </c>
      <c r="L954" s="137">
        <f t="shared" si="103"/>
        <v>-0.11857100161674308</v>
      </c>
      <c r="M954" s="137">
        <f t="shared" si="104"/>
        <v>-0.38139374540126336</v>
      </c>
      <c r="N954" s="383">
        <f t="shared" si="98"/>
        <v>-200.61311008106452</v>
      </c>
    </row>
    <row r="955" spans="2:14" x14ac:dyDescent="0.25">
      <c r="B955" s="382">
        <v>13</v>
      </c>
      <c r="C955" s="382">
        <v>2856</v>
      </c>
      <c r="D955" s="379" t="s">
        <v>1525</v>
      </c>
      <c r="E955" s="380">
        <v>893</v>
      </c>
      <c r="F955" s="380">
        <v>692</v>
      </c>
      <c r="G955" s="380">
        <v>2375</v>
      </c>
      <c r="H955" s="137">
        <f t="shared" si="99"/>
        <v>4.7225433526011562</v>
      </c>
      <c r="I955" s="381">
        <f t="shared" si="100"/>
        <v>0.376</v>
      </c>
      <c r="J955" s="137">
        <f t="shared" si="101"/>
        <v>-5.0400512630083591E-2</v>
      </c>
      <c r="K955" s="137">
        <f t="shared" si="102"/>
        <v>-6.6792002783243612E-2</v>
      </c>
      <c r="L955" s="137">
        <f t="shared" si="103"/>
        <v>-3.9590139550710828E-2</v>
      </c>
      <c r="M955" s="137">
        <f t="shared" si="104"/>
        <v>-0.15678265496403804</v>
      </c>
      <c r="N955" s="383">
        <f t="shared" si="98"/>
        <v>-372.35880553959032</v>
      </c>
    </row>
    <row r="956" spans="2:14" x14ac:dyDescent="0.25">
      <c r="B956" s="382">
        <v>13</v>
      </c>
      <c r="C956" s="382">
        <v>2857</v>
      </c>
      <c r="D956" s="379" t="s">
        <v>1526</v>
      </c>
      <c r="E956" s="380">
        <v>104</v>
      </c>
      <c r="F956" s="380">
        <v>291</v>
      </c>
      <c r="G956" s="380">
        <v>570</v>
      </c>
      <c r="H956" s="137">
        <f t="shared" si="99"/>
        <v>2.3161512027491411</v>
      </c>
      <c r="I956" s="381">
        <f t="shared" si="100"/>
        <v>0.18245614035087721</v>
      </c>
      <c r="J956" s="137">
        <f t="shared" si="101"/>
        <v>-9.8474804673088598E-2</v>
      </c>
      <c r="K956" s="137">
        <f t="shared" si="102"/>
        <v>-0.12809056869817026</v>
      </c>
      <c r="L956" s="137">
        <f t="shared" si="103"/>
        <v>-0.20443705656495925</v>
      </c>
      <c r="M956" s="137">
        <f t="shared" si="104"/>
        <v>-0.43100242993621812</v>
      </c>
      <c r="N956" s="383">
        <f t="shared" si="98"/>
        <v>-245.67138506364432</v>
      </c>
    </row>
    <row r="957" spans="2:14" x14ac:dyDescent="0.25">
      <c r="B957" s="382">
        <v>13</v>
      </c>
      <c r="C957" s="382">
        <v>2858</v>
      </c>
      <c r="D957" s="379" t="s">
        <v>1527</v>
      </c>
      <c r="E957" s="380">
        <v>161</v>
      </c>
      <c r="F957" s="380">
        <v>1088</v>
      </c>
      <c r="G957" s="380">
        <v>809</v>
      </c>
      <c r="H957" s="137">
        <f t="shared" si="99"/>
        <v>0.89154411764705888</v>
      </c>
      <c r="I957" s="381">
        <f t="shared" si="100"/>
        <v>0.19901112484548825</v>
      </c>
      <c r="J957" s="137">
        <f t="shared" si="101"/>
        <v>-9.2109288995372143E-2</v>
      </c>
      <c r="K957" s="137">
        <f t="shared" si="102"/>
        <v>-0.1643799038817029</v>
      </c>
      <c r="L957" s="137">
        <f t="shared" si="103"/>
        <v>-0.19033669626366725</v>
      </c>
      <c r="M957" s="137">
        <f t="shared" si="104"/>
        <v>-0.44682588914074228</v>
      </c>
      <c r="N957" s="383">
        <f t="shared" si="98"/>
        <v>-361.48214431486053</v>
      </c>
    </row>
    <row r="958" spans="2:14" x14ac:dyDescent="0.25">
      <c r="B958" s="382">
        <v>13</v>
      </c>
      <c r="C958" s="382">
        <v>2859</v>
      </c>
      <c r="D958" s="379" t="s">
        <v>1528</v>
      </c>
      <c r="E958" s="380">
        <v>148</v>
      </c>
      <c r="F958" s="380">
        <v>226</v>
      </c>
      <c r="G958" s="380">
        <v>438</v>
      </c>
      <c r="H958" s="137">
        <f t="shared" si="99"/>
        <v>2.5929203539823007</v>
      </c>
      <c r="I958" s="381">
        <f t="shared" si="100"/>
        <v>0.33789954337899542</v>
      </c>
      <c r="J958" s="137">
        <f t="shared" si="101"/>
        <v>-0.10199048697207844</v>
      </c>
      <c r="K958" s="137">
        <f t="shared" si="102"/>
        <v>-0.12104036615278402</v>
      </c>
      <c r="L958" s="137">
        <f t="shared" si="103"/>
        <v>-7.2041403167103113E-2</v>
      </c>
      <c r="M958" s="137">
        <f t="shared" si="104"/>
        <v>-0.29507225629196554</v>
      </c>
      <c r="N958" s="383">
        <f t="shared" si="98"/>
        <v>-129.2416482558809</v>
      </c>
    </row>
    <row r="959" spans="2:14" x14ac:dyDescent="0.25">
      <c r="B959" s="382">
        <v>13</v>
      </c>
      <c r="C959" s="382">
        <v>2860</v>
      </c>
      <c r="D959" s="379" t="s">
        <v>1529</v>
      </c>
      <c r="E959" s="380">
        <v>142</v>
      </c>
      <c r="F959" s="380">
        <v>496</v>
      </c>
      <c r="G959" s="380">
        <v>794</v>
      </c>
      <c r="H959" s="137">
        <f t="shared" si="99"/>
        <v>1.8870967741935485</v>
      </c>
      <c r="I959" s="381">
        <f t="shared" si="100"/>
        <v>0.17884130982367757</v>
      </c>
      <c r="J959" s="137">
        <f t="shared" si="101"/>
        <v>-9.2508798347530091E-2</v>
      </c>
      <c r="K959" s="137">
        <f t="shared" si="102"/>
        <v>-0.13901996820253765</v>
      </c>
      <c r="L959" s="137">
        <f t="shared" si="103"/>
        <v>-0.20751591253599419</v>
      </c>
      <c r="M959" s="137">
        <f t="shared" si="104"/>
        <v>-0.43904467908606193</v>
      </c>
      <c r="N959" s="383">
        <f t="shared" si="98"/>
        <v>-348.60147519433315</v>
      </c>
    </row>
    <row r="960" spans="2:14" x14ac:dyDescent="0.25">
      <c r="B960" s="382">
        <v>13</v>
      </c>
      <c r="C960" s="382">
        <v>2861</v>
      </c>
      <c r="D960" s="379" t="s">
        <v>1530</v>
      </c>
      <c r="E960" s="380">
        <v>4420</v>
      </c>
      <c r="F960" s="380">
        <v>887</v>
      </c>
      <c r="G960" s="380">
        <v>6894</v>
      </c>
      <c r="H960" s="137">
        <f t="shared" si="99"/>
        <v>12.755355129650507</v>
      </c>
      <c r="I960" s="381">
        <f t="shared" si="100"/>
        <v>0.64113722077168556</v>
      </c>
      <c r="J960" s="137">
        <f t="shared" si="101"/>
        <v>6.9958338196697348E-2</v>
      </c>
      <c r="K960" s="137">
        <f t="shared" si="102"/>
        <v>0.13782960979471445</v>
      </c>
      <c r="L960" s="137">
        <f t="shared" si="103"/>
        <v>0.18623491896148053</v>
      </c>
      <c r="M960" s="137">
        <f t="shared" si="104"/>
        <v>0.39402286695289235</v>
      </c>
      <c r="N960" s="383">
        <f t="shared" si="98"/>
        <v>2716.3936447732399</v>
      </c>
    </row>
    <row r="961" spans="2:14" x14ac:dyDescent="0.25">
      <c r="B961" s="382">
        <v>13</v>
      </c>
      <c r="C961" s="382">
        <v>2862</v>
      </c>
      <c r="D961" s="379" t="s">
        <v>1531</v>
      </c>
      <c r="E961" s="380">
        <v>143</v>
      </c>
      <c r="F961" s="380">
        <v>235</v>
      </c>
      <c r="G961" s="380">
        <v>817</v>
      </c>
      <c r="H961" s="137">
        <f t="shared" si="99"/>
        <v>4.0851063829787231</v>
      </c>
      <c r="I961" s="381">
        <f t="shared" si="100"/>
        <v>0.17503059975520197</v>
      </c>
      <c r="J961" s="137">
        <f t="shared" si="101"/>
        <v>-9.1896217340887917E-2</v>
      </c>
      <c r="K961" s="137">
        <f t="shared" si="102"/>
        <v>-8.3029577403579177E-2</v>
      </c>
      <c r="L961" s="137">
        <f t="shared" si="103"/>
        <v>-0.21076160479180739</v>
      </c>
      <c r="M961" s="137">
        <f t="shared" si="104"/>
        <v>-0.38568739953627451</v>
      </c>
      <c r="N961" s="383">
        <f t="shared" si="98"/>
        <v>-315.10660542113629</v>
      </c>
    </row>
    <row r="962" spans="2:14" x14ac:dyDescent="0.25">
      <c r="B962" s="382">
        <v>13</v>
      </c>
      <c r="C962" s="382">
        <v>2863</v>
      </c>
      <c r="D962" s="379" t="s">
        <v>1532</v>
      </c>
      <c r="E962" s="380">
        <v>430</v>
      </c>
      <c r="F962" s="380">
        <v>469</v>
      </c>
      <c r="G962" s="380">
        <v>938</v>
      </c>
      <c r="H962" s="137">
        <f t="shared" si="99"/>
        <v>2.9168443496801704</v>
      </c>
      <c r="I962" s="381">
        <f t="shared" si="100"/>
        <v>0.45842217484008529</v>
      </c>
      <c r="J962" s="137">
        <f t="shared" si="101"/>
        <v>-8.8673508566813886E-2</v>
      </c>
      <c r="K962" s="137">
        <f t="shared" si="102"/>
        <v>-0.11278897769852342</v>
      </c>
      <c r="L962" s="137">
        <f t="shared" si="103"/>
        <v>3.0611216568927742E-2</v>
      </c>
      <c r="M962" s="137">
        <f t="shared" si="104"/>
        <v>-0.17085126969640957</v>
      </c>
      <c r="N962" s="383">
        <f t="shared" si="98"/>
        <v>-160.25849097523218</v>
      </c>
    </row>
    <row r="963" spans="2:14" x14ac:dyDescent="0.25">
      <c r="B963" s="382">
        <v>13</v>
      </c>
      <c r="C963" s="382">
        <v>2864</v>
      </c>
      <c r="D963" s="379" t="s">
        <v>1533</v>
      </c>
      <c r="E963" s="380">
        <v>292</v>
      </c>
      <c r="F963" s="380">
        <v>229</v>
      </c>
      <c r="G963" s="380">
        <v>1459</v>
      </c>
      <c r="H963" s="137">
        <f t="shared" si="99"/>
        <v>7.6462882096069871</v>
      </c>
      <c r="I963" s="381">
        <f t="shared" si="100"/>
        <v>0.20013708019191226</v>
      </c>
      <c r="J963" s="137">
        <f t="shared" si="101"/>
        <v>-7.4797217068528238E-2</v>
      </c>
      <c r="K963" s="137">
        <f t="shared" si="102"/>
        <v>7.6852044527512308E-3</v>
      </c>
      <c r="L963" s="137">
        <f t="shared" si="103"/>
        <v>-0.18937768744835171</v>
      </c>
      <c r="M963" s="137">
        <f t="shared" si="104"/>
        <v>-0.25648970006412875</v>
      </c>
      <c r="N963" s="383">
        <f t="shared" si="98"/>
        <v>-374.21847239356384</v>
      </c>
    </row>
    <row r="964" spans="2:14" x14ac:dyDescent="0.25">
      <c r="B964" s="382">
        <v>13</v>
      </c>
      <c r="C964" s="382">
        <v>2865</v>
      </c>
      <c r="D964" s="379" t="s">
        <v>1534</v>
      </c>
      <c r="E964" s="380">
        <v>165</v>
      </c>
      <c r="F964" s="380">
        <v>588</v>
      </c>
      <c r="G964" s="380">
        <v>712</v>
      </c>
      <c r="H964" s="137">
        <f t="shared" si="99"/>
        <v>1.4914965986394557</v>
      </c>
      <c r="I964" s="381">
        <f t="shared" si="100"/>
        <v>0.23174157303370788</v>
      </c>
      <c r="J964" s="137">
        <f t="shared" si="101"/>
        <v>-9.469278280599347E-2</v>
      </c>
      <c r="K964" s="137">
        <f t="shared" si="102"/>
        <v>-0.14909718003131225</v>
      </c>
      <c r="L964" s="137">
        <f t="shared" si="103"/>
        <v>-0.16245922453139858</v>
      </c>
      <c r="M964" s="137">
        <f t="shared" si="104"/>
        <v>-0.4062491873687043</v>
      </c>
      <c r="N964" s="383">
        <f t="shared" si="98"/>
        <v>-289.24942140651746</v>
      </c>
    </row>
    <row r="965" spans="2:14" x14ac:dyDescent="0.25">
      <c r="B965" s="382">
        <v>13</v>
      </c>
      <c r="C965" s="382">
        <v>2866</v>
      </c>
      <c r="D965" s="379" t="s">
        <v>1535</v>
      </c>
      <c r="E965" s="380">
        <v>181</v>
      </c>
      <c r="F965" s="380">
        <v>697</v>
      </c>
      <c r="G965" s="380">
        <v>602</v>
      </c>
      <c r="H965" s="137">
        <f t="shared" si="99"/>
        <v>1.1233859397417503</v>
      </c>
      <c r="I965" s="381">
        <f t="shared" si="100"/>
        <v>0.30066445182724255</v>
      </c>
      <c r="J965" s="137">
        <f t="shared" si="101"/>
        <v>-9.7622518055151666E-2</v>
      </c>
      <c r="K965" s="137">
        <f t="shared" si="102"/>
        <v>-0.15847414524864631</v>
      </c>
      <c r="L965" s="137">
        <f t="shared" si="103"/>
        <v>-0.10375561026299103</v>
      </c>
      <c r="M965" s="137">
        <f t="shared" si="104"/>
        <v>-0.359852273566789</v>
      </c>
      <c r="N965" s="383">
        <f t="shared" si="98"/>
        <v>-216.63106868720698</v>
      </c>
    </row>
    <row r="966" spans="2:14" x14ac:dyDescent="0.25">
      <c r="B966" s="382">
        <v>13</v>
      </c>
      <c r="C966" s="382">
        <v>2867</v>
      </c>
      <c r="D966" s="379" t="s">
        <v>1536</v>
      </c>
      <c r="E966" s="380">
        <v>142</v>
      </c>
      <c r="F966" s="380">
        <v>320</v>
      </c>
      <c r="G966" s="380">
        <v>449</v>
      </c>
      <c r="H966" s="137">
        <f t="shared" si="99"/>
        <v>1.846875</v>
      </c>
      <c r="I966" s="381">
        <f t="shared" si="100"/>
        <v>0.31625835189309576</v>
      </c>
      <c r="J966" s="137">
        <f t="shared" si="101"/>
        <v>-0.10169751344716262</v>
      </c>
      <c r="K966" s="137">
        <f t="shared" si="102"/>
        <v>-0.14004454646039563</v>
      </c>
      <c r="L966" s="137">
        <f t="shared" si="103"/>
        <v>-9.0473833436051351E-2</v>
      </c>
      <c r="M966" s="137">
        <f t="shared" si="104"/>
        <v>-0.33221589334360963</v>
      </c>
      <c r="N966" s="383">
        <f t="shared" si="98"/>
        <v>-149.16493611128072</v>
      </c>
    </row>
    <row r="967" spans="2:14" x14ac:dyDescent="0.25">
      <c r="B967" s="382">
        <v>13</v>
      </c>
      <c r="C967" s="382">
        <v>2868</v>
      </c>
      <c r="D967" s="379" t="s">
        <v>1537</v>
      </c>
      <c r="E967" s="380">
        <v>99</v>
      </c>
      <c r="F967" s="380">
        <v>792</v>
      </c>
      <c r="G967" s="380">
        <v>519</v>
      </c>
      <c r="H967" s="137">
        <f t="shared" si="99"/>
        <v>0.78030303030303028</v>
      </c>
      <c r="I967" s="381">
        <f t="shared" si="100"/>
        <v>0.19075144508670519</v>
      </c>
      <c r="J967" s="137">
        <f t="shared" si="101"/>
        <v>-9.983313647042559E-2</v>
      </c>
      <c r="K967" s="137">
        <f t="shared" si="102"/>
        <v>-0.16721357300143694</v>
      </c>
      <c r="L967" s="137">
        <f t="shared" si="103"/>
        <v>-0.19737170500137047</v>
      </c>
      <c r="M967" s="137">
        <f t="shared" si="104"/>
        <v>-0.46441841447323301</v>
      </c>
      <c r="N967" s="383">
        <f t="shared" si="98"/>
        <v>-241.03315711160792</v>
      </c>
    </row>
    <row r="968" spans="2:14" x14ac:dyDescent="0.25">
      <c r="B968" s="382">
        <v>13</v>
      </c>
      <c r="C968" s="382">
        <v>2869</v>
      </c>
      <c r="D968" s="379" t="s">
        <v>1538</v>
      </c>
      <c r="E968" s="380">
        <v>559</v>
      </c>
      <c r="F968" s="380">
        <v>685</v>
      </c>
      <c r="G968" s="380">
        <v>2790</v>
      </c>
      <c r="H968" s="137">
        <f t="shared" si="99"/>
        <v>4.8890510948905108</v>
      </c>
      <c r="I968" s="381">
        <f t="shared" si="100"/>
        <v>0.20035842293906811</v>
      </c>
      <c r="J968" s="137">
        <f t="shared" si="101"/>
        <v>-3.9347420553714027E-2</v>
      </c>
      <c r="K968" s="137">
        <f t="shared" si="102"/>
        <v>-6.2550513790397083E-2</v>
      </c>
      <c r="L968" s="137">
        <f t="shared" si="103"/>
        <v>-0.18918916341282685</v>
      </c>
      <c r="M968" s="137">
        <f t="shared" si="104"/>
        <v>-0.29108709775693797</v>
      </c>
      <c r="N968" s="383">
        <f t="shared" si="98"/>
        <v>-812.1330027418569</v>
      </c>
    </row>
    <row r="969" spans="2:14" x14ac:dyDescent="0.25">
      <c r="B969" s="382">
        <v>13</v>
      </c>
      <c r="C969" s="382">
        <v>2881</v>
      </c>
      <c r="D969" s="379" t="s">
        <v>1539</v>
      </c>
      <c r="E969" s="380">
        <v>83</v>
      </c>
      <c r="F969" s="380">
        <v>345</v>
      </c>
      <c r="G969" s="380">
        <v>608</v>
      </c>
      <c r="H969" s="137">
        <f t="shared" si="99"/>
        <v>2.0028985507246375</v>
      </c>
      <c r="I969" s="381">
        <f t="shared" si="100"/>
        <v>0.13651315789473684</v>
      </c>
      <c r="J969" s="137">
        <f t="shared" si="101"/>
        <v>-9.7462714314288504E-2</v>
      </c>
      <c r="K969" s="137">
        <f t="shared" si="102"/>
        <v>-0.13607012362621074</v>
      </c>
      <c r="L969" s="137">
        <f t="shared" si="103"/>
        <v>-0.24356802682702081</v>
      </c>
      <c r="M969" s="137">
        <f t="shared" si="104"/>
        <v>-0.47710086476752001</v>
      </c>
      <c r="N969" s="383">
        <f t="shared" si="98"/>
        <v>-290.07732577865215</v>
      </c>
    </row>
    <row r="970" spans="2:14" x14ac:dyDescent="0.25">
      <c r="B970" s="382">
        <v>13</v>
      </c>
      <c r="C970" s="382">
        <v>2882</v>
      </c>
      <c r="D970" s="379" t="s">
        <v>1540</v>
      </c>
      <c r="E970" s="380">
        <v>207</v>
      </c>
      <c r="F970" s="380">
        <v>660</v>
      </c>
      <c r="G970" s="380">
        <v>677</v>
      </c>
      <c r="H970" s="137">
        <f t="shared" si="99"/>
        <v>1.3393939393939394</v>
      </c>
      <c r="I970" s="381">
        <f t="shared" si="100"/>
        <v>0.30576070901033975</v>
      </c>
      <c r="J970" s="137">
        <f t="shared" si="101"/>
        <v>-9.5624971294361982E-2</v>
      </c>
      <c r="K970" s="137">
        <f t="shared" si="102"/>
        <v>-0.1529717251191402</v>
      </c>
      <c r="L970" s="137">
        <f t="shared" si="103"/>
        <v>-9.9414980255568844E-2</v>
      </c>
      <c r="M970" s="137">
        <f t="shared" si="104"/>
        <v>-0.34801167666907101</v>
      </c>
      <c r="N970" s="383">
        <f t="shared" si="98"/>
        <v>-235.60390510496109</v>
      </c>
    </row>
    <row r="971" spans="2:14" x14ac:dyDescent="0.25">
      <c r="B971" s="382">
        <v>13</v>
      </c>
      <c r="C971" s="382">
        <v>2883</v>
      </c>
      <c r="D971" s="379" t="s">
        <v>1541</v>
      </c>
      <c r="E971" s="380">
        <v>169</v>
      </c>
      <c r="F971" s="380">
        <v>738</v>
      </c>
      <c r="G971" s="380">
        <v>736</v>
      </c>
      <c r="H971" s="137">
        <f t="shared" si="99"/>
        <v>1.2262872628726287</v>
      </c>
      <c r="I971" s="381">
        <f t="shared" si="100"/>
        <v>0.2296195652173913</v>
      </c>
      <c r="J971" s="137">
        <f t="shared" si="101"/>
        <v>-9.4053567842540764E-2</v>
      </c>
      <c r="K971" s="137">
        <f t="shared" si="102"/>
        <v>-0.15585291680960772</v>
      </c>
      <c r="L971" s="137">
        <f t="shared" si="103"/>
        <v>-0.16426660011558963</v>
      </c>
      <c r="M971" s="137">
        <f t="shared" si="104"/>
        <v>-0.41417308476773812</v>
      </c>
      <c r="N971" s="383">
        <f t="shared" si="98"/>
        <v>-304.83139038905523</v>
      </c>
    </row>
    <row r="972" spans="2:14" x14ac:dyDescent="0.25">
      <c r="B972" s="382">
        <v>13</v>
      </c>
      <c r="C972" s="382">
        <v>2884</v>
      </c>
      <c r="D972" s="379" t="s">
        <v>1542</v>
      </c>
      <c r="E972" s="380">
        <v>428</v>
      </c>
      <c r="F972" s="380">
        <v>960</v>
      </c>
      <c r="G972" s="380">
        <v>1643</v>
      </c>
      <c r="H972" s="137">
        <f t="shared" si="99"/>
        <v>2.1572916666666666</v>
      </c>
      <c r="I972" s="381">
        <f t="shared" si="100"/>
        <v>0.2604990870359099</v>
      </c>
      <c r="J972" s="137">
        <f t="shared" si="101"/>
        <v>-6.9896569015390889E-2</v>
      </c>
      <c r="K972" s="137">
        <f t="shared" si="102"/>
        <v>-0.13213723322222345</v>
      </c>
      <c r="L972" s="137">
        <f t="shared" si="103"/>
        <v>-0.13796561603949739</v>
      </c>
      <c r="M972" s="137">
        <f t="shared" si="104"/>
        <v>-0.33999941827711178</v>
      </c>
      <c r="N972" s="383">
        <f t="shared" si="98"/>
        <v>-558.61904422929467</v>
      </c>
    </row>
    <row r="973" spans="2:14" x14ac:dyDescent="0.25">
      <c r="B973" s="382">
        <v>13</v>
      </c>
      <c r="C973" s="382">
        <v>2885</v>
      </c>
      <c r="D973" s="379" t="s">
        <v>1543</v>
      </c>
      <c r="E973" s="380">
        <v>359</v>
      </c>
      <c r="F973" s="380">
        <v>1116</v>
      </c>
      <c r="G973" s="380">
        <v>560</v>
      </c>
      <c r="H973" s="137">
        <f t="shared" si="99"/>
        <v>0.82347670250896055</v>
      </c>
      <c r="I973" s="381">
        <f t="shared" si="100"/>
        <v>0.64107142857142863</v>
      </c>
      <c r="J973" s="137">
        <f t="shared" si="101"/>
        <v>-9.8741144241193901E-2</v>
      </c>
      <c r="K973" s="137">
        <f t="shared" si="102"/>
        <v>-0.16611380038471385</v>
      </c>
      <c r="L973" s="137">
        <f t="shared" si="103"/>
        <v>0.18617888183689493</v>
      </c>
      <c r="M973" s="137">
        <f t="shared" si="104"/>
        <v>-7.8676062789012818E-2</v>
      </c>
      <c r="N973" s="383">
        <f t="shared" ref="N973:N1036" si="105">M973*G973</f>
        <v>-44.05859516184718</v>
      </c>
    </row>
    <row r="974" spans="2:14" x14ac:dyDescent="0.25">
      <c r="B974" s="382">
        <v>13</v>
      </c>
      <c r="C974" s="382">
        <v>2886</v>
      </c>
      <c r="D974" s="379" t="s">
        <v>1544</v>
      </c>
      <c r="E974" s="380">
        <v>962</v>
      </c>
      <c r="F974" s="380">
        <v>593</v>
      </c>
      <c r="G974" s="380">
        <v>2643</v>
      </c>
      <c r="H974" s="137">
        <f t="shared" ref="H974:H1037" si="106">(G974+E974)/F974</f>
        <v>6.0792580101180436</v>
      </c>
      <c r="I974" s="381">
        <f t="shared" ref="I974:I1037" si="107">E974/G974</f>
        <v>0.36398032538781688</v>
      </c>
      <c r="J974" s="137">
        <f t="shared" ref="J974:J1037" si="108">$J$6*(G974-G$10)/G$11</f>
        <v>-4.32626122048618E-2</v>
      </c>
      <c r="K974" s="137">
        <f t="shared" ref="K974:K1037" si="109">$K$6*(H974-H$10)/H$11</f>
        <v>-3.2232106605615048E-2</v>
      </c>
      <c r="L974" s="137">
        <f t="shared" ref="L974:L1037" si="110">$L$6*(I974-I$10)/I$11</f>
        <v>-4.9827644925073654E-2</v>
      </c>
      <c r="M974" s="137">
        <f t="shared" ref="M974:M1037" si="111">SUM(J974:L974)</f>
        <v>-0.1253223637355505</v>
      </c>
      <c r="N974" s="383">
        <f t="shared" si="105"/>
        <v>-331.22700735306</v>
      </c>
    </row>
    <row r="975" spans="2:14" x14ac:dyDescent="0.25">
      <c r="B975" s="382">
        <v>13</v>
      </c>
      <c r="C975" s="382">
        <v>2887</v>
      </c>
      <c r="D975" s="379" t="s">
        <v>1545</v>
      </c>
      <c r="E975" s="380">
        <v>63</v>
      </c>
      <c r="F975" s="380">
        <v>403</v>
      </c>
      <c r="G975" s="380">
        <v>581</v>
      </c>
      <c r="H975" s="137">
        <f t="shared" si="106"/>
        <v>1.598014888337469</v>
      </c>
      <c r="I975" s="381">
        <f t="shared" si="107"/>
        <v>0.10843373493975904</v>
      </c>
      <c r="J975" s="137">
        <f t="shared" si="108"/>
        <v>-9.8181831148172777E-2</v>
      </c>
      <c r="K975" s="137">
        <f t="shared" si="109"/>
        <v>-0.14638381579323476</v>
      </c>
      <c r="L975" s="137">
        <f t="shared" si="110"/>
        <v>-0.26748408551293729</v>
      </c>
      <c r="M975" s="137">
        <f t="shared" si="111"/>
        <v>-0.51204973245434482</v>
      </c>
      <c r="N975" s="383">
        <f t="shared" si="105"/>
        <v>-297.50089455597436</v>
      </c>
    </row>
    <row r="976" spans="2:14" x14ac:dyDescent="0.25">
      <c r="B976" s="382">
        <v>13</v>
      </c>
      <c r="C976" s="382">
        <v>2888</v>
      </c>
      <c r="D976" s="379" t="s">
        <v>1546</v>
      </c>
      <c r="E976" s="380">
        <v>354</v>
      </c>
      <c r="F976" s="380">
        <v>1567</v>
      </c>
      <c r="G976" s="380">
        <v>975</v>
      </c>
      <c r="H976" s="137">
        <f t="shared" si="106"/>
        <v>0.8481174218251436</v>
      </c>
      <c r="I976" s="381">
        <f t="shared" si="107"/>
        <v>0.36307692307692307</v>
      </c>
      <c r="J976" s="137">
        <f t="shared" si="108"/>
        <v>-8.7688052164824323E-2</v>
      </c>
      <c r="K976" s="137">
        <f t="shared" si="109"/>
        <v>-0.16548612182563646</v>
      </c>
      <c r="L976" s="137">
        <f t="shared" si="110"/>
        <v>-5.0597098867163966E-2</v>
      </c>
      <c r="M976" s="137">
        <f t="shared" si="111"/>
        <v>-0.30377127285762473</v>
      </c>
      <c r="N976" s="383">
        <f t="shared" si="105"/>
        <v>-296.17699103618412</v>
      </c>
    </row>
    <row r="977" spans="2:14" x14ac:dyDescent="0.25">
      <c r="B977" s="382">
        <v>13</v>
      </c>
      <c r="C977" s="382">
        <v>2889</v>
      </c>
      <c r="D977" s="379" t="s">
        <v>1547</v>
      </c>
      <c r="E977" s="380">
        <v>74</v>
      </c>
      <c r="F977" s="380">
        <v>730</v>
      </c>
      <c r="G977" s="380">
        <v>324</v>
      </c>
      <c r="H977" s="137">
        <f t="shared" si="106"/>
        <v>0.54520547945205478</v>
      </c>
      <c r="I977" s="381">
        <f t="shared" si="107"/>
        <v>0.22839506172839505</v>
      </c>
      <c r="J977" s="137">
        <f t="shared" si="108"/>
        <v>-0.10502675804847875</v>
      </c>
      <c r="K977" s="137">
        <f t="shared" si="109"/>
        <v>-0.17320226554191193</v>
      </c>
      <c r="L977" s="137">
        <f t="shared" si="110"/>
        <v>-0.16530954524131034</v>
      </c>
      <c r="M977" s="137">
        <f t="shared" si="111"/>
        <v>-0.44353856883170106</v>
      </c>
      <c r="N977" s="383">
        <f t="shared" si="105"/>
        <v>-143.70649630147113</v>
      </c>
    </row>
    <row r="978" spans="2:14" x14ac:dyDescent="0.25">
      <c r="B978" s="382">
        <v>13</v>
      </c>
      <c r="C978" s="382">
        <v>2890</v>
      </c>
      <c r="D978" s="379" t="s">
        <v>1548</v>
      </c>
      <c r="E978" s="380">
        <v>90</v>
      </c>
      <c r="F978" s="380">
        <v>194</v>
      </c>
      <c r="G978" s="380">
        <v>156</v>
      </c>
      <c r="H978" s="137">
        <f t="shared" si="106"/>
        <v>1.268041237113402</v>
      </c>
      <c r="I978" s="381">
        <f t="shared" si="107"/>
        <v>0.57692307692307687</v>
      </c>
      <c r="J978" s="137">
        <f t="shared" si="108"/>
        <v>-0.10950126279264764</v>
      </c>
      <c r="K978" s="137">
        <f t="shared" si="109"/>
        <v>-0.15478930847695688</v>
      </c>
      <c r="L978" s="137">
        <f t="shared" si="110"/>
        <v>0.13154187077414384</v>
      </c>
      <c r="M978" s="137">
        <f t="shared" si="111"/>
        <v>-0.1327487004954607</v>
      </c>
      <c r="N978" s="383">
        <f t="shared" si="105"/>
        <v>-20.708797277291868</v>
      </c>
    </row>
    <row r="979" spans="2:14" x14ac:dyDescent="0.25">
      <c r="B979" s="382">
        <v>13</v>
      </c>
      <c r="C979" s="382">
        <v>2891</v>
      </c>
      <c r="D979" s="379" t="s">
        <v>1549</v>
      </c>
      <c r="E979" s="380">
        <v>855</v>
      </c>
      <c r="F979" s="380">
        <v>435</v>
      </c>
      <c r="G979" s="380">
        <v>1783</v>
      </c>
      <c r="H979" s="137">
        <f t="shared" si="106"/>
        <v>6.0643678160919539</v>
      </c>
      <c r="I979" s="381">
        <f t="shared" si="107"/>
        <v>0.47952888390353338</v>
      </c>
      <c r="J979" s="137">
        <f t="shared" si="108"/>
        <v>-6.616781506191681E-2</v>
      </c>
      <c r="K979" s="137">
        <f t="shared" si="109"/>
        <v>-3.2611407851278786E-2</v>
      </c>
      <c r="L979" s="137">
        <f t="shared" si="110"/>
        <v>4.8588412661502822E-2</v>
      </c>
      <c r="M979" s="137">
        <f t="shared" si="111"/>
        <v>-5.019081025169278E-2</v>
      </c>
      <c r="N979" s="383">
        <f t="shared" si="105"/>
        <v>-89.490214678768226</v>
      </c>
    </row>
    <row r="980" spans="2:14" x14ac:dyDescent="0.25">
      <c r="B980" s="382">
        <v>13</v>
      </c>
      <c r="C980" s="382">
        <v>2892</v>
      </c>
      <c r="D980" s="379" t="s">
        <v>1550</v>
      </c>
      <c r="E980" s="380">
        <v>779</v>
      </c>
      <c r="F980" s="380">
        <v>625</v>
      </c>
      <c r="G980" s="380">
        <v>2577</v>
      </c>
      <c r="H980" s="137">
        <f t="shared" si="106"/>
        <v>5.3696000000000002</v>
      </c>
      <c r="I980" s="381">
        <f t="shared" si="107"/>
        <v>0.30228948389600313</v>
      </c>
      <c r="J980" s="137">
        <f t="shared" si="108"/>
        <v>-4.5020453354356726E-2</v>
      </c>
      <c r="K980" s="137">
        <f t="shared" si="109"/>
        <v>-5.0309383957501244E-2</v>
      </c>
      <c r="L980" s="137">
        <f t="shared" si="110"/>
        <v>-0.10237152333266883</v>
      </c>
      <c r="M980" s="137">
        <f t="shared" si="111"/>
        <v>-0.19770136064452681</v>
      </c>
      <c r="N980" s="383">
        <f t="shared" si="105"/>
        <v>-509.4764063809456</v>
      </c>
    </row>
    <row r="981" spans="2:14" x14ac:dyDescent="0.25">
      <c r="B981" s="382">
        <v>13</v>
      </c>
      <c r="C981" s="382">
        <v>2893</v>
      </c>
      <c r="D981" s="379" t="s">
        <v>1551</v>
      </c>
      <c r="E981" s="380">
        <v>514</v>
      </c>
      <c r="F981" s="380">
        <v>917</v>
      </c>
      <c r="G981" s="380">
        <v>1593</v>
      </c>
      <c r="H981" s="137">
        <f t="shared" si="106"/>
        <v>2.2977099236641223</v>
      </c>
      <c r="I981" s="381">
        <f t="shared" si="107"/>
        <v>0.32266164469554298</v>
      </c>
      <c r="J981" s="137">
        <f t="shared" si="108"/>
        <v>-7.1228266855917335E-2</v>
      </c>
      <c r="K981" s="137">
        <f t="shared" si="109"/>
        <v>-0.12856032752846652</v>
      </c>
      <c r="L981" s="137">
        <f t="shared" si="110"/>
        <v>-8.5019963294489687E-2</v>
      </c>
      <c r="M981" s="137">
        <f t="shared" si="111"/>
        <v>-0.28480855767887353</v>
      </c>
      <c r="N981" s="383">
        <f t="shared" si="105"/>
        <v>-453.70003238244556</v>
      </c>
    </row>
    <row r="982" spans="2:14" x14ac:dyDescent="0.25">
      <c r="B982" s="382">
        <v>13</v>
      </c>
      <c r="C982" s="382">
        <v>2894</v>
      </c>
      <c r="D982" s="379" t="s">
        <v>1552</v>
      </c>
      <c r="E982" s="380">
        <v>117</v>
      </c>
      <c r="F982" s="380">
        <v>369</v>
      </c>
      <c r="G982" s="380">
        <v>442</v>
      </c>
      <c r="H982" s="137">
        <f t="shared" si="106"/>
        <v>1.5149051490514904</v>
      </c>
      <c r="I982" s="381">
        <f t="shared" si="107"/>
        <v>0.26470588235294118</v>
      </c>
      <c r="J982" s="137">
        <f t="shared" si="108"/>
        <v>-0.10188395114483634</v>
      </c>
      <c r="K982" s="137">
        <f t="shared" si="109"/>
        <v>-0.14850088878655682</v>
      </c>
      <c r="L982" s="137">
        <f t="shared" si="110"/>
        <v>-0.13438256649310623</v>
      </c>
      <c r="M982" s="137">
        <f t="shared" si="111"/>
        <v>-0.38476740642449936</v>
      </c>
      <c r="N982" s="383">
        <f t="shared" si="105"/>
        <v>-170.06719363962873</v>
      </c>
    </row>
    <row r="983" spans="2:14" x14ac:dyDescent="0.25">
      <c r="B983" s="382">
        <v>13</v>
      </c>
      <c r="C983" s="382">
        <v>2895</v>
      </c>
      <c r="D983" s="379" t="s">
        <v>1553</v>
      </c>
      <c r="E983" s="380">
        <v>375</v>
      </c>
      <c r="F983" s="380">
        <v>826</v>
      </c>
      <c r="G983" s="380">
        <v>1124</v>
      </c>
      <c r="H983" s="137">
        <f t="shared" si="106"/>
        <v>1.8147699757869249</v>
      </c>
      <c r="I983" s="381">
        <f t="shared" si="107"/>
        <v>0.33362989323843417</v>
      </c>
      <c r="J983" s="137">
        <f t="shared" si="108"/>
        <v>-8.3719592600055473E-2</v>
      </c>
      <c r="K983" s="137">
        <f t="shared" si="109"/>
        <v>-0.1408623649290299</v>
      </c>
      <c r="L983" s="137">
        <f t="shared" si="110"/>
        <v>-7.5677987989153109E-2</v>
      </c>
      <c r="M983" s="137">
        <f t="shared" si="111"/>
        <v>-0.30025994551823848</v>
      </c>
      <c r="N983" s="383">
        <f t="shared" si="105"/>
        <v>-337.49217876250003</v>
      </c>
    </row>
    <row r="984" spans="2:14" x14ac:dyDescent="0.25">
      <c r="B984" s="382">
        <v>14</v>
      </c>
      <c r="C984" s="382">
        <v>2901</v>
      </c>
      <c r="D984" s="379" t="s">
        <v>1554</v>
      </c>
      <c r="E984" s="380">
        <v>238</v>
      </c>
      <c r="F984" s="380">
        <v>717</v>
      </c>
      <c r="G984" s="380">
        <v>1029</v>
      </c>
      <c r="H984" s="137">
        <f t="shared" si="106"/>
        <v>1.7670850767085076</v>
      </c>
      <c r="I984" s="381">
        <f t="shared" si="107"/>
        <v>0.23129251700680273</v>
      </c>
      <c r="J984" s="137">
        <f t="shared" si="108"/>
        <v>-8.624981849705575E-2</v>
      </c>
      <c r="K984" s="137">
        <f t="shared" si="109"/>
        <v>-0.14207705303773435</v>
      </c>
      <c r="L984" s="137">
        <f t="shared" si="110"/>
        <v>-0.16284169856976993</v>
      </c>
      <c r="M984" s="137">
        <f t="shared" si="111"/>
        <v>-0.39116857010456002</v>
      </c>
      <c r="N984" s="383">
        <f t="shared" si="105"/>
        <v>-402.51245863759226</v>
      </c>
    </row>
    <row r="985" spans="2:14" x14ac:dyDescent="0.25">
      <c r="B985" s="382">
        <v>14</v>
      </c>
      <c r="C985" s="382">
        <v>2903</v>
      </c>
      <c r="D985" s="379" t="s">
        <v>1555</v>
      </c>
      <c r="E985" s="380">
        <v>314</v>
      </c>
      <c r="F985" s="380">
        <v>685</v>
      </c>
      <c r="G985" s="380">
        <v>1642</v>
      </c>
      <c r="H985" s="137">
        <f t="shared" si="106"/>
        <v>2.8554744525547444</v>
      </c>
      <c r="I985" s="381">
        <f t="shared" si="107"/>
        <v>0.19123020706455543</v>
      </c>
      <c r="J985" s="137">
        <f t="shared" si="108"/>
        <v>-6.992320297220142E-2</v>
      </c>
      <c r="K985" s="137">
        <f t="shared" si="109"/>
        <v>-0.1143522668259279</v>
      </c>
      <c r="L985" s="137">
        <f t="shared" si="110"/>
        <v>-0.19696392954326328</v>
      </c>
      <c r="M985" s="137">
        <f t="shared" si="111"/>
        <v>-0.38123939934139262</v>
      </c>
      <c r="N985" s="383">
        <f t="shared" si="105"/>
        <v>-625.99509371856664</v>
      </c>
    </row>
    <row r="986" spans="2:14" x14ac:dyDescent="0.25">
      <c r="B986" s="382">
        <v>14</v>
      </c>
      <c r="C986" s="382">
        <v>2904</v>
      </c>
      <c r="D986" s="379" t="s">
        <v>1556</v>
      </c>
      <c r="E986" s="380">
        <v>917</v>
      </c>
      <c r="F986" s="380">
        <v>1776</v>
      </c>
      <c r="G986" s="380">
        <v>2660</v>
      </c>
      <c r="H986" s="137">
        <f t="shared" si="106"/>
        <v>2.0140765765765765</v>
      </c>
      <c r="I986" s="381">
        <f t="shared" si="107"/>
        <v>0.34473684210526317</v>
      </c>
      <c r="J986" s="137">
        <f t="shared" si="108"/>
        <v>-4.2809834939082803E-2</v>
      </c>
      <c r="K986" s="137">
        <f t="shared" si="109"/>
        <v>-0.13578538327143277</v>
      </c>
      <c r="L986" s="137">
        <f t="shared" si="110"/>
        <v>-6.621787759634086E-2</v>
      </c>
      <c r="M986" s="137">
        <f t="shared" si="111"/>
        <v>-0.24481309580685645</v>
      </c>
      <c r="N986" s="383">
        <f t="shared" si="105"/>
        <v>-651.20283484623815</v>
      </c>
    </row>
    <row r="987" spans="2:14" x14ac:dyDescent="0.25">
      <c r="B987" s="382">
        <v>14</v>
      </c>
      <c r="C987" s="382">
        <v>2914</v>
      </c>
      <c r="D987" s="379" t="s">
        <v>1557</v>
      </c>
      <c r="E987" s="380">
        <v>83</v>
      </c>
      <c r="F987" s="380">
        <v>400</v>
      </c>
      <c r="G987" s="380">
        <v>438</v>
      </c>
      <c r="H987" s="137">
        <f t="shared" si="106"/>
        <v>1.3025</v>
      </c>
      <c r="I987" s="381">
        <f t="shared" si="107"/>
        <v>0.18949771689497716</v>
      </c>
      <c r="J987" s="137">
        <f t="shared" si="108"/>
        <v>-0.10199048697207844</v>
      </c>
      <c r="K987" s="137">
        <f t="shared" si="109"/>
        <v>-0.15391153269619692</v>
      </c>
      <c r="L987" s="137">
        <f t="shared" si="110"/>
        <v>-0.19843954165377004</v>
      </c>
      <c r="M987" s="137">
        <f t="shared" si="111"/>
        <v>-0.4543415613220454</v>
      </c>
      <c r="N987" s="383">
        <f t="shared" si="105"/>
        <v>-199.00160385905588</v>
      </c>
    </row>
    <row r="988" spans="2:14" x14ac:dyDescent="0.25">
      <c r="B988" s="382">
        <v>14</v>
      </c>
      <c r="C988" s="382">
        <v>2915</v>
      </c>
      <c r="D988" s="379" t="s">
        <v>1558</v>
      </c>
      <c r="E988" s="380">
        <v>226</v>
      </c>
      <c r="F988" s="380">
        <v>571</v>
      </c>
      <c r="G988" s="380">
        <v>1056</v>
      </c>
      <c r="H988" s="137">
        <f t="shared" si="106"/>
        <v>2.2451838879159371</v>
      </c>
      <c r="I988" s="381">
        <f t="shared" si="107"/>
        <v>0.21401515151515152</v>
      </c>
      <c r="J988" s="137">
        <f t="shared" si="108"/>
        <v>-8.5530701663171463E-2</v>
      </c>
      <c r="K988" s="137">
        <f t="shared" si="109"/>
        <v>-0.12989833499527026</v>
      </c>
      <c r="L988" s="137">
        <f t="shared" si="110"/>
        <v>-0.17755733171147978</v>
      </c>
      <c r="M988" s="137">
        <f t="shared" si="111"/>
        <v>-0.39298636836992151</v>
      </c>
      <c r="N988" s="383">
        <f t="shared" si="105"/>
        <v>-414.99360499863712</v>
      </c>
    </row>
    <row r="989" spans="2:14" x14ac:dyDescent="0.25">
      <c r="B989" s="382">
        <v>14</v>
      </c>
      <c r="C989" s="382">
        <v>2917</v>
      </c>
      <c r="D989" s="379" t="s">
        <v>1559</v>
      </c>
      <c r="E989" s="380">
        <v>171</v>
      </c>
      <c r="F989" s="380">
        <v>487</v>
      </c>
      <c r="G989" s="380">
        <v>760</v>
      </c>
      <c r="H989" s="137">
        <f t="shared" si="106"/>
        <v>1.9117043121149897</v>
      </c>
      <c r="I989" s="381">
        <f t="shared" si="107"/>
        <v>0.22500000000000001</v>
      </c>
      <c r="J989" s="137">
        <f t="shared" si="108"/>
        <v>-9.3414352879088086E-2</v>
      </c>
      <c r="K989" s="137">
        <f t="shared" si="109"/>
        <v>-0.13839313488055632</v>
      </c>
      <c r="L989" s="137">
        <f t="shared" si="110"/>
        <v>-0.16820121775426738</v>
      </c>
      <c r="M989" s="137">
        <f t="shared" si="111"/>
        <v>-0.40000870551391177</v>
      </c>
      <c r="N989" s="383">
        <f t="shared" si="105"/>
        <v>-304.00661619057297</v>
      </c>
    </row>
    <row r="990" spans="2:14" x14ac:dyDescent="0.25">
      <c r="B990" s="382">
        <v>14</v>
      </c>
      <c r="C990" s="382">
        <v>2919</v>
      </c>
      <c r="D990" s="379" t="s">
        <v>1560</v>
      </c>
      <c r="E990" s="380">
        <v>188</v>
      </c>
      <c r="F990" s="380">
        <v>468</v>
      </c>
      <c r="G990" s="380">
        <v>1479</v>
      </c>
      <c r="H990" s="137">
        <f t="shared" si="106"/>
        <v>3.5619658119658117</v>
      </c>
      <c r="I990" s="381">
        <f t="shared" si="107"/>
        <v>0.12711291413116971</v>
      </c>
      <c r="J990" s="137">
        <f t="shared" si="108"/>
        <v>-7.4264537932317659E-2</v>
      </c>
      <c r="K990" s="137">
        <f t="shared" si="109"/>
        <v>-9.6355654276369579E-2</v>
      </c>
      <c r="L990" s="137">
        <f t="shared" si="110"/>
        <v>-0.25157448699793888</v>
      </c>
      <c r="M990" s="137">
        <f t="shared" si="111"/>
        <v>-0.42219467920662612</v>
      </c>
      <c r="N990" s="383">
        <f t="shared" si="105"/>
        <v>-624.42593054660006</v>
      </c>
    </row>
    <row r="991" spans="2:14" x14ac:dyDescent="0.25">
      <c r="B991" s="382">
        <v>14</v>
      </c>
      <c r="C991" s="382">
        <v>2920</v>
      </c>
      <c r="D991" s="379" t="s">
        <v>1561</v>
      </c>
      <c r="E991" s="380">
        <v>2571</v>
      </c>
      <c r="F991" s="380">
        <v>1967</v>
      </c>
      <c r="G991" s="380">
        <v>5881</v>
      </c>
      <c r="H991" s="137">
        <f t="shared" si="106"/>
        <v>4.2968988307066596</v>
      </c>
      <c r="I991" s="381">
        <f t="shared" si="107"/>
        <v>0.43717054922632204</v>
      </c>
      <c r="J991" s="137">
        <f t="shared" si="108"/>
        <v>4.2978139947631389E-2</v>
      </c>
      <c r="K991" s="137">
        <f t="shared" si="109"/>
        <v>-7.7634540971909888E-2</v>
      </c>
      <c r="L991" s="137">
        <f t="shared" si="110"/>
        <v>1.2510590848633617E-2</v>
      </c>
      <c r="M991" s="137">
        <f t="shared" si="111"/>
        <v>-2.2145810175644882E-2</v>
      </c>
      <c r="N991" s="383">
        <f t="shared" si="105"/>
        <v>-130.23950964296756</v>
      </c>
    </row>
    <row r="992" spans="2:14" x14ac:dyDescent="0.25">
      <c r="B992" s="382">
        <v>14</v>
      </c>
      <c r="C992" s="382">
        <v>2931</v>
      </c>
      <c r="D992" s="379" t="s">
        <v>1562</v>
      </c>
      <c r="E992" s="380">
        <v>73</v>
      </c>
      <c r="F992" s="380">
        <v>824</v>
      </c>
      <c r="G992" s="380">
        <v>342</v>
      </c>
      <c r="H992" s="137">
        <f t="shared" si="106"/>
        <v>0.50364077669902918</v>
      </c>
      <c r="I992" s="381">
        <f t="shared" si="107"/>
        <v>0.21345029239766081</v>
      </c>
      <c r="J992" s="137">
        <f t="shared" si="108"/>
        <v>-0.10454734682588925</v>
      </c>
      <c r="K992" s="137">
        <f t="shared" si="109"/>
        <v>-0.1742610525195861</v>
      </c>
      <c r="L992" s="137">
        <f t="shared" si="110"/>
        <v>-0.17803843859978169</v>
      </c>
      <c r="M992" s="137">
        <f t="shared" si="111"/>
        <v>-0.45684683794525704</v>
      </c>
      <c r="N992" s="383">
        <f t="shared" si="105"/>
        <v>-156.2416185772779</v>
      </c>
    </row>
    <row r="993" spans="2:14" x14ac:dyDescent="0.25">
      <c r="B993" s="382">
        <v>14</v>
      </c>
      <c r="C993" s="382">
        <v>2932</v>
      </c>
      <c r="D993" s="379" t="s">
        <v>1563</v>
      </c>
      <c r="E993" s="380">
        <v>2668</v>
      </c>
      <c r="F993" s="380">
        <v>1864</v>
      </c>
      <c r="G993" s="380">
        <v>5269</v>
      </c>
      <c r="H993" s="137">
        <f t="shared" si="106"/>
        <v>4.258047210300429</v>
      </c>
      <c r="I993" s="381">
        <f t="shared" si="107"/>
        <v>0.50635794268362122</v>
      </c>
      <c r="J993" s="137">
        <f t="shared" si="108"/>
        <v>2.6678158379587584E-2</v>
      </c>
      <c r="K993" s="137">
        <f t="shared" si="109"/>
        <v>-7.8624216995628438E-2</v>
      </c>
      <c r="L993" s="137">
        <f t="shared" si="110"/>
        <v>7.1439499925699479E-2</v>
      </c>
      <c r="M993" s="137">
        <f t="shared" si="111"/>
        <v>1.9493441309658625E-2</v>
      </c>
      <c r="N993" s="383">
        <f t="shared" si="105"/>
        <v>102.7109422605913</v>
      </c>
    </row>
    <row r="994" spans="2:14" x14ac:dyDescent="0.25">
      <c r="B994" s="382">
        <v>14</v>
      </c>
      <c r="C994" s="382">
        <v>2933</v>
      </c>
      <c r="D994" s="379" t="s">
        <v>1564</v>
      </c>
      <c r="E994" s="380">
        <v>251</v>
      </c>
      <c r="F994" s="380">
        <v>555</v>
      </c>
      <c r="G994" s="380">
        <v>885</v>
      </c>
      <c r="H994" s="137">
        <f t="shared" si="106"/>
        <v>2.0468468468468468</v>
      </c>
      <c r="I994" s="381">
        <f t="shared" si="107"/>
        <v>0.28361581920903955</v>
      </c>
      <c r="J994" s="137">
        <f t="shared" si="108"/>
        <v>-9.0085108277771941E-2</v>
      </c>
      <c r="K994" s="137">
        <f t="shared" si="109"/>
        <v>-0.13495061884106521</v>
      </c>
      <c r="L994" s="137">
        <f t="shared" si="110"/>
        <v>-0.11827642498433813</v>
      </c>
      <c r="M994" s="137">
        <f t="shared" si="111"/>
        <v>-0.34331215210317528</v>
      </c>
      <c r="N994" s="383">
        <f t="shared" si="105"/>
        <v>-303.8312546113101</v>
      </c>
    </row>
    <row r="995" spans="2:14" x14ac:dyDescent="0.25">
      <c r="B995" s="382">
        <v>14</v>
      </c>
      <c r="C995" s="382">
        <v>2936</v>
      </c>
      <c r="D995" s="379" t="s">
        <v>1565</v>
      </c>
      <c r="E995" s="380">
        <v>189</v>
      </c>
      <c r="F995" s="380">
        <v>1752</v>
      </c>
      <c r="G995" s="380">
        <v>905</v>
      </c>
      <c r="H995" s="137">
        <f t="shared" si="106"/>
        <v>0.62442922374429222</v>
      </c>
      <c r="I995" s="381">
        <f t="shared" si="107"/>
        <v>0.20883977900552486</v>
      </c>
      <c r="J995" s="137">
        <f t="shared" si="108"/>
        <v>-8.9552429141561363E-2</v>
      </c>
      <c r="K995" s="137">
        <f t="shared" si="109"/>
        <v>-0.17118418136896293</v>
      </c>
      <c r="L995" s="137">
        <f t="shared" si="110"/>
        <v>-0.18196534653643429</v>
      </c>
      <c r="M995" s="137">
        <f t="shared" si="111"/>
        <v>-0.44270195704695858</v>
      </c>
      <c r="N995" s="383">
        <f t="shared" si="105"/>
        <v>-400.64527112749749</v>
      </c>
    </row>
    <row r="996" spans="2:14" x14ac:dyDescent="0.25">
      <c r="B996" s="382">
        <v>14</v>
      </c>
      <c r="C996" s="382">
        <v>2937</v>
      </c>
      <c r="D996" s="379" t="s">
        <v>1566</v>
      </c>
      <c r="E996" s="380">
        <v>5409</v>
      </c>
      <c r="F996" s="380">
        <v>772</v>
      </c>
      <c r="G996" s="380">
        <v>11834</v>
      </c>
      <c r="H996" s="137">
        <f t="shared" si="106"/>
        <v>22.335492227979273</v>
      </c>
      <c r="I996" s="381">
        <f t="shared" si="107"/>
        <v>0.45707284096670608</v>
      </c>
      <c r="J996" s="137">
        <f t="shared" si="108"/>
        <v>0.20153008484071105</v>
      </c>
      <c r="K996" s="137">
        <f t="shared" si="109"/>
        <v>0.38186658665738155</v>
      </c>
      <c r="L996" s="137">
        <f t="shared" si="110"/>
        <v>2.9461949785405346E-2</v>
      </c>
      <c r="M996" s="137">
        <f t="shared" si="111"/>
        <v>0.612858621283498</v>
      </c>
      <c r="N996" s="383">
        <f t="shared" si="105"/>
        <v>7252.568924268915</v>
      </c>
    </row>
    <row r="997" spans="2:14" x14ac:dyDescent="0.25">
      <c r="B997" s="382">
        <v>14</v>
      </c>
      <c r="C997" s="382">
        <v>2938</v>
      </c>
      <c r="D997" s="379" t="s">
        <v>1567</v>
      </c>
      <c r="E997" s="380">
        <v>232</v>
      </c>
      <c r="F997" s="380">
        <v>491</v>
      </c>
      <c r="G997" s="380">
        <v>815</v>
      </c>
      <c r="H997" s="137">
        <f t="shared" si="106"/>
        <v>2.1323828920570267</v>
      </c>
      <c r="I997" s="381">
        <f t="shared" si="107"/>
        <v>0.28466257668711659</v>
      </c>
      <c r="J997" s="137">
        <f t="shared" si="108"/>
        <v>-9.1949485254508967E-2</v>
      </c>
      <c r="K997" s="137">
        <f t="shared" si="109"/>
        <v>-0.13277174001379644</v>
      </c>
      <c r="L997" s="137">
        <f t="shared" si="110"/>
        <v>-0.11738487128981415</v>
      </c>
      <c r="M997" s="137">
        <f t="shared" si="111"/>
        <v>-0.34210609655811952</v>
      </c>
      <c r="N997" s="383">
        <f t="shared" si="105"/>
        <v>-278.81646869486741</v>
      </c>
    </row>
    <row r="998" spans="2:14" x14ac:dyDescent="0.25">
      <c r="B998" s="382">
        <v>14</v>
      </c>
      <c r="C998" s="382">
        <v>2939</v>
      </c>
      <c r="D998" s="379" t="s">
        <v>1568</v>
      </c>
      <c r="E998" s="380">
        <v>28936</v>
      </c>
      <c r="F998" s="380">
        <v>4124</v>
      </c>
      <c r="G998" s="380">
        <v>38964</v>
      </c>
      <c r="H998" s="137">
        <f t="shared" si="106"/>
        <v>16.464597478176529</v>
      </c>
      <c r="I998" s="381">
        <f t="shared" si="107"/>
        <v>0.74263422646545529</v>
      </c>
      <c r="J998" s="137">
        <f t="shared" si="108"/>
        <v>0.92410933311036525</v>
      </c>
      <c r="K998" s="137">
        <f t="shared" si="109"/>
        <v>0.23231597046936267</v>
      </c>
      <c r="L998" s="137">
        <f t="shared" si="110"/>
        <v>0.27268286158868749</v>
      </c>
      <c r="M998" s="137">
        <f t="shared" si="111"/>
        <v>1.4291081651684152</v>
      </c>
      <c r="N998" s="383">
        <f t="shared" si="105"/>
        <v>55683.770547622131</v>
      </c>
    </row>
    <row r="999" spans="2:14" x14ac:dyDescent="0.25">
      <c r="B999" s="382">
        <v>14</v>
      </c>
      <c r="C999" s="382">
        <v>2951</v>
      </c>
      <c r="D999" s="379" t="s">
        <v>1569</v>
      </c>
      <c r="E999" s="380">
        <v>137</v>
      </c>
      <c r="F999" s="380">
        <v>1260</v>
      </c>
      <c r="G999" s="380">
        <v>485</v>
      </c>
      <c r="H999" s="137">
        <f t="shared" si="106"/>
        <v>0.49365079365079367</v>
      </c>
      <c r="I999" s="381">
        <f t="shared" si="107"/>
        <v>0.28247422680412371</v>
      </c>
      <c r="J999" s="137">
        <f t="shared" si="108"/>
        <v>-0.10073869100198359</v>
      </c>
      <c r="K999" s="137">
        <f t="shared" si="109"/>
        <v>-0.1745155295940766</v>
      </c>
      <c r="L999" s="137">
        <f t="shared" si="110"/>
        <v>-0.11924875233576343</v>
      </c>
      <c r="M999" s="137">
        <f t="shared" si="111"/>
        <v>-0.39450297293182363</v>
      </c>
      <c r="N999" s="383">
        <f t="shared" si="105"/>
        <v>-191.33394187193446</v>
      </c>
    </row>
    <row r="1000" spans="2:14" x14ac:dyDescent="0.25">
      <c r="B1000" s="382">
        <v>14</v>
      </c>
      <c r="C1000" s="382">
        <v>2952</v>
      </c>
      <c r="D1000" s="379" t="s">
        <v>1570</v>
      </c>
      <c r="E1000" s="380">
        <v>660</v>
      </c>
      <c r="F1000" s="380">
        <v>2143</v>
      </c>
      <c r="G1000" s="380">
        <v>1845</v>
      </c>
      <c r="H1000" s="137">
        <f t="shared" si="106"/>
        <v>1.1689220718618758</v>
      </c>
      <c r="I1000" s="381">
        <f t="shared" si="107"/>
        <v>0.35772357723577236</v>
      </c>
      <c r="J1000" s="137">
        <f t="shared" si="108"/>
        <v>-6.451650973966401E-2</v>
      </c>
      <c r="K1000" s="137">
        <f t="shared" si="109"/>
        <v>-0.1573141931616816</v>
      </c>
      <c r="L1000" s="137">
        <f t="shared" si="110"/>
        <v>-5.515669873886541E-2</v>
      </c>
      <c r="M1000" s="137">
        <f t="shared" si="111"/>
        <v>-0.27698740164021102</v>
      </c>
      <c r="N1000" s="383">
        <f t="shared" si="105"/>
        <v>-511.04175602618932</v>
      </c>
    </row>
    <row r="1001" spans="2:14" x14ac:dyDescent="0.25">
      <c r="B1001" s="382">
        <v>14</v>
      </c>
      <c r="C1001" s="382">
        <v>2953</v>
      </c>
      <c r="D1001" s="379" t="s">
        <v>1571</v>
      </c>
      <c r="E1001" s="380">
        <v>193</v>
      </c>
      <c r="F1001" s="380">
        <v>933</v>
      </c>
      <c r="G1001" s="380">
        <v>888</v>
      </c>
      <c r="H1001" s="137">
        <f t="shared" si="106"/>
        <v>1.1586280814576635</v>
      </c>
      <c r="I1001" s="381">
        <f t="shared" si="107"/>
        <v>0.21734234234234234</v>
      </c>
      <c r="J1001" s="137">
        <f t="shared" si="108"/>
        <v>-9.0005206407340346E-2</v>
      </c>
      <c r="K1001" s="137">
        <f t="shared" si="109"/>
        <v>-0.15757641428360433</v>
      </c>
      <c r="L1001" s="137">
        <f t="shared" si="110"/>
        <v>-0.17472346681297651</v>
      </c>
      <c r="M1001" s="137">
        <f t="shared" si="111"/>
        <v>-0.42230508750392121</v>
      </c>
      <c r="N1001" s="383">
        <f t="shared" si="105"/>
        <v>-375.00691770348203</v>
      </c>
    </row>
    <row r="1002" spans="2:14" x14ac:dyDescent="0.25">
      <c r="B1002" s="382">
        <v>14</v>
      </c>
      <c r="C1002" s="382">
        <v>2961</v>
      </c>
      <c r="D1002" s="379" t="s">
        <v>1572</v>
      </c>
      <c r="E1002" s="380">
        <v>76</v>
      </c>
      <c r="F1002" s="380">
        <v>380</v>
      </c>
      <c r="G1002" s="380">
        <v>336</v>
      </c>
      <c r="H1002" s="137">
        <f t="shared" si="106"/>
        <v>1.0842105263157895</v>
      </c>
      <c r="I1002" s="381">
        <f t="shared" si="107"/>
        <v>0.22619047619047619</v>
      </c>
      <c r="J1002" s="137">
        <f t="shared" si="108"/>
        <v>-0.10470715056675241</v>
      </c>
      <c r="K1002" s="137">
        <f t="shared" si="109"/>
        <v>-0.15947206932443897</v>
      </c>
      <c r="L1002" s="137">
        <f t="shared" si="110"/>
        <v>-0.16718725466530843</v>
      </c>
      <c r="M1002" s="137">
        <f t="shared" si="111"/>
        <v>-0.43136647455649979</v>
      </c>
      <c r="N1002" s="383">
        <f t="shared" si="105"/>
        <v>-144.93913545098394</v>
      </c>
    </row>
    <row r="1003" spans="2:14" x14ac:dyDescent="0.25">
      <c r="B1003" s="382">
        <v>14</v>
      </c>
      <c r="C1003" s="382">
        <v>2962</v>
      </c>
      <c r="D1003" s="379" t="s">
        <v>1573</v>
      </c>
      <c r="E1003" s="380">
        <v>123</v>
      </c>
      <c r="F1003" s="380">
        <v>761</v>
      </c>
      <c r="G1003" s="380">
        <v>493</v>
      </c>
      <c r="H1003" s="137">
        <f t="shared" si="106"/>
        <v>0.80946123521682001</v>
      </c>
      <c r="I1003" s="381">
        <f t="shared" si="107"/>
        <v>0.24949290060851928</v>
      </c>
      <c r="J1003" s="137">
        <f t="shared" si="108"/>
        <v>-0.10052561934749935</v>
      </c>
      <c r="K1003" s="137">
        <f t="shared" si="109"/>
        <v>-0.16647081952047216</v>
      </c>
      <c r="L1003" s="137">
        <f t="shared" si="110"/>
        <v>-0.14733990414106068</v>
      </c>
      <c r="M1003" s="137">
        <f t="shared" si="111"/>
        <v>-0.41433634300903222</v>
      </c>
      <c r="N1003" s="383">
        <f t="shared" si="105"/>
        <v>-204.26781710345287</v>
      </c>
    </row>
    <row r="1004" spans="2:14" x14ac:dyDescent="0.25">
      <c r="B1004" s="382">
        <v>14</v>
      </c>
      <c r="C1004" s="382">
        <v>2963</v>
      </c>
      <c r="D1004" s="379" t="s">
        <v>1574</v>
      </c>
      <c r="E1004" s="380">
        <v>767</v>
      </c>
      <c r="F1004" s="380">
        <v>1321</v>
      </c>
      <c r="G1004" s="380">
        <v>1655</v>
      </c>
      <c r="H1004" s="137">
        <f t="shared" si="106"/>
        <v>1.833459500378501</v>
      </c>
      <c r="I1004" s="381">
        <f t="shared" si="107"/>
        <v>0.4634441087613293</v>
      </c>
      <c r="J1004" s="137">
        <f t="shared" si="108"/>
        <v>-6.9576961533664536E-2</v>
      </c>
      <c r="K1004" s="137">
        <f t="shared" si="109"/>
        <v>-0.14038628248537424</v>
      </c>
      <c r="L1004" s="137">
        <f t="shared" si="110"/>
        <v>3.4888543299246989E-2</v>
      </c>
      <c r="M1004" s="137">
        <f t="shared" si="111"/>
        <v>-0.17507470071979178</v>
      </c>
      <c r="N1004" s="383">
        <f t="shared" si="105"/>
        <v>-289.74862969125542</v>
      </c>
    </row>
    <row r="1005" spans="2:14" x14ac:dyDescent="0.25">
      <c r="B1005" s="382">
        <v>14</v>
      </c>
      <c r="C1005" s="382">
        <v>2964</v>
      </c>
      <c r="D1005" s="379" t="s">
        <v>1575</v>
      </c>
      <c r="E1005" s="380">
        <v>1743</v>
      </c>
      <c r="F1005" s="380">
        <v>547</v>
      </c>
      <c r="G1005" s="380">
        <v>3770</v>
      </c>
      <c r="H1005" s="137">
        <f t="shared" si="106"/>
        <v>10.078610603290677</v>
      </c>
      <c r="I1005" s="381">
        <f t="shared" si="107"/>
        <v>0.46233421750663128</v>
      </c>
      <c r="J1005" s="137">
        <f t="shared" si="108"/>
        <v>-1.3246142879395519E-2</v>
      </c>
      <c r="K1005" s="137">
        <f t="shared" si="109"/>
        <v>6.9644297273404279E-2</v>
      </c>
      <c r="L1005" s="137">
        <f t="shared" si="110"/>
        <v>3.3943216736628375E-2</v>
      </c>
      <c r="M1005" s="137">
        <f t="shared" si="111"/>
        <v>9.0341371130637144E-2</v>
      </c>
      <c r="N1005" s="383">
        <f t="shared" si="105"/>
        <v>340.58696916250204</v>
      </c>
    </row>
    <row r="1006" spans="2:14" x14ac:dyDescent="0.25">
      <c r="B1006" s="382">
        <v>14</v>
      </c>
      <c r="C1006" s="382">
        <v>2971</v>
      </c>
      <c r="D1006" s="379" t="s">
        <v>1576</v>
      </c>
      <c r="E1006" s="380">
        <v>1134</v>
      </c>
      <c r="F1006" s="380">
        <v>1522</v>
      </c>
      <c r="G1006" s="380">
        <v>2423</v>
      </c>
      <c r="H1006" s="137">
        <f t="shared" si="106"/>
        <v>2.3370565045992118</v>
      </c>
      <c r="I1006" s="381">
        <f t="shared" si="107"/>
        <v>0.46801485761452744</v>
      </c>
      <c r="J1006" s="137">
        <f t="shared" si="108"/>
        <v>-4.9122082703178201E-2</v>
      </c>
      <c r="K1006" s="137">
        <f t="shared" si="109"/>
        <v>-0.12755804326439721</v>
      </c>
      <c r="L1006" s="137">
        <f t="shared" si="110"/>
        <v>3.878158262512435E-2</v>
      </c>
      <c r="M1006" s="137">
        <f t="shared" si="111"/>
        <v>-0.13789854334245105</v>
      </c>
      <c r="N1006" s="383">
        <f t="shared" si="105"/>
        <v>-334.12817051875891</v>
      </c>
    </row>
    <row r="1007" spans="2:14" x14ac:dyDescent="0.25">
      <c r="B1007" s="382">
        <v>14</v>
      </c>
      <c r="C1007" s="382">
        <v>2972</v>
      </c>
      <c r="D1007" s="379" t="s">
        <v>1577</v>
      </c>
      <c r="E1007" s="380">
        <v>152</v>
      </c>
      <c r="F1007" s="380">
        <v>602</v>
      </c>
      <c r="G1007" s="380">
        <v>456</v>
      </c>
      <c r="H1007" s="137">
        <f t="shared" si="106"/>
        <v>1.0099667774086378</v>
      </c>
      <c r="I1007" s="381">
        <f t="shared" si="107"/>
        <v>0.33333333333333331</v>
      </c>
      <c r="J1007" s="137">
        <f t="shared" si="108"/>
        <v>-0.10151107574948891</v>
      </c>
      <c r="K1007" s="137">
        <f t="shared" si="109"/>
        <v>-0.16136329696014923</v>
      </c>
      <c r="L1007" s="137">
        <f t="shared" si="110"/>
        <v>-7.5930576659000562E-2</v>
      </c>
      <c r="M1007" s="137">
        <f t="shared" si="111"/>
        <v>-0.3388049493686387</v>
      </c>
      <c r="N1007" s="383">
        <f t="shared" si="105"/>
        <v>-154.49505691209924</v>
      </c>
    </row>
    <row r="1008" spans="2:14" x14ac:dyDescent="0.25">
      <c r="B1008" s="382">
        <v>14</v>
      </c>
      <c r="C1008" s="382">
        <v>2973</v>
      </c>
      <c r="D1008" s="379" t="s">
        <v>1578</v>
      </c>
      <c r="E1008" s="380">
        <v>230</v>
      </c>
      <c r="F1008" s="380">
        <v>409</v>
      </c>
      <c r="G1008" s="380">
        <v>619</v>
      </c>
      <c r="H1008" s="137">
        <f t="shared" si="106"/>
        <v>2.0757946210268949</v>
      </c>
      <c r="I1008" s="381">
        <f t="shared" si="107"/>
        <v>0.37156704361873988</v>
      </c>
      <c r="J1008" s="137">
        <f t="shared" si="108"/>
        <v>-9.7169740789372683E-2</v>
      </c>
      <c r="K1008" s="137">
        <f t="shared" si="109"/>
        <v>-0.13421322570928693</v>
      </c>
      <c r="L1008" s="137">
        <f t="shared" si="110"/>
        <v>-4.3365817032983679E-2</v>
      </c>
      <c r="M1008" s="137">
        <f t="shared" si="111"/>
        <v>-0.27474878353164328</v>
      </c>
      <c r="N1008" s="383">
        <f t="shared" si="105"/>
        <v>-170.0694970060872</v>
      </c>
    </row>
    <row r="1009" spans="2:14" x14ac:dyDescent="0.25">
      <c r="B1009" s="382">
        <v>14</v>
      </c>
      <c r="C1009" s="382">
        <v>2974</v>
      </c>
      <c r="D1009" s="379" t="s">
        <v>1579</v>
      </c>
      <c r="E1009" s="380">
        <v>869</v>
      </c>
      <c r="F1009" s="380">
        <v>2101</v>
      </c>
      <c r="G1009" s="380">
        <v>1738</v>
      </c>
      <c r="H1009" s="137">
        <f t="shared" si="106"/>
        <v>1.2408376963350785</v>
      </c>
      <c r="I1009" s="381">
        <f t="shared" si="107"/>
        <v>0.5</v>
      </c>
      <c r="J1009" s="137">
        <f t="shared" si="108"/>
        <v>-6.7366343118390626E-2</v>
      </c>
      <c r="K1009" s="137">
        <f t="shared" si="109"/>
        <v>-0.15548227036083853</v>
      </c>
      <c r="L1009" s="137">
        <f t="shared" si="110"/>
        <v>6.602425579525617E-2</v>
      </c>
      <c r="M1009" s="137">
        <f t="shared" si="111"/>
        <v>-0.15682435768397299</v>
      </c>
      <c r="N1009" s="383">
        <f t="shared" si="105"/>
        <v>-272.56073365474504</v>
      </c>
    </row>
    <row r="1010" spans="2:14" x14ac:dyDescent="0.25">
      <c r="B1010" s="382">
        <v>15</v>
      </c>
      <c r="C1010" s="382">
        <v>3001</v>
      </c>
      <c r="D1010" s="379" t="s">
        <v>1580</v>
      </c>
      <c r="E1010" s="380">
        <v>10206</v>
      </c>
      <c r="F1010" s="380">
        <v>2499</v>
      </c>
      <c r="G1010" s="380">
        <v>15943</v>
      </c>
      <c r="H1010" s="137">
        <f t="shared" si="106"/>
        <v>10.463785514205682</v>
      </c>
      <c r="I1010" s="381">
        <f t="shared" si="107"/>
        <v>0.64015555416170111</v>
      </c>
      <c r="J1010" s="137">
        <f t="shared" si="108"/>
        <v>0.31096901337517507</v>
      </c>
      <c r="K1010" s="137">
        <f t="shared" si="109"/>
        <v>7.9455944002284853E-2</v>
      </c>
      <c r="L1010" s="137">
        <f t="shared" si="110"/>
        <v>0.18539880504660286</v>
      </c>
      <c r="M1010" s="137">
        <f t="shared" si="111"/>
        <v>0.57582376242406275</v>
      </c>
      <c r="N1010" s="383">
        <f t="shared" si="105"/>
        <v>9180.3582443268315</v>
      </c>
    </row>
    <row r="1011" spans="2:14" x14ac:dyDescent="0.25">
      <c r="B1011" s="382">
        <v>15</v>
      </c>
      <c r="C1011" s="382">
        <v>3002</v>
      </c>
      <c r="D1011" s="379" t="s">
        <v>1581</v>
      </c>
      <c r="E1011" s="380">
        <v>547</v>
      </c>
      <c r="F1011" s="380">
        <v>2246</v>
      </c>
      <c r="G1011" s="380">
        <v>965</v>
      </c>
      <c r="H1011" s="137">
        <f t="shared" si="106"/>
        <v>0.67319679430097956</v>
      </c>
      <c r="I1011" s="381">
        <f t="shared" si="107"/>
        <v>0.56683937823834196</v>
      </c>
      <c r="J1011" s="137">
        <f t="shared" si="108"/>
        <v>-8.7954391732929599E-2</v>
      </c>
      <c r="K1011" s="137">
        <f t="shared" si="109"/>
        <v>-0.16994191412733164</v>
      </c>
      <c r="L1011" s="137">
        <f t="shared" si="110"/>
        <v>0.12295329223027933</v>
      </c>
      <c r="M1011" s="137">
        <f t="shared" si="111"/>
        <v>-0.1349430136299819</v>
      </c>
      <c r="N1011" s="383">
        <f t="shared" si="105"/>
        <v>-130.22000815293254</v>
      </c>
    </row>
    <row r="1012" spans="2:14" x14ac:dyDescent="0.25">
      <c r="B1012" s="382">
        <v>15</v>
      </c>
      <c r="C1012" s="382">
        <v>3003</v>
      </c>
      <c r="D1012" s="379" t="s">
        <v>1582</v>
      </c>
      <c r="E1012" s="380">
        <v>185</v>
      </c>
      <c r="F1012" s="380">
        <v>520</v>
      </c>
      <c r="G1012" s="380">
        <v>557</v>
      </c>
      <c r="H1012" s="137">
        <f t="shared" si="106"/>
        <v>1.426923076923077</v>
      </c>
      <c r="I1012" s="381">
        <f t="shared" si="107"/>
        <v>0.33213644524236985</v>
      </c>
      <c r="J1012" s="137">
        <f t="shared" si="108"/>
        <v>-9.8821046111625482E-2</v>
      </c>
      <c r="K1012" s="137">
        <f t="shared" si="109"/>
        <v>-0.1507420758050679</v>
      </c>
      <c r="L1012" s="137">
        <f t="shared" si="110"/>
        <v>-7.6950000949515845E-2</v>
      </c>
      <c r="M1012" s="137">
        <f t="shared" si="111"/>
        <v>-0.32651312286620926</v>
      </c>
      <c r="N1012" s="383">
        <f t="shared" si="105"/>
        <v>-181.86780943647855</v>
      </c>
    </row>
    <row r="1013" spans="2:14" x14ac:dyDescent="0.25">
      <c r="B1013" s="382">
        <v>15</v>
      </c>
      <c r="C1013" s="382">
        <v>3004</v>
      </c>
      <c r="D1013" s="379" t="s">
        <v>1583</v>
      </c>
      <c r="E1013" s="380">
        <v>603</v>
      </c>
      <c r="F1013" s="380">
        <v>1731</v>
      </c>
      <c r="G1013" s="380">
        <v>1556</v>
      </c>
      <c r="H1013" s="137">
        <f t="shared" si="106"/>
        <v>1.2472559214326979</v>
      </c>
      <c r="I1013" s="381">
        <f t="shared" si="107"/>
        <v>0.38753213367609257</v>
      </c>
      <c r="J1013" s="137">
        <f t="shared" si="108"/>
        <v>-7.2213723257906925E-2</v>
      </c>
      <c r="K1013" s="137">
        <f t="shared" si="109"/>
        <v>-0.1553187774761782</v>
      </c>
      <c r="L1013" s="137">
        <f t="shared" si="110"/>
        <v>-2.9767886927731954E-2</v>
      </c>
      <c r="M1013" s="137">
        <f t="shared" si="111"/>
        <v>-0.25730038766181706</v>
      </c>
      <c r="N1013" s="383">
        <f t="shared" si="105"/>
        <v>-400.35940320178736</v>
      </c>
    </row>
    <row r="1014" spans="2:14" x14ac:dyDescent="0.25">
      <c r="B1014" s="382">
        <v>15</v>
      </c>
      <c r="C1014" s="382">
        <v>3005</v>
      </c>
      <c r="D1014" s="379" t="s">
        <v>1584</v>
      </c>
      <c r="E1014" s="380">
        <v>540</v>
      </c>
      <c r="F1014" s="380">
        <v>916</v>
      </c>
      <c r="G1014" s="380">
        <v>1497</v>
      </c>
      <c r="H1014" s="137">
        <f t="shared" si="106"/>
        <v>2.2237991266375547</v>
      </c>
      <c r="I1014" s="381">
        <f t="shared" si="107"/>
        <v>0.36072144288577157</v>
      </c>
      <c r="J1014" s="137">
        <f t="shared" si="108"/>
        <v>-7.3785126709728144E-2</v>
      </c>
      <c r="K1014" s="137">
        <f t="shared" si="109"/>
        <v>-0.13044307380638984</v>
      </c>
      <c r="L1014" s="137">
        <f t="shared" si="110"/>
        <v>-5.2603329642469367E-2</v>
      </c>
      <c r="M1014" s="137">
        <f t="shared" si="111"/>
        <v>-0.25683153015858734</v>
      </c>
      <c r="N1014" s="383">
        <f t="shared" si="105"/>
        <v>-384.47680064740524</v>
      </c>
    </row>
    <row r="1015" spans="2:14" x14ac:dyDescent="0.25">
      <c r="B1015" s="382">
        <v>15</v>
      </c>
      <c r="C1015" s="382">
        <v>3006</v>
      </c>
      <c r="D1015" s="379" t="s">
        <v>1585</v>
      </c>
      <c r="E1015" s="380">
        <v>983</v>
      </c>
      <c r="F1015" s="380">
        <v>4742</v>
      </c>
      <c r="G1015" s="380">
        <v>2373</v>
      </c>
      <c r="H1015" s="137">
        <f t="shared" si="106"/>
        <v>0.70771826233656687</v>
      </c>
      <c r="I1015" s="381">
        <f t="shared" si="107"/>
        <v>0.41424357353560892</v>
      </c>
      <c r="J1015" s="137">
        <f t="shared" si="108"/>
        <v>-5.0453780543704654E-2</v>
      </c>
      <c r="K1015" s="137">
        <f t="shared" si="109"/>
        <v>-0.16906254104427468</v>
      </c>
      <c r="L1015" s="137">
        <f t="shared" si="110"/>
        <v>-7.0169791085143637E-3</v>
      </c>
      <c r="M1015" s="137">
        <f t="shared" si="111"/>
        <v>-0.22653330069649372</v>
      </c>
      <c r="N1015" s="383">
        <f t="shared" si="105"/>
        <v>-537.56352255277955</v>
      </c>
    </row>
    <row r="1016" spans="2:14" x14ac:dyDescent="0.25">
      <c r="B1016" s="382">
        <v>15</v>
      </c>
      <c r="C1016" s="382">
        <v>3007</v>
      </c>
      <c r="D1016" s="379" t="s">
        <v>1586</v>
      </c>
      <c r="E1016" s="380">
        <v>970</v>
      </c>
      <c r="F1016" s="380">
        <v>662</v>
      </c>
      <c r="G1016" s="380">
        <v>1867</v>
      </c>
      <c r="H1016" s="137">
        <f t="shared" si="106"/>
        <v>4.285498489425982</v>
      </c>
      <c r="I1016" s="381">
        <f t="shared" si="107"/>
        <v>0.51955008034279593</v>
      </c>
      <c r="J1016" s="137">
        <f t="shared" si="108"/>
        <v>-6.3930562689832368E-2</v>
      </c>
      <c r="K1016" s="137">
        <f t="shared" si="109"/>
        <v>-7.7924944417370468E-2</v>
      </c>
      <c r="L1016" s="137">
        <f t="shared" si="110"/>
        <v>8.2675626072429287E-2</v>
      </c>
      <c r="M1016" s="137">
        <f t="shared" si="111"/>
        <v>-5.9179881034773563E-2</v>
      </c>
      <c r="N1016" s="383">
        <f t="shared" si="105"/>
        <v>-110.48883789192224</v>
      </c>
    </row>
    <row r="1017" spans="2:14" x14ac:dyDescent="0.25">
      <c r="B1017" s="382">
        <v>15</v>
      </c>
      <c r="C1017" s="382">
        <v>3021</v>
      </c>
      <c r="D1017" s="379" t="s">
        <v>1587</v>
      </c>
      <c r="E1017" s="380">
        <v>996</v>
      </c>
      <c r="F1017" s="380">
        <v>553</v>
      </c>
      <c r="G1017" s="380">
        <v>1934</v>
      </c>
      <c r="H1017" s="137">
        <f t="shared" si="106"/>
        <v>5.2983725135623869</v>
      </c>
      <c r="I1017" s="381">
        <f t="shared" si="107"/>
        <v>0.51499482936918306</v>
      </c>
      <c r="J1017" s="137">
        <f t="shared" si="108"/>
        <v>-6.2146087583526924E-2</v>
      </c>
      <c r="K1017" s="137">
        <f t="shared" si="109"/>
        <v>-5.2123777664120956E-2</v>
      </c>
      <c r="L1017" s="137">
        <f t="shared" si="110"/>
        <v>7.8795786739951468E-2</v>
      </c>
      <c r="M1017" s="137">
        <f t="shared" si="111"/>
        <v>-3.5474078507696405E-2</v>
      </c>
      <c r="N1017" s="383">
        <f t="shared" si="105"/>
        <v>-68.606867833884849</v>
      </c>
    </row>
    <row r="1018" spans="2:14" x14ac:dyDescent="0.25">
      <c r="B1018" s="382">
        <v>15</v>
      </c>
      <c r="C1018" s="382">
        <v>3022</v>
      </c>
      <c r="D1018" s="379" t="s">
        <v>1588</v>
      </c>
      <c r="E1018" s="380">
        <v>1490</v>
      </c>
      <c r="F1018" s="380">
        <v>2086</v>
      </c>
      <c r="G1018" s="380">
        <v>3134</v>
      </c>
      <c r="H1018" s="137">
        <f t="shared" si="106"/>
        <v>2.2166826462128477</v>
      </c>
      <c r="I1018" s="381">
        <f t="shared" si="107"/>
        <v>0.47543075941289087</v>
      </c>
      <c r="J1018" s="137">
        <f t="shared" si="108"/>
        <v>-3.018533941089202E-2</v>
      </c>
      <c r="K1018" s="137">
        <f t="shared" si="109"/>
        <v>-0.13062435350530471</v>
      </c>
      <c r="L1018" s="137">
        <f t="shared" si="110"/>
        <v>4.5097921208827767E-2</v>
      </c>
      <c r="M1018" s="137">
        <f t="shared" si="111"/>
        <v>-0.11571177170736896</v>
      </c>
      <c r="N1018" s="383">
        <f t="shared" si="105"/>
        <v>-362.64069253089434</v>
      </c>
    </row>
    <row r="1019" spans="2:14" x14ac:dyDescent="0.25">
      <c r="B1019" s="382">
        <v>15</v>
      </c>
      <c r="C1019" s="382">
        <v>3023</v>
      </c>
      <c r="D1019" s="379" t="s">
        <v>1589</v>
      </c>
      <c r="E1019" s="380">
        <v>1399</v>
      </c>
      <c r="F1019" s="380">
        <v>814</v>
      </c>
      <c r="G1019" s="380">
        <v>4502</v>
      </c>
      <c r="H1019" s="137">
        <f t="shared" si="106"/>
        <v>7.2493857493857492</v>
      </c>
      <c r="I1019" s="381">
        <f t="shared" si="107"/>
        <v>0.31075077743225232</v>
      </c>
      <c r="J1019" s="137">
        <f t="shared" si="108"/>
        <v>6.2499135059117736E-3</v>
      </c>
      <c r="K1019" s="137">
        <f t="shared" si="109"/>
        <v>-2.4251807648718749E-3</v>
      </c>
      <c r="L1019" s="137">
        <f t="shared" si="110"/>
        <v>-9.5164794294961594E-2</v>
      </c>
      <c r="M1019" s="137">
        <f t="shared" si="111"/>
        <v>-9.13400615539217E-2</v>
      </c>
      <c r="N1019" s="383">
        <f t="shared" si="105"/>
        <v>-411.2129571157555</v>
      </c>
    </row>
    <row r="1020" spans="2:14" x14ac:dyDescent="0.25">
      <c r="B1020" s="382">
        <v>15</v>
      </c>
      <c r="C1020" s="382">
        <v>3024</v>
      </c>
      <c r="D1020" s="379" t="s">
        <v>1590</v>
      </c>
      <c r="E1020" s="380">
        <v>2916</v>
      </c>
      <c r="F1020" s="380">
        <v>1519</v>
      </c>
      <c r="G1020" s="380">
        <v>6522</v>
      </c>
      <c r="H1020" s="137">
        <f t="shared" si="106"/>
        <v>6.2132982225148128</v>
      </c>
      <c r="I1020" s="381">
        <f t="shared" si="107"/>
        <v>0.44710211591536336</v>
      </c>
      <c r="J1020" s="137">
        <f t="shared" si="108"/>
        <v>6.0050506263180536E-2</v>
      </c>
      <c r="K1020" s="137">
        <f t="shared" si="109"/>
        <v>-2.8817670269725485E-2</v>
      </c>
      <c r="L1020" s="137">
        <f t="shared" si="110"/>
        <v>2.0969594160740446E-2</v>
      </c>
      <c r="M1020" s="137">
        <f t="shared" si="111"/>
        <v>5.2202430154195498E-2</v>
      </c>
      <c r="N1020" s="383">
        <f t="shared" si="105"/>
        <v>340.46424946566304</v>
      </c>
    </row>
    <row r="1021" spans="2:14" x14ac:dyDescent="0.25">
      <c r="B1021" s="382">
        <v>15</v>
      </c>
      <c r="C1021" s="382">
        <v>3025</v>
      </c>
      <c r="D1021" s="379" t="s">
        <v>1591</v>
      </c>
      <c r="E1021" s="380">
        <v>982</v>
      </c>
      <c r="F1021" s="380">
        <v>994</v>
      </c>
      <c r="G1021" s="380">
        <v>1877</v>
      </c>
      <c r="H1021" s="137">
        <f t="shared" si="106"/>
        <v>2.8762575452716299</v>
      </c>
      <c r="I1021" s="381">
        <f t="shared" si="107"/>
        <v>0.52317527970165156</v>
      </c>
      <c r="J1021" s="137">
        <f t="shared" si="108"/>
        <v>-6.3664223121727079E-2</v>
      </c>
      <c r="K1021" s="137">
        <f t="shared" si="109"/>
        <v>-0.11382285445276157</v>
      </c>
      <c r="L1021" s="137">
        <f t="shared" si="110"/>
        <v>8.576331347802707E-2</v>
      </c>
      <c r="M1021" s="137">
        <f t="shared" si="111"/>
        <v>-9.1723764096461574E-2</v>
      </c>
      <c r="N1021" s="383">
        <f t="shared" si="105"/>
        <v>-172.16550520905838</v>
      </c>
    </row>
    <row r="1022" spans="2:14" x14ac:dyDescent="0.25">
      <c r="B1022" s="382">
        <v>15</v>
      </c>
      <c r="C1022" s="382">
        <v>3031</v>
      </c>
      <c r="D1022" s="379" t="s">
        <v>1592</v>
      </c>
      <c r="E1022" s="380">
        <v>253</v>
      </c>
      <c r="F1022" s="380">
        <v>420</v>
      </c>
      <c r="G1022" s="380">
        <v>986</v>
      </c>
      <c r="H1022" s="137">
        <f t="shared" si="106"/>
        <v>2.95</v>
      </c>
      <c r="I1022" s="381">
        <f t="shared" si="107"/>
        <v>0.2565922920892495</v>
      </c>
      <c r="J1022" s="137">
        <f t="shared" si="108"/>
        <v>-8.7395078639908502E-2</v>
      </c>
      <c r="K1022" s="137">
        <f t="shared" si="109"/>
        <v>-0.11194439639588438</v>
      </c>
      <c r="L1022" s="137">
        <f t="shared" si="110"/>
        <v>-0.1412931465720153</v>
      </c>
      <c r="M1022" s="137">
        <f t="shared" si="111"/>
        <v>-0.34063262160780816</v>
      </c>
      <c r="N1022" s="383">
        <f t="shared" si="105"/>
        <v>-335.86376490529886</v>
      </c>
    </row>
    <row r="1023" spans="2:14" x14ac:dyDescent="0.25">
      <c r="B1023" s="382">
        <v>15</v>
      </c>
      <c r="C1023" s="382">
        <v>3032</v>
      </c>
      <c r="D1023" s="379" t="s">
        <v>1593</v>
      </c>
      <c r="E1023" s="380">
        <v>2602</v>
      </c>
      <c r="F1023" s="380">
        <v>748</v>
      </c>
      <c r="G1023" s="380">
        <v>4383</v>
      </c>
      <c r="H1023" s="137">
        <f t="shared" si="106"/>
        <v>9.3382352941176467</v>
      </c>
      <c r="I1023" s="381">
        <f t="shared" si="107"/>
        <v>0.59365731234314401</v>
      </c>
      <c r="J1023" s="137">
        <f t="shared" si="108"/>
        <v>3.0804726454588126E-3</v>
      </c>
      <c r="K1023" s="137">
        <f t="shared" si="109"/>
        <v>5.0784551286484327E-2</v>
      </c>
      <c r="L1023" s="137">
        <f t="shared" si="110"/>
        <v>0.14579490428597813</v>
      </c>
      <c r="M1023" s="137">
        <f t="shared" si="111"/>
        <v>0.19965992821792128</v>
      </c>
      <c r="N1023" s="383">
        <f t="shared" si="105"/>
        <v>875.10946537914901</v>
      </c>
    </row>
    <row r="1024" spans="2:14" x14ac:dyDescent="0.25">
      <c r="B1024" s="382">
        <v>15</v>
      </c>
      <c r="C1024" s="382">
        <v>3033</v>
      </c>
      <c r="D1024" s="379" t="s">
        <v>1594</v>
      </c>
      <c r="E1024" s="380">
        <v>330</v>
      </c>
      <c r="F1024" s="380">
        <v>224</v>
      </c>
      <c r="G1024" s="380">
        <v>1321</v>
      </c>
      <c r="H1024" s="137">
        <f t="shared" si="106"/>
        <v>7.3705357142857144</v>
      </c>
      <c r="I1024" s="381">
        <f t="shared" si="107"/>
        <v>0.24981074943224829</v>
      </c>
      <c r="J1024" s="137">
        <f t="shared" si="108"/>
        <v>-7.8472703108381253E-2</v>
      </c>
      <c r="K1024" s="137">
        <f t="shared" si="109"/>
        <v>6.6089941099150618E-4</v>
      </c>
      <c r="L1024" s="137">
        <f t="shared" si="110"/>
        <v>-0.1470691830819513</v>
      </c>
      <c r="M1024" s="137">
        <f t="shared" si="111"/>
        <v>-0.22488098677934104</v>
      </c>
      <c r="N1024" s="383">
        <f t="shared" si="105"/>
        <v>-297.06778353550953</v>
      </c>
    </row>
    <row r="1025" spans="2:14" x14ac:dyDescent="0.25">
      <c r="B1025" s="382">
        <v>15</v>
      </c>
      <c r="C1025" s="382">
        <v>3034</v>
      </c>
      <c r="D1025" s="379" t="s">
        <v>1595</v>
      </c>
      <c r="E1025" s="380">
        <v>573</v>
      </c>
      <c r="F1025" s="380">
        <v>669</v>
      </c>
      <c r="G1025" s="380">
        <v>1714</v>
      </c>
      <c r="H1025" s="137">
        <f t="shared" si="106"/>
        <v>3.4185351270553066</v>
      </c>
      <c r="I1025" s="381">
        <f t="shared" si="107"/>
        <v>0.33430571761960326</v>
      </c>
      <c r="J1025" s="137">
        <f t="shared" si="108"/>
        <v>-6.8005558081843331E-2</v>
      </c>
      <c r="K1025" s="137">
        <f t="shared" si="109"/>
        <v>-0.10000929622070119</v>
      </c>
      <c r="L1025" s="137">
        <f t="shared" si="110"/>
        <v>-7.5102368768368941E-2</v>
      </c>
      <c r="M1025" s="137">
        <f t="shared" si="111"/>
        <v>-0.24311722307091349</v>
      </c>
      <c r="N1025" s="383">
        <f t="shared" si="105"/>
        <v>-416.70292034354571</v>
      </c>
    </row>
    <row r="1026" spans="2:14" x14ac:dyDescent="0.25">
      <c r="B1026" s="382">
        <v>15</v>
      </c>
      <c r="C1026" s="382">
        <v>3035</v>
      </c>
      <c r="D1026" s="379" t="s">
        <v>1596</v>
      </c>
      <c r="E1026" s="380">
        <v>220</v>
      </c>
      <c r="F1026" s="380">
        <v>494</v>
      </c>
      <c r="G1026" s="380">
        <v>703</v>
      </c>
      <c r="H1026" s="137">
        <f t="shared" si="106"/>
        <v>1.868421052631579</v>
      </c>
      <c r="I1026" s="381">
        <f t="shared" si="107"/>
        <v>0.31294452347083929</v>
      </c>
      <c r="J1026" s="137">
        <f t="shared" si="108"/>
        <v>-9.4932488417288241E-2</v>
      </c>
      <c r="K1026" s="137">
        <f t="shared" si="109"/>
        <v>-0.13949569903853026</v>
      </c>
      <c r="L1026" s="137">
        <f t="shared" si="110"/>
        <v>-9.3296317186832775E-2</v>
      </c>
      <c r="M1026" s="137">
        <f t="shared" si="111"/>
        <v>-0.32772450464265129</v>
      </c>
      <c r="N1026" s="383">
        <f t="shared" si="105"/>
        <v>-230.39032676378386</v>
      </c>
    </row>
    <row r="1027" spans="2:14" x14ac:dyDescent="0.25">
      <c r="B1027" s="382">
        <v>15</v>
      </c>
      <c r="C1027" s="382">
        <v>3036</v>
      </c>
      <c r="D1027" s="379" t="s">
        <v>1597</v>
      </c>
      <c r="E1027" s="380">
        <v>324</v>
      </c>
      <c r="F1027" s="380">
        <v>681</v>
      </c>
      <c r="G1027" s="380">
        <v>929</v>
      </c>
      <c r="H1027" s="137">
        <f t="shared" si="106"/>
        <v>1.8399412628487519</v>
      </c>
      <c r="I1027" s="381">
        <f t="shared" si="107"/>
        <v>0.348762109795479</v>
      </c>
      <c r="J1027" s="137">
        <f t="shared" si="108"/>
        <v>-8.8913214178108657E-2</v>
      </c>
      <c r="K1027" s="137">
        <f t="shared" si="109"/>
        <v>-0.14022117109899773</v>
      </c>
      <c r="L1027" s="137">
        <f t="shared" si="110"/>
        <v>-6.2789440393052134E-2</v>
      </c>
      <c r="M1027" s="137">
        <f t="shared" si="111"/>
        <v>-0.29192382567015851</v>
      </c>
      <c r="N1027" s="383">
        <f t="shared" si="105"/>
        <v>-271.19723404757724</v>
      </c>
    </row>
    <row r="1028" spans="2:14" x14ac:dyDescent="0.25">
      <c r="B1028" s="382">
        <v>15</v>
      </c>
      <c r="C1028" s="382">
        <v>3037</v>
      </c>
      <c r="D1028" s="379" t="s">
        <v>1598</v>
      </c>
      <c r="E1028" s="380">
        <v>1230</v>
      </c>
      <c r="F1028" s="380">
        <v>703</v>
      </c>
      <c r="G1028" s="380">
        <v>2054</v>
      </c>
      <c r="H1028" s="137">
        <f t="shared" si="106"/>
        <v>4.6714082503556185</v>
      </c>
      <c r="I1028" s="381">
        <f t="shared" si="107"/>
        <v>0.59883154819863682</v>
      </c>
      <c r="J1028" s="137">
        <f t="shared" si="108"/>
        <v>-5.8950012766263438E-2</v>
      </c>
      <c r="K1028" s="137">
        <f t="shared" si="109"/>
        <v>-6.809457868956767E-2</v>
      </c>
      <c r="L1028" s="137">
        <f t="shared" si="110"/>
        <v>0.15020195098964989</v>
      </c>
      <c r="M1028" s="137">
        <f t="shared" si="111"/>
        <v>2.3157359533818783E-2</v>
      </c>
      <c r="N1028" s="383">
        <f t="shared" si="105"/>
        <v>47.565216482463782</v>
      </c>
    </row>
    <row r="1029" spans="2:14" x14ac:dyDescent="0.25">
      <c r="B1029" s="382">
        <v>15</v>
      </c>
      <c r="C1029" s="382">
        <v>3038</v>
      </c>
      <c r="D1029" s="379" t="s">
        <v>1599</v>
      </c>
      <c r="E1029" s="380">
        <v>542</v>
      </c>
      <c r="F1029" s="380">
        <v>694</v>
      </c>
      <c r="G1029" s="380">
        <v>1888</v>
      </c>
      <c r="H1029" s="137">
        <f t="shared" si="106"/>
        <v>3.5014409221902016</v>
      </c>
      <c r="I1029" s="381">
        <f t="shared" si="107"/>
        <v>0.28707627118644069</v>
      </c>
      <c r="J1029" s="137">
        <f t="shared" si="108"/>
        <v>-6.3371249596811258E-2</v>
      </c>
      <c r="K1029" s="137">
        <f t="shared" si="109"/>
        <v>-9.7897418342393502E-2</v>
      </c>
      <c r="L1029" s="137">
        <f t="shared" si="110"/>
        <v>-0.11532905770033025</v>
      </c>
      <c r="M1029" s="137">
        <f t="shared" si="111"/>
        <v>-0.276597725639535</v>
      </c>
      <c r="N1029" s="383">
        <f t="shared" si="105"/>
        <v>-522.21650600744204</v>
      </c>
    </row>
    <row r="1030" spans="2:14" x14ac:dyDescent="0.25">
      <c r="B1030" s="382">
        <v>16</v>
      </c>
      <c r="C1030" s="382">
        <v>3101</v>
      </c>
      <c r="D1030" s="379" t="s">
        <v>1600</v>
      </c>
      <c r="E1030" s="380">
        <v>4956</v>
      </c>
      <c r="F1030" s="380">
        <v>1672</v>
      </c>
      <c r="G1030" s="380">
        <v>6096</v>
      </c>
      <c r="H1030" s="137">
        <f t="shared" si="106"/>
        <v>6.6100478468899517</v>
      </c>
      <c r="I1030" s="381">
        <f t="shared" si="107"/>
        <v>0.81299212598425197</v>
      </c>
      <c r="J1030" s="137">
        <f t="shared" si="108"/>
        <v>4.8704440661895144E-2</v>
      </c>
      <c r="K1030" s="137">
        <f t="shared" si="109"/>
        <v>-1.8711178273823053E-2</v>
      </c>
      <c r="L1030" s="137">
        <f t="shared" si="110"/>
        <v>0.33260872461683272</v>
      </c>
      <c r="M1030" s="137">
        <f t="shared" si="111"/>
        <v>0.36260198700490481</v>
      </c>
      <c r="N1030" s="383">
        <f t="shared" si="105"/>
        <v>2210.4217127818997</v>
      </c>
    </row>
    <row r="1031" spans="2:14" x14ac:dyDescent="0.25">
      <c r="B1031" s="382">
        <v>16</v>
      </c>
      <c r="C1031" s="382">
        <v>3102</v>
      </c>
      <c r="D1031" s="379" t="s">
        <v>1601</v>
      </c>
      <c r="E1031" s="380">
        <v>771</v>
      </c>
      <c r="F1031" s="380">
        <v>2423</v>
      </c>
      <c r="G1031" s="380">
        <v>1474</v>
      </c>
      <c r="H1031" s="137">
        <f t="shared" si="106"/>
        <v>0.92653735039207596</v>
      </c>
      <c r="I1031" s="381">
        <f t="shared" si="107"/>
        <v>0.52306648575305292</v>
      </c>
      <c r="J1031" s="137">
        <f t="shared" si="108"/>
        <v>-7.4397707716370304E-2</v>
      </c>
      <c r="K1031" s="137">
        <f t="shared" si="109"/>
        <v>-0.16348851343059595</v>
      </c>
      <c r="L1031" s="137">
        <f t="shared" si="110"/>
        <v>8.567065051755493E-2</v>
      </c>
      <c r="M1031" s="137">
        <f t="shared" si="111"/>
        <v>-0.15221557062941132</v>
      </c>
      <c r="N1031" s="383">
        <f t="shared" si="105"/>
        <v>-224.36575110775229</v>
      </c>
    </row>
    <row r="1032" spans="2:14" x14ac:dyDescent="0.25">
      <c r="B1032" s="382">
        <v>16</v>
      </c>
      <c r="C1032" s="382">
        <v>3104</v>
      </c>
      <c r="D1032" s="379" t="s">
        <v>1602</v>
      </c>
      <c r="E1032" s="380">
        <v>442</v>
      </c>
      <c r="F1032" s="380">
        <v>1767</v>
      </c>
      <c r="G1032" s="380">
        <v>1119</v>
      </c>
      <c r="H1032" s="137">
        <f t="shared" si="106"/>
        <v>0.88341822297679684</v>
      </c>
      <c r="I1032" s="381">
        <f t="shared" si="107"/>
        <v>0.39499553172475427</v>
      </c>
      <c r="J1032" s="137">
        <f t="shared" si="108"/>
        <v>-8.3852762384108132E-2</v>
      </c>
      <c r="K1032" s="137">
        <f t="shared" si="109"/>
        <v>-0.1645868966156567</v>
      </c>
      <c r="L1032" s="137">
        <f t="shared" si="110"/>
        <v>-2.3411094410508766E-2</v>
      </c>
      <c r="M1032" s="137">
        <f t="shared" si="111"/>
        <v>-0.27185075341027359</v>
      </c>
      <c r="N1032" s="383">
        <f t="shared" si="105"/>
        <v>-304.20099306609615</v>
      </c>
    </row>
    <row r="1033" spans="2:14" x14ac:dyDescent="0.25">
      <c r="B1033" s="382">
        <v>16</v>
      </c>
      <c r="C1033" s="382">
        <v>3111</v>
      </c>
      <c r="D1033" s="379" t="s">
        <v>1603</v>
      </c>
      <c r="E1033" s="380">
        <v>730</v>
      </c>
      <c r="F1033" s="380">
        <v>1456</v>
      </c>
      <c r="G1033" s="380">
        <v>1936</v>
      </c>
      <c r="H1033" s="137">
        <f t="shared" si="106"/>
        <v>1.831043956043956</v>
      </c>
      <c r="I1033" s="381">
        <f t="shared" si="107"/>
        <v>0.37706611570247933</v>
      </c>
      <c r="J1033" s="137">
        <f t="shared" si="108"/>
        <v>-6.2092819669905867E-2</v>
      </c>
      <c r="K1033" s="137">
        <f t="shared" si="109"/>
        <v>-0.14044781418693861</v>
      </c>
      <c r="L1033" s="137">
        <f t="shared" si="110"/>
        <v>-3.8682097895176994E-2</v>
      </c>
      <c r="M1033" s="137">
        <f t="shared" si="111"/>
        <v>-0.24122273175202147</v>
      </c>
      <c r="N1033" s="383">
        <f t="shared" si="105"/>
        <v>-467.00720867191359</v>
      </c>
    </row>
    <row r="1034" spans="2:14" x14ac:dyDescent="0.25">
      <c r="B1034" s="382">
        <v>16</v>
      </c>
      <c r="C1034" s="382">
        <v>3112</v>
      </c>
      <c r="D1034" s="379" t="s">
        <v>1604</v>
      </c>
      <c r="E1034" s="380">
        <v>2681</v>
      </c>
      <c r="F1034" s="380">
        <v>8281</v>
      </c>
      <c r="G1034" s="380">
        <v>6108</v>
      </c>
      <c r="H1034" s="137">
        <f t="shared" si="106"/>
        <v>1.0613452481584349</v>
      </c>
      <c r="I1034" s="381">
        <f t="shared" si="107"/>
        <v>0.43893254747871646</v>
      </c>
      <c r="J1034" s="137">
        <f t="shared" si="108"/>
        <v>4.9024048143621483E-2</v>
      </c>
      <c r="K1034" s="137">
        <f t="shared" si="109"/>
        <v>-0.16005452167343698</v>
      </c>
      <c r="L1034" s="137">
        <f t="shared" si="110"/>
        <v>1.401133584885368E-2</v>
      </c>
      <c r="M1034" s="137">
        <f t="shared" si="111"/>
        <v>-9.7019137680961806E-2</v>
      </c>
      <c r="N1034" s="383">
        <f t="shared" si="105"/>
        <v>-592.59289295531471</v>
      </c>
    </row>
    <row r="1035" spans="2:14" x14ac:dyDescent="0.25">
      <c r="B1035" s="382">
        <v>17</v>
      </c>
      <c r="C1035" s="382">
        <v>3201</v>
      </c>
      <c r="D1035" s="379" t="s">
        <v>1605</v>
      </c>
      <c r="E1035" s="380">
        <v>434</v>
      </c>
      <c r="F1035" s="380">
        <v>898</v>
      </c>
      <c r="G1035" s="380">
        <v>1426</v>
      </c>
      <c r="H1035" s="137">
        <f t="shared" si="106"/>
        <v>2.0712694877505569</v>
      </c>
      <c r="I1035" s="381">
        <f t="shared" si="107"/>
        <v>0.30434782608695654</v>
      </c>
      <c r="J1035" s="137">
        <f t="shared" si="108"/>
        <v>-7.5676137643275701E-2</v>
      </c>
      <c r="K1035" s="137">
        <f t="shared" si="109"/>
        <v>-0.1343284954422066</v>
      </c>
      <c r="L1035" s="137">
        <f t="shared" si="110"/>
        <v>-0.10061837360756691</v>
      </c>
      <c r="M1035" s="137">
        <f t="shared" si="111"/>
        <v>-0.31062300669304921</v>
      </c>
      <c r="N1035" s="383">
        <f t="shared" si="105"/>
        <v>-442.94840754428816</v>
      </c>
    </row>
    <row r="1036" spans="2:14" x14ac:dyDescent="0.25">
      <c r="B1036" s="382">
        <v>17</v>
      </c>
      <c r="C1036" s="382">
        <v>3202</v>
      </c>
      <c r="D1036" s="379" t="s">
        <v>1606</v>
      </c>
      <c r="E1036" s="380">
        <v>480</v>
      </c>
      <c r="F1036" s="380">
        <v>1027</v>
      </c>
      <c r="G1036" s="380">
        <v>1265</v>
      </c>
      <c r="H1036" s="137">
        <f t="shared" si="106"/>
        <v>1.6991236611489775</v>
      </c>
      <c r="I1036" s="381">
        <f t="shared" si="107"/>
        <v>0.37944664031620551</v>
      </c>
      <c r="J1036" s="137">
        <f t="shared" si="108"/>
        <v>-7.9964204689770876E-2</v>
      </c>
      <c r="K1036" s="137">
        <f t="shared" si="109"/>
        <v>-0.14380824938975195</v>
      </c>
      <c r="L1036" s="137">
        <f t="shared" si="110"/>
        <v>-3.6654536059008591E-2</v>
      </c>
      <c r="M1036" s="137">
        <f t="shared" si="111"/>
        <v>-0.26042699013853143</v>
      </c>
      <c r="N1036" s="383">
        <f t="shared" si="105"/>
        <v>-329.44014252524227</v>
      </c>
    </row>
    <row r="1037" spans="2:14" x14ac:dyDescent="0.25">
      <c r="B1037" s="382">
        <v>17</v>
      </c>
      <c r="C1037" s="382">
        <v>3203</v>
      </c>
      <c r="D1037" s="379" t="s">
        <v>1607</v>
      </c>
      <c r="E1037" s="380">
        <v>87789</v>
      </c>
      <c r="F1037" s="380">
        <v>3855</v>
      </c>
      <c r="G1037" s="380">
        <v>78863</v>
      </c>
      <c r="H1037" s="137">
        <f t="shared" si="106"/>
        <v>43.230090791180288</v>
      </c>
      <c r="I1037" s="381">
        <f t="shared" si="107"/>
        <v>1.1131836222309575</v>
      </c>
      <c r="J1037" s="137">
        <f t="shared" si="108"/>
        <v>1.9867775758936652</v>
      </c>
      <c r="K1037" s="137">
        <f t="shared" si="109"/>
        <v>0.91411937320801673</v>
      </c>
      <c r="L1037" s="137">
        <f t="shared" si="110"/>
        <v>0.58829052594019504</v>
      </c>
      <c r="M1037" s="137">
        <f t="shared" si="111"/>
        <v>3.4891874750418772</v>
      </c>
      <c r="N1037" s="383">
        <f t="shared" ref="N1037:N1100" si="112">M1037*G1037</f>
        <v>275167.79184422758</v>
      </c>
    </row>
    <row r="1038" spans="2:14" x14ac:dyDescent="0.25">
      <c r="B1038" s="382">
        <v>17</v>
      </c>
      <c r="C1038" s="382">
        <v>3204</v>
      </c>
      <c r="D1038" s="379" t="s">
        <v>1608</v>
      </c>
      <c r="E1038" s="380">
        <v>3497</v>
      </c>
      <c r="F1038" s="380">
        <v>1204</v>
      </c>
      <c r="G1038" s="380">
        <v>10142</v>
      </c>
      <c r="H1038" s="137">
        <f t="shared" ref="H1038:H1101" si="113">(G1038+E1038)/F1038</f>
        <v>11.328073089700997</v>
      </c>
      <c r="I1038" s="381">
        <f t="shared" ref="I1038:I1101" si="114">E1038/G1038</f>
        <v>0.34480378623545654</v>
      </c>
      <c r="J1038" s="137">
        <f t="shared" ref="J1038:J1101" si="115">$J$6*(G1038-G$10)/G$11</f>
        <v>0.15646542991729584</v>
      </c>
      <c r="K1038" s="137">
        <f t="shared" ref="K1038:K1101" si="116">$K$6*(H1038-H$10)/H$11</f>
        <v>0.10147213488755255</v>
      </c>
      <c r="L1038" s="137">
        <f t="shared" ref="L1038:L1101" si="117">$L$6*(I1038-I$10)/I$11</f>
        <v>-6.6160859339628494E-2</v>
      </c>
      <c r="M1038" s="137">
        <f t="shared" ref="M1038:M1101" si="118">SUM(J1038:L1038)</f>
        <v>0.19177670546521991</v>
      </c>
      <c r="N1038" s="383">
        <f t="shared" si="112"/>
        <v>1944.9993468282603</v>
      </c>
    </row>
    <row r="1039" spans="2:14" x14ac:dyDescent="0.25">
      <c r="B1039" s="382">
        <v>17</v>
      </c>
      <c r="C1039" s="382">
        <v>3211</v>
      </c>
      <c r="D1039" s="379" t="s">
        <v>1609</v>
      </c>
      <c r="E1039" s="380">
        <v>152</v>
      </c>
      <c r="F1039" s="380">
        <v>373</v>
      </c>
      <c r="G1039" s="380">
        <v>1033</v>
      </c>
      <c r="H1039" s="137">
        <f t="shared" si="113"/>
        <v>3.1769436997319036</v>
      </c>
      <c r="I1039" s="381">
        <f t="shared" si="114"/>
        <v>0.14714424007744434</v>
      </c>
      <c r="J1039" s="137">
        <f t="shared" si="115"/>
        <v>-8.6143282669813637E-2</v>
      </c>
      <c r="K1039" s="137">
        <f t="shared" si="116"/>
        <v>-0.10616340873024188</v>
      </c>
      <c r="L1039" s="137">
        <f t="shared" si="117"/>
        <v>-0.23451322588669876</v>
      </c>
      <c r="M1039" s="137">
        <f t="shared" si="118"/>
        <v>-0.42681991728675428</v>
      </c>
      <c r="N1039" s="383">
        <f t="shared" si="112"/>
        <v>-440.90497455721714</v>
      </c>
    </row>
    <row r="1040" spans="2:14" x14ac:dyDescent="0.25">
      <c r="B1040" s="382">
        <v>17</v>
      </c>
      <c r="C1040" s="382">
        <v>3212</v>
      </c>
      <c r="D1040" s="379" t="s">
        <v>1610</v>
      </c>
      <c r="E1040" s="380">
        <v>454</v>
      </c>
      <c r="F1040" s="380">
        <v>885</v>
      </c>
      <c r="G1040" s="380">
        <v>2434</v>
      </c>
      <c r="H1040" s="137">
        <f t="shared" si="113"/>
        <v>3.2632768361581923</v>
      </c>
      <c r="I1040" s="381">
        <f t="shared" si="114"/>
        <v>0.18652423993426459</v>
      </c>
      <c r="J1040" s="137">
        <f t="shared" si="115"/>
        <v>-4.882910917826238E-2</v>
      </c>
      <c r="K1040" s="137">
        <f t="shared" si="116"/>
        <v>-0.10396422541999271</v>
      </c>
      <c r="L1040" s="137">
        <f t="shared" si="117"/>
        <v>-0.20097213819635731</v>
      </c>
      <c r="M1040" s="137">
        <f t="shared" si="118"/>
        <v>-0.3537654727946124</v>
      </c>
      <c r="N1040" s="383">
        <f t="shared" si="112"/>
        <v>-861.06516078208654</v>
      </c>
    </row>
    <row r="1041" spans="2:14" x14ac:dyDescent="0.25">
      <c r="B1041" s="382">
        <v>17</v>
      </c>
      <c r="C1041" s="382">
        <v>3213</v>
      </c>
      <c r="D1041" s="379" t="s">
        <v>1611</v>
      </c>
      <c r="E1041" s="380">
        <v>4736</v>
      </c>
      <c r="F1041" s="380">
        <v>468</v>
      </c>
      <c r="G1041" s="380">
        <v>9783</v>
      </c>
      <c r="H1041" s="137">
        <f t="shared" si="113"/>
        <v>31.023504273504273</v>
      </c>
      <c r="I1041" s="381">
        <f t="shared" si="114"/>
        <v>0.48410508024123478</v>
      </c>
      <c r="J1041" s="137">
        <f t="shared" si="115"/>
        <v>0.14690383942231588</v>
      </c>
      <c r="K1041" s="137">
        <f t="shared" si="116"/>
        <v>0.60317826234375771</v>
      </c>
      <c r="L1041" s="137">
        <f t="shared" si="117"/>
        <v>5.2486091767879932E-2</v>
      </c>
      <c r="M1041" s="137">
        <f t="shared" si="118"/>
        <v>0.80256819353395348</v>
      </c>
      <c r="N1041" s="383">
        <f t="shared" si="112"/>
        <v>7851.5246373426671</v>
      </c>
    </row>
    <row r="1042" spans="2:14" x14ac:dyDescent="0.25">
      <c r="B1042" s="382">
        <v>17</v>
      </c>
      <c r="C1042" s="382">
        <v>3214</v>
      </c>
      <c r="D1042" s="379" t="s">
        <v>1612</v>
      </c>
      <c r="E1042" s="380">
        <v>1310</v>
      </c>
      <c r="F1042" s="380">
        <v>976</v>
      </c>
      <c r="G1042" s="380">
        <v>3671</v>
      </c>
      <c r="H1042" s="137">
        <f t="shared" si="113"/>
        <v>5.1034836065573774</v>
      </c>
      <c r="I1042" s="381">
        <f t="shared" si="114"/>
        <v>0.35685099427948785</v>
      </c>
      <c r="J1042" s="137">
        <f t="shared" si="115"/>
        <v>-1.58829046036379E-2</v>
      </c>
      <c r="K1042" s="137">
        <f t="shared" si="116"/>
        <v>-5.7088226419021212E-2</v>
      </c>
      <c r="L1042" s="137">
        <f t="shared" si="117"/>
        <v>-5.5899902943036262E-2</v>
      </c>
      <c r="M1042" s="137">
        <f t="shared" si="118"/>
        <v>-0.12887103396569538</v>
      </c>
      <c r="N1042" s="383">
        <f t="shared" si="112"/>
        <v>-473.08556568806773</v>
      </c>
    </row>
    <row r="1043" spans="2:14" x14ac:dyDescent="0.25">
      <c r="B1043" s="382">
        <v>17</v>
      </c>
      <c r="C1043" s="382">
        <v>3215</v>
      </c>
      <c r="D1043" s="379" t="s">
        <v>1613</v>
      </c>
      <c r="E1043" s="380">
        <v>5199</v>
      </c>
      <c r="F1043" s="380">
        <v>177</v>
      </c>
      <c r="G1043" s="380">
        <v>10274</v>
      </c>
      <c r="H1043" s="137">
        <f t="shared" si="113"/>
        <v>87.418079096045204</v>
      </c>
      <c r="I1043" s="381">
        <f t="shared" si="114"/>
        <v>0.50603465057426511</v>
      </c>
      <c r="J1043" s="137">
        <f t="shared" si="115"/>
        <v>0.15998111221628566</v>
      </c>
      <c r="K1043" s="137">
        <f t="shared" si="116"/>
        <v>2.0397298909785069</v>
      </c>
      <c r="L1043" s="137">
        <f t="shared" si="117"/>
        <v>7.1164142662394889E-2</v>
      </c>
      <c r="M1043" s="137">
        <f t="shared" si="118"/>
        <v>2.2708751458571874</v>
      </c>
      <c r="N1043" s="383">
        <f t="shared" si="112"/>
        <v>23330.971248536742</v>
      </c>
    </row>
    <row r="1044" spans="2:14" x14ac:dyDescent="0.25">
      <c r="B1044" s="382">
        <v>17</v>
      </c>
      <c r="C1044" s="382">
        <v>3216</v>
      </c>
      <c r="D1044" s="379" t="s">
        <v>1614</v>
      </c>
      <c r="E1044" s="380">
        <v>2146</v>
      </c>
      <c r="F1044" s="380">
        <v>711</v>
      </c>
      <c r="G1044" s="380">
        <v>7716</v>
      </c>
      <c r="H1044" s="137">
        <f t="shared" si="113"/>
        <v>13.870604781997187</v>
      </c>
      <c r="I1044" s="381">
        <f t="shared" si="114"/>
        <v>0.27812337998963194</v>
      </c>
      <c r="J1044" s="137">
        <f t="shared" si="115"/>
        <v>9.1851450694952264E-2</v>
      </c>
      <c r="K1044" s="137">
        <f t="shared" si="116"/>
        <v>0.16623861384261085</v>
      </c>
      <c r="L1044" s="137">
        <f t="shared" si="117"/>
        <v>-0.12295449471927532</v>
      </c>
      <c r="M1044" s="137">
        <f t="shared" si="118"/>
        <v>0.13513556981828778</v>
      </c>
      <c r="N1044" s="383">
        <f t="shared" si="112"/>
        <v>1042.7060567179085</v>
      </c>
    </row>
    <row r="1045" spans="2:14" x14ac:dyDescent="0.25">
      <c r="B1045" s="382">
        <v>17</v>
      </c>
      <c r="C1045" s="382">
        <v>3217</v>
      </c>
      <c r="D1045" s="379" t="s">
        <v>1615</v>
      </c>
      <c r="E1045" s="380">
        <v>1878</v>
      </c>
      <c r="F1045" s="380">
        <v>443</v>
      </c>
      <c r="G1045" s="380">
        <v>3581</v>
      </c>
      <c r="H1045" s="137">
        <f t="shared" si="113"/>
        <v>12.322799097065463</v>
      </c>
      <c r="I1045" s="381">
        <f t="shared" si="114"/>
        <v>0.52443451549846409</v>
      </c>
      <c r="J1045" s="137">
        <f t="shared" si="115"/>
        <v>-1.8279960716585514E-2</v>
      </c>
      <c r="K1045" s="137">
        <f t="shared" si="116"/>
        <v>0.12681101314705498</v>
      </c>
      <c r="L1045" s="137">
        <f t="shared" si="117"/>
        <v>8.6835841117368626E-2</v>
      </c>
      <c r="M1045" s="137">
        <f t="shared" si="118"/>
        <v>0.19536689354783809</v>
      </c>
      <c r="N1045" s="383">
        <f t="shared" si="112"/>
        <v>699.60884579480819</v>
      </c>
    </row>
    <row r="1046" spans="2:14" x14ac:dyDescent="0.25">
      <c r="B1046" s="382">
        <v>17</v>
      </c>
      <c r="C1046" s="382">
        <v>3218</v>
      </c>
      <c r="D1046" s="379" t="s">
        <v>1616</v>
      </c>
      <c r="E1046" s="380">
        <v>791</v>
      </c>
      <c r="F1046" s="380">
        <v>198</v>
      </c>
      <c r="G1046" s="380">
        <v>1602</v>
      </c>
      <c r="H1046" s="137">
        <f t="shared" si="113"/>
        <v>12.085858585858587</v>
      </c>
      <c r="I1046" s="381">
        <f t="shared" si="114"/>
        <v>0.49375780274656678</v>
      </c>
      <c r="J1046" s="137">
        <f t="shared" si="115"/>
        <v>-7.0988561244622578E-2</v>
      </c>
      <c r="K1046" s="137">
        <f t="shared" si="116"/>
        <v>0.12077537446487913</v>
      </c>
      <c r="L1046" s="137">
        <f t="shared" si="117"/>
        <v>6.0707595403710964E-2</v>
      </c>
      <c r="M1046" s="137">
        <f t="shared" si="118"/>
        <v>0.1104944086239675</v>
      </c>
      <c r="N1046" s="383">
        <f t="shared" si="112"/>
        <v>177.01204261559593</v>
      </c>
    </row>
    <row r="1047" spans="2:14" x14ac:dyDescent="0.25">
      <c r="B1047" s="382">
        <v>17</v>
      </c>
      <c r="C1047" s="382">
        <v>3219</v>
      </c>
      <c r="D1047" s="379" t="s">
        <v>1617</v>
      </c>
      <c r="E1047" s="380">
        <v>312</v>
      </c>
      <c r="F1047" s="380">
        <v>693</v>
      </c>
      <c r="G1047" s="380">
        <v>1035</v>
      </c>
      <c r="H1047" s="137">
        <f t="shared" si="113"/>
        <v>1.9437229437229437</v>
      </c>
      <c r="I1047" s="381">
        <f t="shared" si="114"/>
        <v>0.30144927536231886</v>
      </c>
      <c r="J1047" s="137">
        <f t="shared" si="115"/>
        <v>-8.6090014756192587E-2</v>
      </c>
      <c r="K1047" s="137">
        <f t="shared" si="116"/>
        <v>-0.13757751711009167</v>
      </c>
      <c r="L1047" s="137">
        <f t="shared" si="117"/>
        <v>-0.10308715330242356</v>
      </c>
      <c r="M1047" s="137">
        <f t="shared" si="118"/>
        <v>-0.32675468516870781</v>
      </c>
      <c r="N1047" s="383">
        <f t="shared" si="112"/>
        <v>-338.19109914961257</v>
      </c>
    </row>
    <row r="1048" spans="2:14" x14ac:dyDescent="0.25">
      <c r="B1048" s="382">
        <v>17</v>
      </c>
      <c r="C1048" s="382">
        <v>3231</v>
      </c>
      <c r="D1048" s="379" t="s">
        <v>1618</v>
      </c>
      <c r="E1048" s="380">
        <v>4596</v>
      </c>
      <c r="F1048" s="380">
        <v>435</v>
      </c>
      <c r="G1048" s="380">
        <v>8628</v>
      </c>
      <c r="H1048" s="137">
        <f t="shared" si="113"/>
        <v>30.4</v>
      </c>
      <c r="I1048" s="381">
        <f t="shared" si="114"/>
        <v>0.53268428372739918</v>
      </c>
      <c r="J1048" s="137">
        <f t="shared" si="115"/>
        <v>0.1161416193061548</v>
      </c>
      <c r="K1048" s="137">
        <f t="shared" si="116"/>
        <v>0.58729559841053702</v>
      </c>
      <c r="L1048" s="137">
        <f t="shared" si="117"/>
        <v>9.3862407917718202E-2</v>
      </c>
      <c r="M1048" s="137">
        <f t="shared" si="118"/>
        <v>0.79729962563441004</v>
      </c>
      <c r="N1048" s="383">
        <f t="shared" si="112"/>
        <v>6879.10116997369</v>
      </c>
    </row>
    <row r="1049" spans="2:14" x14ac:dyDescent="0.25">
      <c r="B1049" s="382">
        <v>17</v>
      </c>
      <c r="C1049" s="382">
        <v>3232</v>
      </c>
      <c r="D1049" s="379" t="s">
        <v>1619</v>
      </c>
      <c r="E1049" s="380">
        <v>4844</v>
      </c>
      <c r="F1049" s="380">
        <v>652</v>
      </c>
      <c r="G1049" s="380">
        <v>5210</v>
      </c>
      <c r="H1049" s="137">
        <f t="shared" si="113"/>
        <v>15.420245398773005</v>
      </c>
      <c r="I1049" s="381">
        <f t="shared" si="114"/>
        <v>0.9297504798464491</v>
      </c>
      <c r="J1049" s="137">
        <f t="shared" si="115"/>
        <v>2.5106754927766366E-2</v>
      </c>
      <c r="K1049" s="137">
        <f t="shared" si="116"/>
        <v>0.20571295616778909</v>
      </c>
      <c r="L1049" s="137">
        <f t="shared" si="117"/>
        <v>0.43205519997769076</v>
      </c>
      <c r="M1049" s="137">
        <f t="shared" si="118"/>
        <v>0.66287491107324625</v>
      </c>
      <c r="N1049" s="383">
        <f t="shared" si="112"/>
        <v>3453.5782866916129</v>
      </c>
    </row>
    <row r="1050" spans="2:14" x14ac:dyDescent="0.25">
      <c r="B1050" s="382">
        <v>17</v>
      </c>
      <c r="C1050" s="382">
        <v>3233</v>
      </c>
      <c r="D1050" s="379" t="s">
        <v>1620</v>
      </c>
      <c r="E1050" s="380">
        <v>2415</v>
      </c>
      <c r="F1050" s="380">
        <v>552</v>
      </c>
      <c r="G1050" s="380">
        <v>4008</v>
      </c>
      <c r="H1050" s="137">
        <f t="shared" si="113"/>
        <v>11.635869565217391</v>
      </c>
      <c r="I1050" s="381">
        <f t="shared" si="114"/>
        <v>0.60254491017964074</v>
      </c>
      <c r="J1050" s="137">
        <f t="shared" si="115"/>
        <v>-6.9072611584895952E-3</v>
      </c>
      <c r="K1050" s="137">
        <f t="shared" si="116"/>
        <v>0.10931270341001223</v>
      </c>
      <c r="L1050" s="137">
        <f t="shared" si="117"/>
        <v>0.15336472905678239</v>
      </c>
      <c r="M1050" s="137">
        <f t="shared" si="118"/>
        <v>0.25577017130830504</v>
      </c>
      <c r="N1050" s="383">
        <f t="shared" si="112"/>
        <v>1025.1268466036865</v>
      </c>
    </row>
    <row r="1051" spans="2:14" x14ac:dyDescent="0.25">
      <c r="B1051" s="382">
        <v>17</v>
      </c>
      <c r="C1051" s="382">
        <v>3234</v>
      </c>
      <c r="D1051" s="379" t="s">
        <v>1621</v>
      </c>
      <c r="E1051" s="380">
        <v>3685</v>
      </c>
      <c r="F1051" s="380">
        <v>1026</v>
      </c>
      <c r="G1051" s="380">
        <v>6939</v>
      </c>
      <c r="H1051" s="137">
        <f t="shared" si="113"/>
        <v>10.354775828460038</v>
      </c>
      <c r="I1051" s="381">
        <f t="shared" si="114"/>
        <v>0.53105634817697078</v>
      </c>
      <c r="J1051" s="137">
        <f t="shared" si="115"/>
        <v>7.1156866253171164E-2</v>
      </c>
      <c r="K1051" s="137">
        <f t="shared" si="116"/>
        <v>7.6679115874975806E-2</v>
      </c>
      <c r="L1051" s="137">
        <f t="shared" si="117"/>
        <v>9.2475848007873854E-2</v>
      </c>
      <c r="M1051" s="137">
        <f t="shared" si="118"/>
        <v>0.24031183013602081</v>
      </c>
      <c r="N1051" s="383">
        <f t="shared" si="112"/>
        <v>1667.5237893138485</v>
      </c>
    </row>
    <row r="1052" spans="2:14" x14ac:dyDescent="0.25">
      <c r="B1052" s="382">
        <v>17</v>
      </c>
      <c r="C1052" s="382">
        <v>3235</v>
      </c>
      <c r="D1052" s="379" t="s">
        <v>1622</v>
      </c>
      <c r="E1052" s="380">
        <v>1576</v>
      </c>
      <c r="F1052" s="380">
        <v>207</v>
      </c>
      <c r="G1052" s="380">
        <v>3514</v>
      </c>
      <c r="H1052" s="137">
        <f t="shared" si="113"/>
        <v>24.589371980676329</v>
      </c>
      <c r="I1052" s="381">
        <f t="shared" si="114"/>
        <v>0.44849174729652819</v>
      </c>
      <c r="J1052" s="137">
        <f t="shared" si="115"/>
        <v>-2.0064435822890966E-2</v>
      </c>
      <c r="K1052" s="137">
        <f t="shared" si="116"/>
        <v>0.43928017013899134</v>
      </c>
      <c r="L1052" s="137">
        <f t="shared" si="117"/>
        <v>2.2153183500059029E-2</v>
      </c>
      <c r="M1052" s="137">
        <f t="shared" si="118"/>
        <v>0.44136891781615939</v>
      </c>
      <c r="N1052" s="383">
        <f t="shared" si="112"/>
        <v>1550.9703772059841</v>
      </c>
    </row>
    <row r="1053" spans="2:14" x14ac:dyDescent="0.25">
      <c r="B1053" s="382">
        <v>17</v>
      </c>
      <c r="C1053" s="382">
        <v>3236</v>
      </c>
      <c r="D1053" s="379" t="s">
        <v>1623</v>
      </c>
      <c r="E1053" s="380">
        <v>4717</v>
      </c>
      <c r="F1053" s="380">
        <v>646</v>
      </c>
      <c r="G1053" s="380">
        <v>6718</v>
      </c>
      <c r="H1053" s="137">
        <f t="shared" si="113"/>
        <v>17.701238390092879</v>
      </c>
      <c r="I1053" s="381">
        <f t="shared" si="114"/>
        <v>0.70214349508782381</v>
      </c>
      <c r="J1053" s="137">
        <f t="shared" si="115"/>
        <v>6.5270761798044238E-2</v>
      </c>
      <c r="K1053" s="137">
        <f t="shared" si="116"/>
        <v>0.26381720124625874</v>
      </c>
      <c r="L1053" s="137">
        <f t="shared" si="117"/>
        <v>0.23819573165671554</v>
      </c>
      <c r="M1053" s="137">
        <f t="shared" si="118"/>
        <v>0.56728369470101847</v>
      </c>
      <c r="N1053" s="383">
        <f t="shared" si="112"/>
        <v>3811.011861001442</v>
      </c>
    </row>
    <row r="1054" spans="2:14" x14ac:dyDescent="0.25">
      <c r="B1054" s="382">
        <v>17</v>
      </c>
      <c r="C1054" s="382">
        <v>3237</v>
      </c>
      <c r="D1054" s="379" t="s">
        <v>1624</v>
      </c>
      <c r="E1054" s="380">
        <v>3866</v>
      </c>
      <c r="F1054" s="380">
        <v>884</v>
      </c>
      <c r="G1054" s="380">
        <v>7137</v>
      </c>
      <c r="H1054" s="137">
        <f t="shared" si="113"/>
        <v>12.44683257918552</v>
      </c>
      <c r="I1054" s="381">
        <f t="shared" si="114"/>
        <v>0.54168418102844329</v>
      </c>
      <c r="J1054" s="137">
        <f t="shared" si="115"/>
        <v>7.6430389701655929E-2</v>
      </c>
      <c r="K1054" s="137">
        <f t="shared" si="116"/>
        <v>0.1299705458025541</v>
      </c>
      <c r="L1054" s="137">
        <f t="shared" si="117"/>
        <v>0.10152788139856961</v>
      </c>
      <c r="M1054" s="137">
        <f t="shared" si="118"/>
        <v>0.30792881690277962</v>
      </c>
      <c r="N1054" s="383">
        <f t="shared" si="112"/>
        <v>2197.687966235138</v>
      </c>
    </row>
    <row r="1055" spans="2:14" x14ac:dyDescent="0.25">
      <c r="B1055" s="382">
        <v>17</v>
      </c>
      <c r="C1055" s="382">
        <v>3238</v>
      </c>
      <c r="D1055" s="379" t="s">
        <v>1625</v>
      </c>
      <c r="E1055" s="380">
        <v>5281</v>
      </c>
      <c r="F1055" s="380">
        <v>403</v>
      </c>
      <c r="G1055" s="380">
        <v>10409</v>
      </c>
      <c r="H1055" s="137">
        <f t="shared" si="113"/>
        <v>38.933002481389579</v>
      </c>
      <c r="I1055" s="381">
        <f t="shared" si="114"/>
        <v>0.50734940916514559</v>
      </c>
      <c r="J1055" s="137">
        <f t="shared" si="115"/>
        <v>0.1635766963857071</v>
      </c>
      <c r="K1055" s="137">
        <f t="shared" si="116"/>
        <v>0.80465868077010094</v>
      </c>
      <c r="L1055" s="137">
        <f t="shared" si="117"/>
        <v>7.22839606753123E-2</v>
      </c>
      <c r="M1055" s="137">
        <f t="shared" si="118"/>
        <v>1.0405193378311204</v>
      </c>
      <c r="N1055" s="383">
        <f t="shared" si="112"/>
        <v>10830.765787484132</v>
      </c>
    </row>
    <row r="1056" spans="2:14" x14ac:dyDescent="0.25">
      <c r="B1056" s="382">
        <v>17</v>
      </c>
      <c r="C1056" s="382">
        <v>3251</v>
      </c>
      <c r="D1056" s="379" t="s">
        <v>1626</v>
      </c>
      <c r="E1056" s="380">
        <v>7959</v>
      </c>
      <c r="F1056" s="380">
        <v>3784</v>
      </c>
      <c r="G1056" s="380">
        <v>12581</v>
      </c>
      <c r="H1056" s="137">
        <f t="shared" si="113"/>
        <v>5.4281183932346719</v>
      </c>
      <c r="I1056" s="381">
        <f t="shared" si="114"/>
        <v>0.63262061839281458</v>
      </c>
      <c r="J1056" s="137">
        <f t="shared" si="115"/>
        <v>0.22142565057817629</v>
      </c>
      <c r="K1056" s="137">
        <f t="shared" si="116"/>
        <v>-4.8818731827027943E-2</v>
      </c>
      <c r="L1056" s="137">
        <f t="shared" si="117"/>
        <v>0.17898108177884764</v>
      </c>
      <c r="M1056" s="137">
        <f t="shared" si="118"/>
        <v>0.35158800052999595</v>
      </c>
      <c r="N1056" s="383">
        <f t="shared" si="112"/>
        <v>4423.3286346678788</v>
      </c>
    </row>
    <row r="1057" spans="2:14" x14ac:dyDescent="0.25">
      <c r="B1057" s="382">
        <v>17</v>
      </c>
      <c r="C1057" s="382">
        <v>3252</v>
      </c>
      <c r="D1057" s="379" t="s">
        <v>1627</v>
      </c>
      <c r="E1057" s="380">
        <v>291</v>
      </c>
      <c r="F1057" s="380">
        <v>543</v>
      </c>
      <c r="G1057" s="380">
        <v>1617</v>
      </c>
      <c r="H1057" s="137">
        <f t="shared" si="113"/>
        <v>3.5138121546961325</v>
      </c>
      <c r="I1057" s="381">
        <f t="shared" si="114"/>
        <v>0.17996289424860853</v>
      </c>
      <c r="J1057" s="137">
        <f t="shared" si="115"/>
        <v>-7.0589051892464644E-2</v>
      </c>
      <c r="K1057" s="137">
        <f t="shared" si="116"/>
        <v>-9.7582283167413672E-2</v>
      </c>
      <c r="L1057" s="137">
        <f t="shared" si="117"/>
        <v>-0.20656062656124793</v>
      </c>
      <c r="M1057" s="137">
        <f t="shared" si="118"/>
        <v>-0.37473196162112621</v>
      </c>
      <c r="N1057" s="383">
        <f t="shared" si="112"/>
        <v>-605.94158194136105</v>
      </c>
    </row>
    <row r="1058" spans="2:14" x14ac:dyDescent="0.25">
      <c r="B1058" s="382">
        <v>17</v>
      </c>
      <c r="C1058" s="382">
        <v>3253</v>
      </c>
      <c r="D1058" s="379" t="s">
        <v>1628</v>
      </c>
      <c r="E1058" s="380">
        <v>710</v>
      </c>
      <c r="F1058" s="380">
        <v>432</v>
      </c>
      <c r="G1058" s="380">
        <v>2169</v>
      </c>
      <c r="H1058" s="137">
        <f t="shared" si="113"/>
        <v>6.6643518518518521</v>
      </c>
      <c r="I1058" s="381">
        <f t="shared" si="114"/>
        <v>0.32733978792070079</v>
      </c>
      <c r="J1058" s="137">
        <f t="shared" si="115"/>
        <v>-5.5887107733052596E-2</v>
      </c>
      <c r="K1058" s="137">
        <f t="shared" si="116"/>
        <v>-1.7327880199231902E-2</v>
      </c>
      <c r="L1058" s="137">
        <f t="shared" si="117"/>
        <v>-8.1035453068143942E-2</v>
      </c>
      <c r="M1058" s="137">
        <f t="shared" si="118"/>
        <v>-0.15425044100042845</v>
      </c>
      <c r="N1058" s="383">
        <f t="shared" si="112"/>
        <v>-334.56920652992932</v>
      </c>
    </row>
    <row r="1059" spans="2:14" x14ac:dyDescent="0.25">
      <c r="B1059" s="382">
        <v>17</v>
      </c>
      <c r="C1059" s="382">
        <v>3254</v>
      </c>
      <c r="D1059" s="379" t="s">
        <v>1629</v>
      </c>
      <c r="E1059" s="380">
        <v>5183</v>
      </c>
      <c r="F1059" s="380">
        <v>3312</v>
      </c>
      <c r="G1059" s="380">
        <v>9373</v>
      </c>
      <c r="H1059" s="137">
        <f t="shared" si="113"/>
        <v>4.3949275362318838</v>
      </c>
      <c r="I1059" s="381">
        <f t="shared" si="114"/>
        <v>0.55297130054411603</v>
      </c>
      <c r="J1059" s="137">
        <f t="shared" si="115"/>
        <v>0.13598391712999897</v>
      </c>
      <c r="K1059" s="137">
        <f t="shared" si="116"/>
        <v>-7.5137433811897594E-2</v>
      </c>
      <c r="L1059" s="137">
        <f t="shared" si="117"/>
        <v>0.11114144835700057</v>
      </c>
      <c r="M1059" s="137">
        <f t="shared" si="118"/>
        <v>0.17198793167510196</v>
      </c>
      <c r="N1059" s="383">
        <f t="shared" si="112"/>
        <v>1612.0428835907308</v>
      </c>
    </row>
    <row r="1060" spans="2:14" x14ac:dyDescent="0.25">
      <c r="B1060" s="382">
        <v>17</v>
      </c>
      <c r="C1060" s="382">
        <v>3255</v>
      </c>
      <c r="D1060" s="379" t="s">
        <v>1630</v>
      </c>
      <c r="E1060" s="380">
        <v>1702</v>
      </c>
      <c r="F1060" s="380">
        <v>431</v>
      </c>
      <c r="G1060" s="380">
        <v>5077</v>
      </c>
      <c r="H1060" s="137">
        <f t="shared" si="113"/>
        <v>15.728538283062646</v>
      </c>
      <c r="I1060" s="381">
        <f t="shared" si="114"/>
        <v>0.33523734488871382</v>
      </c>
      <c r="J1060" s="137">
        <f t="shared" si="115"/>
        <v>2.1564438671965998E-2</v>
      </c>
      <c r="K1060" s="137">
        <f t="shared" si="116"/>
        <v>0.21356616982205301</v>
      </c>
      <c r="L1060" s="137">
        <f t="shared" si="117"/>
        <v>-7.4308874810990508E-2</v>
      </c>
      <c r="M1060" s="137">
        <f t="shared" si="118"/>
        <v>0.16082173368302849</v>
      </c>
      <c r="N1060" s="383">
        <f t="shared" si="112"/>
        <v>816.49194190873561</v>
      </c>
    </row>
    <row r="1061" spans="2:14" x14ac:dyDescent="0.25">
      <c r="B1061" s="382">
        <v>17</v>
      </c>
      <c r="C1061" s="382">
        <v>3256</v>
      </c>
      <c r="D1061" s="379" t="s">
        <v>1631</v>
      </c>
      <c r="E1061" s="380">
        <v>1265</v>
      </c>
      <c r="F1061" s="380">
        <v>882</v>
      </c>
      <c r="G1061" s="380">
        <v>2633</v>
      </c>
      <c r="H1061" s="137">
        <f t="shared" si="113"/>
        <v>4.4195011337868477</v>
      </c>
      <c r="I1061" s="381">
        <f t="shared" si="114"/>
        <v>0.4804405620964679</v>
      </c>
      <c r="J1061" s="137">
        <f t="shared" si="115"/>
        <v>-4.3528951772967089E-2</v>
      </c>
      <c r="K1061" s="137">
        <f t="shared" si="116"/>
        <v>-7.451146506046924E-2</v>
      </c>
      <c r="L1061" s="137">
        <f t="shared" si="117"/>
        <v>4.9364915412284147E-2</v>
      </c>
      <c r="M1061" s="137">
        <f t="shared" si="118"/>
        <v>-6.8675501421152182E-2</v>
      </c>
      <c r="N1061" s="383">
        <f t="shared" si="112"/>
        <v>-180.82259524189371</v>
      </c>
    </row>
    <row r="1062" spans="2:14" x14ac:dyDescent="0.25">
      <c r="B1062" s="382">
        <v>17</v>
      </c>
      <c r="C1062" s="382">
        <v>3271</v>
      </c>
      <c r="D1062" s="379" t="s">
        <v>1632</v>
      </c>
      <c r="E1062" s="380">
        <v>8366</v>
      </c>
      <c r="F1062" s="380">
        <v>1477</v>
      </c>
      <c r="G1062" s="380">
        <v>14038</v>
      </c>
      <c r="H1062" s="137">
        <f t="shared" si="113"/>
        <v>15.168584969532837</v>
      </c>
      <c r="I1062" s="381">
        <f t="shared" si="114"/>
        <v>0.59595383957828751</v>
      </c>
      <c r="J1062" s="137">
        <f t="shared" si="115"/>
        <v>0.26023132565111717</v>
      </c>
      <c r="K1062" s="137">
        <f t="shared" si="116"/>
        <v>0.19930235371843108</v>
      </c>
      <c r="L1062" s="137">
        <f t="shared" si="117"/>
        <v>0.14775092311932675</v>
      </c>
      <c r="M1062" s="137">
        <f t="shared" si="118"/>
        <v>0.60728460248887495</v>
      </c>
      <c r="N1062" s="383">
        <f t="shared" si="112"/>
        <v>8525.0612497388265</v>
      </c>
    </row>
    <row r="1063" spans="2:14" x14ac:dyDescent="0.25">
      <c r="B1063" s="382">
        <v>17</v>
      </c>
      <c r="C1063" s="382">
        <v>3272</v>
      </c>
      <c r="D1063" s="379" t="s">
        <v>1633</v>
      </c>
      <c r="E1063" s="380">
        <v>1291</v>
      </c>
      <c r="F1063" s="380">
        <v>2155</v>
      </c>
      <c r="G1063" s="380">
        <v>3728</v>
      </c>
      <c r="H1063" s="137">
        <f t="shared" si="113"/>
        <v>2.3290023201856149</v>
      </c>
      <c r="I1063" s="381">
        <f t="shared" si="114"/>
        <v>0.34629828326180256</v>
      </c>
      <c r="J1063" s="137">
        <f t="shared" si="115"/>
        <v>-1.436476906543774E-2</v>
      </c>
      <c r="K1063" s="137">
        <f t="shared" si="116"/>
        <v>-0.1277632093069303</v>
      </c>
      <c r="L1063" s="137">
        <f t="shared" si="117"/>
        <v>-6.4887952889758474E-2</v>
      </c>
      <c r="M1063" s="137">
        <f t="shared" si="118"/>
        <v>-0.20701593126212653</v>
      </c>
      <c r="N1063" s="383">
        <f t="shared" si="112"/>
        <v>-771.7553917452077</v>
      </c>
    </row>
    <row r="1064" spans="2:14" x14ac:dyDescent="0.25">
      <c r="B1064" s="382">
        <v>17</v>
      </c>
      <c r="C1064" s="382">
        <v>3273</v>
      </c>
      <c r="D1064" s="379" t="s">
        <v>1634</v>
      </c>
      <c r="E1064" s="380">
        <v>3917</v>
      </c>
      <c r="F1064" s="380">
        <v>4843</v>
      </c>
      <c r="G1064" s="380">
        <v>7488</v>
      </c>
      <c r="H1064" s="137">
        <f t="shared" si="113"/>
        <v>2.3549452818500929</v>
      </c>
      <c r="I1064" s="381">
        <f t="shared" si="114"/>
        <v>0.52310363247863245</v>
      </c>
      <c r="J1064" s="137">
        <f t="shared" si="115"/>
        <v>8.577890854215163E-2</v>
      </c>
      <c r="K1064" s="137">
        <f t="shared" si="116"/>
        <v>-0.12710235843700199</v>
      </c>
      <c r="L1064" s="137">
        <f t="shared" si="117"/>
        <v>8.5702289460790115E-2</v>
      </c>
      <c r="M1064" s="137">
        <f t="shared" si="118"/>
        <v>4.4378839565939757E-2</v>
      </c>
      <c r="N1064" s="383">
        <f t="shared" si="112"/>
        <v>332.30875066975688</v>
      </c>
    </row>
    <row r="1065" spans="2:14" x14ac:dyDescent="0.25">
      <c r="B1065" s="382">
        <v>17</v>
      </c>
      <c r="C1065" s="382">
        <v>3274</v>
      </c>
      <c r="D1065" s="379" t="s">
        <v>1635</v>
      </c>
      <c r="E1065" s="380">
        <v>4733</v>
      </c>
      <c r="F1065" s="380">
        <v>3729</v>
      </c>
      <c r="G1065" s="380">
        <v>6332</v>
      </c>
      <c r="H1065" s="137">
        <f t="shared" si="113"/>
        <v>2.9672834540091175</v>
      </c>
      <c r="I1065" s="381">
        <f t="shared" si="114"/>
        <v>0.74747315224257738</v>
      </c>
      <c r="J1065" s="137">
        <f t="shared" si="115"/>
        <v>5.4990054469180004E-2</v>
      </c>
      <c r="K1065" s="137">
        <f t="shared" si="116"/>
        <v>-0.11150413110293093</v>
      </c>
      <c r="L1065" s="137">
        <f t="shared" si="117"/>
        <v>0.27680431497638719</v>
      </c>
      <c r="M1065" s="137">
        <f t="shared" si="118"/>
        <v>0.22029023834263625</v>
      </c>
      <c r="N1065" s="383">
        <f t="shared" si="112"/>
        <v>1394.8777891855727</v>
      </c>
    </row>
    <row r="1066" spans="2:14" x14ac:dyDescent="0.25">
      <c r="B1066" s="382">
        <v>17</v>
      </c>
      <c r="C1066" s="382">
        <v>3275</v>
      </c>
      <c r="D1066" s="379" t="s">
        <v>1636</v>
      </c>
      <c r="E1066" s="380">
        <v>2107</v>
      </c>
      <c r="F1066" s="380">
        <v>2795</v>
      </c>
      <c r="G1066" s="380">
        <v>5411</v>
      </c>
      <c r="H1066" s="137">
        <f t="shared" si="113"/>
        <v>2.689803220035778</v>
      </c>
      <c r="I1066" s="381">
        <f t="shared" si="114"/>
        <v>0.38939197930142305</v>
      </c>
      <c r="J1066" s="137">
        <f t="shared" si="115"/>
        <v>3.0460180246682716E-2</v>
      </c>
      <c r="K1066" s="137">
        <f t="shared" si="116"/>
        <v>-0.11857244721813687</v>
      </c>
      <c r="L1066" s="137">
        <f t="shared" si="117"/>
        <v>-2.8183802482924524E-2</v>
      </c>
      <c r="M1066" s="137">
        <f t="shared" si="118"/>
        <v>-0.11629606945437868</v>
      </c>
      <c r="N1066" s="383">
        <f t="shared" si="112"/>
        <v>-629.27803181764307</v>
      </c>
    </row>
    <row r="1067" spans="2:14" x14ac:dyDescent="0.25">
      <c r="B1067" s="382">
        <v>17</v>
      </c>
      <c r="C1067" s="382">
        <v>3276</v>
      </c>
      <c r="D1067" s="379" t="s">
        <v>1637</v>
      </c>
      <c r="E1067" s="380">
        <v>2319</v>
      </c>
      <c r="F1067" s="380">
        <v>3823</v>
      </c>
      <c r="G1067" s="380">
        <v>5595</v>
      </c>
      <c r="H1067" s="137">
        <f t="shared" si="113"/>
        <v>2.0701020141250326</v>
      </c>
      <c r="I1067" s="381">
        <f t="shared" si="114"/>
        <v>0.41447721179624664</v>
      </c>
      <c r="J1067" s="137">
        <f t="shared" si="115"/>
        <v>3.5360828299820068E-2</v>
      </c>
      <c r="K1067" s="137">
        <f t="shared" si="116"/>
        <v>-0.13435823475921382</v>
      </c>
      <c r="L1067" s="137">
        <f t="shared" si="117"/>
        <v>-6.8179826276519801E-3</v>
      </c>
      <c r="M1067" s="137">
        <f t="shared" si="118"/>
        <v>-0.10581538908704574</v>
      </c>
      <c r="N1067" s="383">
        <f t="shared" si="112"/>
        <v>-592.03710194202097</v>
      </c>
    </row>
    <row r="1068" spans="2:14" x14ac:dyDescent="0.25">
      <c r="B1068" s="382">
        <v>17</v>
      </c>
      <c r="C1068" s="382">
        <v>3291</v>
      </c>
      <c r="D1068" s="379" t="s">
        <v>1638</v>
      </c>
      <c r="E1068" s="380">
        <v>3889</v>
      </c>
      <c r="F1068" s="380">
        <v>2260</v>
      </c>
      <c r="G1068" s="380">
        <v>6872</v>
      </c>
      <c r="H1068" s="137">
        <f t="shared" si="113"/>
        <v>4.761504424778761</v>
      </c>
      <c r="I1068" s="381">
        <f t="shared" si="114"/>
        <v>0.56591967403958088</v>
      </c>
      <c r="J1068" s="137">
        <f t="shared" si="115"/>
        <v>6.937239114686572E-2</v>
      </c>
      <c r="K1068" s="137">
        <f t="shared" si="116"/>
        <v>-6.5799538670051588E-2</v>
      </c>
      <c r="L1068" s="137">
        <f t="shared" si="117"/>
        <v>0.12216995349762369</v>
      </c>
      <c r="M1068" s="137">
        <f t="shared" si="118"/>
        <v>0.12574280597443782</v>
      </c>
      <c r="N1068" s="383">
        <f t="shared" si="112"/>
        <v>864.10456265633673</v>
      </c>
    </row>
    <row r="1069" spans="2:14" x14ac:dyDescent="0.25">
      <c r="B1069" s="382">
        <v>17</v>
      </c>
      <c r="C1069" s="382">
        <v>3292</v>
      </c>
      <c r="D1069" s="379" t="s">
        <v>1639</v>
      </c>
      <c r="E1069" s="380">
        <v>2600</v>
      </c>
      <c r="F1069" s="380">
        <v>6622</v>
      </c>
      <c r="G1069" s="380">
        <v>5400</v>
      </c>
      <c r="H1069" s="137">
        <f t="shared" si="113"/>
        <v>1.2080942313500453</v>
      </c>
      <c r="I1069" s="381">
        <f t="shared" si="114"/>
        <v>0.48148148148148145</v>
      </c>
      <c r="J1069" s="137">
        <f t="shared" si="115"/>
        <v>3.0167206721766895E-2</v>
      </c>
      <c r="K1069" s="137">
        <f t="shared" si="116"/>
        <v>-0.15631635197417471</v>
      </c>
      <c r="L1069" s="137">
        <f t="shared" si="117"/>
        <v>5.0251496633672066E-2</v>
      </c>
      <c r="M1069" s="137">
        <f t="shared" si="118"/>
        <v>-7.5897648618735741E-2</v>
      </c>
      <c r="N1069" s="383">
        <f t="shared" si="112"/>
        <v>-409.84730254117301</v>
      </c>
    </row>
    <row r="1070" spans="2:14" x14ac:dyDescent="0.25">
      <c r="B1070" s="382">
        <v>17</v>
      </c>
      <c r="C1070" s="382">
        <v>3293</v>
      </c>
      <c r="D1070" s="379" t="s">
        <v>1640</v>
      </c>
      <c r="E1070" s="380">
        <v>3705</v>
      </c>
      <c r="F1070" s="380">
        <v>10353</v>
      </c>
      <c r="G1070" s="380">
        <v>9581</v>
      </c>
      <c r="H1070" s="137">
        <f t="shared" si="113"/>
        <v>1.2832995267072347</v>
      </c>
      <c r="I1070" s="381">
        <f t="shared" si="114"/>
        <v>0.38670284938941657</v>
      </c>
      <c r="J1070" s="137">
        <f t="shared" si="115"/>
        <v>0.14152378014658901</v>
      </c>
      <c r="K1070" s="137">
        <f t="shared" si="116"/>
        <v>-0.1544006306504962</v>
      </c>
      <c r="L1070" s="137">
        <f t="shared" si="117"/>
        <v>-3.0474212399564188E-2</v>
      </c>
      <c r="M1070" s="137">
        <f t="shared" si="118"/>
        <v>-4.3351062903471377E-2</v>
      </c>
      <c r="N1070" s="383">
        <f t="shared" si="112"/>
        <v>-415.34653367815929</v>
      </c>
    </row>
    <row r="1071" spans="2:14" x14ac:dyDescent="0.25">
      <c r="B1071" s="382">
        <v>17</v>
      </c>
      <c r="C1071" s="382">
        <v>3294</v>
      </c>
      <c r="D1071" s="379" t="s">
        <v>1641</v>
      </c>
      <c r="E1071" s="380">
        <v>1169</v>
      </c>
      <c r="F1071" s="380">
        <v>7831</v>
      </c>
      <c r="G1071" s="380">
        <v>1624</v>
      </c>
      <c r="H1071" s="137">
        <f t="shared" si="113"/>
        <v>0.35665943046865023</v>
      </c>
      <c r="I1071" s="381">
        <f t="shared" si="114"/>
        <v>0.71982758620689657</v>
      </c>
      <c r="J1071" s="137">
        <f t="shared" si="115"/>
        <v>-7.0402614194790936E-2</v>
      </c>
      <c r="K1071" s="137">
        <f t="shared" si="116"/>
        <v>-0.17800514125455044</v>
      </c>
      <c r="L1071" s="137">
        <f t="shared" si="117"/>
        <v>0.25325778480819827</v>
      </c>
      <c r="M1071" s="137">
        <f t="shared" si="118"/>
        <v>4.8500293588568943E-3</v>
      </c>
      <c r="N1071" s="383">
        <f t="shared" si="112"/>
        <v>7.8764476787835962</v>
      </c>
    </row>
    <row r="1072" spans="2:14" x14ac:dyDescent="0.25">
      <c r="B1072" s="382">
        <v>17</v>
      </c>
      <c r="C1072" s="382">
        <v>3295</v>
      </c>
      <c r="D1072" s="379" t="s">
        <v>1642</v>
      </c>
      <c r="E1072" s="380">
        <v>1284</v>
      </c>
      <c r="F1072" s="380">
        <v>5171</v>
      </c>
      <c r="G1072" s="380">
        <v>3105</v>
      </c>
      <c r="H1072" s="137">
        <f t="shared" si="113"/>
        <v>0.84877199767936573</v>
      </c>
      <c r="I1072" s="381">
        <f t="shared" si="114"/>
        <v>0.41352657004830917</v>
      </c>
      <c r="J1072" s="137">
        <f t="shared" si="115"/>
        <v>-3.0957724158397364E-2</v>
      </c>
      <c r="K1072" s="137">
        <f t="shared" si="116"/>
        <v>-0.1654694476683721</v>
      </c>
      <c r="L1072" s="137">
        <f t="shared" si="117"/>
        <v>-7.6276717679668871E-3</v>
      </c>
      <c r="M1072" s="137">
        <f t="shared" si="118"/>
        <v>-0.20405484359473636</v>
      </c>
      <c r="N1072" s="383">
        <f t="shared" si="112"/>
        <v>-633.59028936165635</v>
      </c>
    </row>
    <row r="1073" spans="2:14" x14ac:dyDescent="0.25">
      <c r="B1073" s="382">
        <v>17</v>
      </c>
      <c r="C1073" s="382">
        <v>3296</v>
      </c>
      <c r="D1073" s="379" t="s">
        <v>1643</v>
      </c>
      <c r="E1073" s="380">
        <v>4153</v>
      </c>
      <c r="F1073" s="380">
        <v>891</v>
      </c>
      <c r="G1073" s="380">
        <v>6615</v>
      </c>
      <c r="H1073" s="137">
        <f t="shared" si="113"/>
        <v>12.085297418630752</v>
      </c>
      <c r="I1073" s="381">
        <f t="shared" si="114"/>
        <v>0.62781557067271354</v>
      </c>
      <c r="J1073" s="137">
        <f t="shared" si="115"/>
        <v>6.2527464246559736E-2</v>
      </c>
      <c r="K1073" s="137">
        <f t="shared" si="116"/>
        <v>0.12076107972646469</v>
      </c>
      <c r="L1073" s="137">
        <f t="shared" si="117"/>
        <v>0.17488848331459772</v>
      </c>
      <c r="M1073" s="137">
        <f t="shared" si="118"/>
        <v>0.35817702728762213</v>
      </c>
      <c r="N1073" s="383">
        <f t="shared" si="112"/>
        <v>2369.3410355076203</v>
      </c>
    </row>
    <row r="1074" spans="2:14" x14ac:dyDescent="0.25">
      <c r="B1074" s="382">
        <v>17</v>
      </c>
      <c r="C1074" s="382">
        <v>3297</v>
      </c>
      <c r="D1074" s="379" t="s">
        <v>1644</v>
      </c>
      <c r="E1074" s="380">
        <v>1864</v>
      </c>
      <c r="F1074" s="380">
        <v>2807</v>
      </c>
      <c r="G1074" s="380">
        <v>5121</v>
      </c>
      <c r="H1074" s="137">
        <f t="shared" si="113"/>
        <v>2.4884218026362666</v>
      </c>
      <c r="I1074" s="381">
        <f t="shared" si="114"/>
        <v>0.36399140792813905</v>
      </c>
      <c r="J1074" s="137">
        <f t="shared" si="115"/>
        <v>2.2736332771629279E-2</v>
      </c>
      <c r="K1074" s="137">
        <f t="shared" si="116"/>
        <v>-0.12370228114369403</v>
      </c>
      <c r="L1074" s="137">
        <f t="shared" si="117"/>
        <v>-4.9818205604146043E-2</v>
      </c>
      <c r="M1074" s="137">
        <f t="shared" si="118"/>
        <v>-0.15078415397621078</v>
      </c>
      <c r="N1074" s="383">
        <f t="shared" si="112"/>
        <v>-772.16565251217537</v>
      </c>
    </row>
    <row r="1075" spans="2:14" x14ac:dyDescent="0.25">
      <c r="B1075" s="382">
        <v>17</v>
      </c>
      <c r="C1075" s="382">
        <v>3298</v>
      </c>
      <c r="D1075" s="379" t="s">
        <v>1645</v>
      </c>
      <c r="E1075" s="380">
        <v>2163</v>
      </c>
      <c r="F1075" s="380">
        <v>3727</v>
      </c>
      <c r="G1075" s="380">
        <v>5926</v>
      </c>
      <c r="H1075" s="137">
        <f t="shared" si="113"/>
        <v>2.1703783203649047</v>
      </c>
      <c r="I1075" s="381">
        <f t="shared" si="114"/>
        <v>0.36500168747890649</v>
      </c>
      <c r="J1075" s="137">
        <f t="shared" si="115"/>
        <v>4.4176668004105191E-2</v>
      </c>
      <c r="K1075" s="137">
        <f t="shared" si="116"/>
        <v>-0.1318038739630617</v>
      </c>
      <c r="L1075" s="137">
        <f t="shared" si="117"/>
        <v>-4.8957721217979124E-2</v>
      </c>
      <c r="M1075" s="137">
        <f t="shared" si="118"/>
        <v>-0.13658492717693563</v>
      </c>
      <c r="N1075" s="383">
        <f t="shared" si="112"/>
        <v>-809.4022784505205</v>
      </c>
    </row>
    <row r="1076" spans="2:14" x14ac:dyDescent="0.25">
      <c r="B1076" s="382">
        <v>17</v>
      </c>
      <c r="C1076" s="382">
        <v>3311</v>
      </c>
      <c r="D1076" s="379" t="s">
        <v>1646</v>
      </c>
      <c r="E1076" s="380">
        <v>549</v>
      </c>
      <c r="F1076" s="380">
        <v>3798</v>
      </c>
      <c r="G1076" s="380">
        <v>1901</v>
      </c>
      <c r="H1076" s="137">
        <f t="shared" si="113"/>
        <v>0.64507635597682988</v>
      </c>
      <c r="I1076" s="381">
        <f t="shared" si="114"/>
        <v>0.28879537085744345</v>
      </c>
      <c r="J1076" s="137">
        <f t="shared" si="115"/>
        <v>-6.3025008158274387E-2</v>
      </c>
      <c r="K1076" s="137">
        <f t="shared" si="116"/>
        <v>-0.17065823234764976</v>
      </c>
      <c r="L1076" s="137">
        <f t="shared" si="117"/>
        <v>-0.11386485066571407</v>
      </c>
      <c r="M1076" s="137">
        <f t="shared" si="118"/>
        <v>-0.34754809117163821</v>
      </c>
      <c r="N1076" s="383">
        <f t="shared" si="112"/>
        <v>-660.68892131728421</v>
      </c>
    </row>
    <row r="1077" spans="2:14" x14ac:dyDescent="0.25">
      <c r="B1077" s="382">
        <v>17</v>
      </c>
      <c r="C1077" s="382">
        <v>3312</v>
      </c>
      <c r="D1077" s="379" t="s">
        <v>1647</v>
      </c>
      <c r="E1077" s="380">
        <v>1281</v>
      </c>
      <c r="F1077" s="380">
        <v>1534</v>
      </c>
      <c r="G1077" s="380">
        <v>3073</v>
      </c>
      <c r="H1077" s="137">
        <f t="shared" si="113"/>
        <v>2.8383311603650587</v>
      </c>
      <c r="I1077" s="381">
        <f t="shared" si="114"/>
        <v>0.41685649202733488</v>
      </c>
      <c r="J1077" s="137">
        <f t="shared" si="115"/>
        <v>-3.1810010776334295E-2</v>
      </c>
      <c r="K1077" s="137">
        <f t="shared" si="116"/>
        <v>-0.11478896174547913</v>
      </c>
      <c r="L1077" s="137">
        <f t="shared" si="117"/>
        <v>-4.7914806682568395E-3</v>
      </c>
      <c r="M1077" s="137">
        <f t="shared" si="118"/>
        <v>-0.15139045319007027</v>
      </c>
      <c r="N1077" s="383">
        <f t="shared" si="112"/>
        <v>-465.22286265308594</v>
      </c>
    </row>
    <row r="1078" spans="2:14" x14ac:dyDescent="0.25">
      <c r="B1078" s="382">
        <v>17</v>
      </c>
      <c r="C1078" s="382">
        <v>3313</v>
      </c>
      <c r="D1078" s="379" t="s">
        <v>1648</v>
      </c>
      <c r="E1078" s="380">
        <v>1766</v>
      </c>
      <c r="F1078" s="380">
        <v>1790</v>
      </c>
      <c r="G1078" s="380">
        <v>5099</v>
      </c>
      <c r="H1078" s="137">
        <f t="shared" si="113"/>
        <v>3.8351955307262569</v>
      </c>
      <c r="I1078" s="381">
        <f t="shared" si="114"/>
        <v>0.3463424200823691</v>
      </c>
      <c r="J1078" s="137">
        <f t="shared" si="115"/>
        <v>2.2150385721797641E-2</v>
      </c>
      <c r="K1078" s="137">
        <f t="shared" si="116"/>
        <v>-8.9395612486678738E-2</v>
      </c>
      <c r="L1078" s="137">
        <f t="shared" si="117"/>
        <v>-6.4850360279946964E-2</v>
      </c>
      <c r="M1078" s="137">
        <f t="shared" si="118"/>
        <v>-0.13209558704482804</v>
      </c>
      <c r="N1078" s="383">
        <f t="shared" si="112"/>
        <v>-673.55539834157821</v>
      </c>
    </row>
    <row r="1079" spans="2:14" x14ac:dyDescent="0.25">
      <c r="B1079" s="382">
        <v>17</v>
      </c>
      <c r="C1079" s="382">
        <v>3315</v>
      </c>
      <c r="D1079" s="379" t="s">
        <v>1649</v>
      </c>
      <c r="E1079" s="380">
        <v>1495</v>
      </c>
      <c r="F1079" s="380">
        <v>3787</v>
      </c>
      <c r="G1079" s="380">
        <v>4172</v>
      </c>
      <c r="H1079" s="137">
        <f t="shared" si="113"/>
        <v>1.4964351729601268</v>
      </c>
      <c r="I1079" s="381">
        <f t="shared" si="114"/>
        <v>0.3583413231064238</v>
      </c>
      <c r="J1079" s="137">
        <f t="shared" si="115"/>
        <v>-2.5392922415628256E-3</v>
      </c>
      <c r="K1079" s="137">
        <f t="shared" si="116"/>
        <v>-0.14897137862211962</v>
      </c>
      <c r="L1079" s="137">
        <f t="shared" si="117"/>
        <v>-5.4630546669459608E-2</v>
      </c>
      <c r="M1079" s="137">
        <f t="shared" si="118"/>
        <v>-0.20614121753314205</v>
      </c>
      <c r="N1079" s="383">
        <f t="shared" si="112"/>
        <v>-860.02115954826866</v>
      </c>
    </row>
    <row r="1080" spans="2:14" x14ac:dyDescent="0.25">
      <c r="B1080" s="382">
        <v>17</v>
      </c>
      <c r="C1080" s="382">
        <v>3316</v>
      </c>
      <c r="D1080" s="379" t="s">
        <v>1650</v>
      </c>
      <c r="E1080" s="380">
        <v>477</v>
      </c>
      <c r="F1080" s="380">
        <v>527</v>
      </c>
      <c r="G1080" s="380">
        <v>1898</v>
      </c>
      <c r="H1080" s="137">
        <f t="shared" si="113"/>
        <v>4.5066413662239091</v>
      </c>
      <c r="I1080" s="381">
        <f t="shared" si="114"/>
        <v>0.25131717597471021</v>
      </c>
      <c r="J1080" s="137">
        <f t="shared" si="115"/>
        <v>-6.3104910028705968E-2</v>
      </c>
      <c r="K1080" s="137">
        <f t="shared" si="116"/>
        <v>-7.2291722412865564E-2</v>
      </c>
      <c r="L1080" s="137">
        <f t="shared" si="117"/>
        <v>-0.14578611591731236</v>
      </c>
      <c r="M1080" s="137">
        <f t="shared" si="118"/>
        <v>-0.2811827483588839</v>
      </c>
      <c r="N1080" s="383">
        <f t="shared" si="112"/>
        <v>-533.68485638516165</v>
      </c>
    </row>
    <row r="1081" spans="2:14" x14ac:dyDescent="0.25">
      <c r="B1081" s="382">
        <v>17</v>
      </c>
      <c r="C1081" s="382">
        <v>3338</v>
      </c>
      <c r="D1081" s="379" t="s">
        <v>1651</v>
      </c>
      <c r="E1081" s="380">
        <v>1862</v>
      </c>
      <c r="F1081" s="380">
        <v>364</v>
      </c>
      <c r="G1081" s="380">
        <v>4150</v>
      </c>
      <c r="H1081" s="137">
        <f t="shared" si="113"/>
        <v>16.516483516483518</v>
      </c>
      <c r="I1081" s="381">
        <f t="shared" si="114"/>
        <v>0.44867469879518074</v>
      </c>
      <c r="J1081" s="137">
        <f t="shared" si="115"/>
        <v>-3.1252392913944651E-3</v>
      </c>
      <c r="K1081" s="137">
        <f t="shared" si="116"/>
        <v>0.23363767513808054</v>
      </c>
      <c r="L1081" s="137">
        <f t="shared" si="117"/>
        <v>2.2309008596089894E-2</v>
      </c>
      <c r="M1081" s="137">
        <f t="shared" si="118"/>
        <v>0.25282144444277599</v>
      </c>
      <c r="N1081" s="383">
        <f t="shared" si="112"/>
        <v>1049.2089944375205</v>
      </c>
    </row>
    <row r="1082" spans="2:14" x14ac:dyDescent="0.25">
      <c r="B1082" s="382">
        <v>17</v>
      </c>
      <c r="C1082" s="382">
        <v>3339</v>
      </c>
      <c r="D1082" s="379" t="s">
        <v>1652</v>
      </c>
      <c r="E1082" s="380">
        <v>3566</v>
      </c>
      <c r="F1082" s="380">
        <v>705</v>
      </c>
      <c r="G1082" s="380">
        <v>7038</v>
      </c>
      <c r="H1082" s="137">
        <f t="shared" si="113"/>
        <v>15.04113475177305</v>
      </c>
      <c r="I1082" s="381">
        <f t="shared" si="114"/>
        <v>0.50667803353225349</v>
      </c>
      <c r="J1082" s="137">
        <f t="shared" si="115"/>
        <v>7.379362797741354E-2</v>
      </c>
      <c r="K1082" s="137">
        <f t="shared" si="116"/>
        <v>0.19605578579112942</v>
      </c>
      <c r="L1082" s="137">
        <f t="shared" si="117"/>
        <v>7.1712130582425884E-2</v>
      </c>
      <c r="M1082" s="137">
        <f t="shared" si="118"/>
        <v>0.34156154435096886</v>
      </c>
      <c r="N1082" s="383">
        <f t="shared" si="112"/>
        <v>2403.9101491421188</v>
      </c>
    </row>
    <row r="1083" spans="2:14" x14ac:dyDescent="0.25">
      <c r="B1083" s="382">
        <v>17</v>
      </c>
      <c r="C1083" s="382">
        <v>3340</v>
      </c>
      <c r="D1083" s="379" t="s">
        <v>1653</v>
      </c>
      <c r="E1083" s="380">
        <v>18225</v>
      </c>
      <c r="F1083" s="380">
        <v>2130</v>
      </c>
      <c r="G1083" s="380">
        <v>28779</v>
      </c>
      <c r="H1083" s="137">
        <f t="shared" si="113"/>
        <v>22.067605633802817</v>
      </c>
      <c r="I1083" s="381">
        <f t="shared" si="114"/>
        <v>0.63327426248306051</v>
      </c>
      <c r="J1083" s="137">
        <f t="shared" si="115"/>
        <v>0.65284248299512637</v>
      </c>
      <c r="K1083" s="137">
        <f t="shared" si="116"/>
        <v>0.37504265147630123</v>
      </c>
      <c r="L1083" s="137">
        <f t="shared" si="117"/>
        <v>0.17953780940274108</v>
      </c>
      <c r="M1083" s="137">
        <f t="shared" si="118"/>
        <v>1.2074229438741688</v>
      </c>
      <c r="N1083" s="383">
        <f t="shared" si="112"/>
        <v>34748.424901754704</v>
      </c>
    </row>
    <row r="1084" spans="2:14" x14ac:dyDescent="0.25">
      <c r="B1084" s="382">
        <v>17</v>
      </c>
      <c r="C1084" s="382">
        <v>3341</v>
      </c>
      <c r="D1084" s="379" t="s">
        <v>1654</v>
      </c>
      <c r="E1084" s="380">
        <v>1473</v>
      </c>
      <c r="F1084" s="380">
        <v>3294</v>
      </c>
      <c r="G1084" s="380">
        <v>5718</v>
      </c>
      <c r="H1084" s="137">
        <f t="shared" si="113"/>
        <v>2.1830601092896176</v>
      </c>
      <c r="I1084" s="381">
        <f t="shared" si="114"/>
        <v>0.25760755508919203</v>
      </c>
      <c r="J1084" s="137">
        <f t="shared" si="115"/>
        <v>3.8636804987515143E-2</v>
      </c>
      <c r="K1084" s="137">
        <f t="shared" si="116"/>
        <v>-0.13148082791490681</v>
      </c>
      <c r="L1084" s="137">
        <f t="shared" si="117"/>
        <v>-0.1404284176376922</v>
      </c>
      <c r="M1084" s="137">
        <f t="shared" si="118"/>
        <v>-0.23327244056508387</v>
      </c>
      <c r="N1084" s="383">
        <f t="shared" si="112"/>
        <v>-1333.8518151511496</v>
      </c>
    </row>
    <row r="1085" spans="2:14" x14ac:dyDescent="0.25">
      <c r="B1085" s="382">
        <v>17</v>
      </c>
      <c r="C1085" s="382">
        <v>3342</v>
      </c>
      <c r="D1085" s="379" t="s">
        <v>1655</v>
      </c>
      <c r="E1085" s="380">
        <v>4168</v>
      </c>
      <c r="F1085" s="380">
        <v>5446</v>
      </c>
      <c r="G1085" s="380">
        <v>10266</v>
      </c>
      <c r="H1085" s="137">
        <f t="shared" si="113"/>
        <v>2.6503856041131106</v>
      </c>
      <c r="I1085" s="381">
        <f t="shared" si="114"/>
        <v>0.40600038963569063</v>
      </c>
      <c r="J1085" s="137">
        <f t="shared" si="115"/>
        <v>0.15976804056180144</v>
      </c>
      <c r="K1085" s="137">
        <f t="shared" si="116"/>
        <v>-0.11957654097234623</v>
      </c>
      <c r="L1085" s="137">
        <f t="shared" si="117"/>
        <v>-1.4037937844929531E-2</v>
      </c>
      <c r="M1085" s="137">
        <f t="shared" si="118"/>
        <v>2.6153561744525683E-2</v>
      </c>
      <c r="N1085" s="383">
        <f t="shared" si="112"/>
        <v>268.49246486930065</v>
      </c>
    </row>
    <row r="1086" spans="2:14" x14ac:dyDescent="0.25">
      <c r="B1086" s="382">
        <v>17</v>
      </c>
      <c r="C1086" s="382">
        <v>3352</v>
      </c>
      <c r="D1086" s="379" t="s">
        <v>1656</v>
      </c>
      <c r="E1086" s="380">
        <v>2260</v>
      </c>
      <c r="F1086" s="380">
        <v>4201</v>
      </c>
      <c r="G1086" s="380">
        <v>5323</v>
      </c>
      <c r="H1086" s="137">
        <f t="shared" si="113"/>
        <v>1.8050464175196381</v>
      </c>
      <c r="I1086" s="381">
        <f t="shared" si="114"/>
        <v>0.42457260943077213</v>
      </c>
      <c r="J1086" s="137">
        <f t="shared" si="115"/>
        <v>2.8116392047356154E-2</v>
      </c>
      <c r="K1086" s="137">
        <f t="shared" si="116"/>
        <v>-0.14111005530543491</v>
      </c>
      <c r="L1086" s="137">
        <f t="shared" si="117"/>
        <v>1.7805602509570161E-3</v>
      </c>
      <c r="M1086" s="137">
        <f t="shared" si="118"/>
        <v>-0.11121310300712174</v>
      </c>
      <c r="N1086" s="383">
        <f t="shared" si="112"/>
        <v>-591.98734730690899</v>
      </c>
    </row>
    <row r="1087" spans="2:14" x14ac:dyDescent="0.25">
      <c r="B1087" s="382">
        <v>17</v>
      </c>
      <c r="C1087" s="382">
        <v>3359</v>
      </c>
      <c r="D1087" s="379" t="s">
        <v>1657</v>
      </c>
      <c r="E1087" s="380">
        <v>1586</v>
      </c>
      <c r="F1087" s="380">
        <v>7205</v>
      </c>
      <c r="G1087" s="380">
        <v>2601</v>
      </c>
      <c r="H1087" s="137">
        <f t="shared" si="113"/>
        <v>0.58112421929215818</v>
      </c>
      <c r="I1087" s="381">
        <f t="shared" si="114"/>
        <v>0.60976547481737797</v>
      </c>
      <c r="J1087" s="137">
        <f t="shared" si="115"/>
        <v>-4.4381238390904021E-2</v>
      </c>
      <c r="K1087" s="137">
        <f t="shared" si="116"/>
        <v>-0.1722872994413929</v>
      </c>
      <c r="L1087" s="137">
        <f t="shared" si="117"/>
        <v>0.15951469331703311</v>
      </c>
      <c r="M1087" s="137">
        <f t="shared" si="118"/>
        <v>-5.7153844515263813E-2</v>
      </c>
      <c r="N1087" s="383">
        <f t="shared" si="112"/>
        <v>-148.65714958420116</v>
      </c>
    </row>
    <row r="1088" spans="2:14" x14ac:dyDescent="0.25">
      <c r="B1088" s="382">
        <v>17</v>
      </c>
      <c r="C1088" s="382">
        <v>3360</v>
      </c>
      <c r="D1088" s="379" t="s">
        <v>1658</v>
      </c>
      <c r="E1088" s="380">
        <v>1943</v>
      </c>
      <c r="F1088" s="380">
        <v>8648</v>
      </c>
      <c r="G1088" s="380">
        <v>3890</v>
      </c>
      <c r="H1088" s="137">
        <f t="shared" si="113"/>
        <v>0.67449121184088812</v>
      </c>
      <c r="I1088" s="381">
        <f t="shared" si="114"/>
        <v>0.49948586118251925</v>
      </c>
      <c r="J1088" s="137">
        <f t="shared" si="115"/>
        <v>-1.0050068062132027E-2</v>
      </c>
      <c r="K1088" s="137">
        <f t="shared" si="116"/>
        <v>-0.16990894113957633</v>
      </c>
      <c r="L1088" s="137">
        <f t="shared" si="117"/>
        <v>6.5586348857093912E-2</v>
      </c>
      <c r="M1088" s="137">
        <f t="shared" si="118"/>
        <v>-0.11437266034461444</v>
      </c>
      <c r="N1088" s="383">
        <f t="shared" si="112"/>
        <v>-444.90964874055015</v>
      </c>
    </row>
    <row r="1089" spans="2:14" x14ac:dyDescent="0.25">
      <c r="B1089" s="382">
        <v>17</v>
      </c>
      <c r="C1089" s="382">
        <v>3374</v>
      </c>
      <c r="D1089" s="379" t="s">
        <v>1659</v>
      </c>
      <c r="E1089" s="380">
        <v>578</v>
      </c>
      <c r="F1089" s="380">
        <v>272</v>
      </c>
      <c r="G1089" s="380">
        <v>2141</v>
      </c>
      <c r="H1089" s="137">
        <f t="shared" si="113"/>
        <v>9.9963235294117645</v>
      </c>
      <c r="I1089" s="381">
        <f t="shared" si="114"/>
        <v>0.26996730499766464</v>
      </c>
      <c r="J1089" s="137">
        <f t="shared" si="115"/>
        <v>-5.6632858523747401E-2</v>
      </c>
      <c r="K1089" s="137">
        <f t="shared" si="116"/>
        <v>6.7548180220153756E-2</v>
      </c>
      <c r="L1089" s="137">
        <f t="shared" si="117"/>
        <v>-0.12990126027308974</v>
      </c>
      <c r="M1089" s="137">
        <f t="shared" si="118"/>
        <v>-0.11898593857668338</v>
      </c>
      <c r="N1089" s="383">
        <f t="shared" si="112"/>
        <v>-254.74889449267911</v>
      </c>
    </row>
    <row r="1090" spans="2:14" x14ac:dyDescent="0.25">
      <c r="B1090" s="382">
        <v>17</v>
      </c>
      <c r="C1090" s="382">
        <v>3379</v>
      </c>
      <c r="D1090" s="379" t="s">
        <v>1660</v>
      </c>
      <c r="E1090" s="380">
        <v>4695</v>
      </c>
      <c r="F1090" s="380">
        <v>4995</v>
      </c>
      <c r="G1090" s="380">
        <v>9165</v>
      </c>
      <c r="H1090" s="137">
        <f t="shared" si="113"/>
        <v>2.7747747747747749</v>
      </c>
      <c r="I1090" s="381">
        <f t="shared" si="114"/>
        <v>0.51227495908346976</v>
      </c>
      <c r="J1090" s="137">
        <f t="shared" si="115"/>
        <v>0.1304440541134089</v>
      </c>
      <c r="K1090" s="137">
        <f t="shared" si="116"/>
        <v>-0.11640794778300426</v>
      </c>
      <c r="L1090" s="137">
        <f t="shared" si="117"/>
        <v>7.6479194355717012E-2</v>
      </c>
      <c r="M1090" s="137">
        <f t="shared" si="118"/>
        <v>9.0515300686121652E-2</v>
      </c>
      <c r="N1090" s="383">
        <f t="shared" si="112"/>
        <v>829.57273078830497</v>
      </c>
    </row>
    <row r="1091" spans="2:14" x14ac:dyDescent="0.25">
      <c r="B1091" s="382">
        <v>17</v>
      </c>
      <c r="C1091" s="382">
        <v>3392</v>
      </c>
      <c r="D1091" s="379" t="s">
        <v>1661</v>
      </c>
      <c r="E1091" s="380">
        <v>5188</v>
      </c>
      <c r="F1091" s="380">
        <v>4205</v>
      </c>
      <c r="G1091" s="380">
        <v>9791</v>
      </c>
      <c r="H1091" s="137">
        <f t="shared" si="113"/>
        <v>3.5621878715814508</v>
      </c>
      <c r="I1091" s="381">
        <f t="shared" si="114"/>
        <v>0.52987437442549279</v>
      </c>
      <c r="J1091" s="137">
        <f t="shared" si="115"/>
        <v>0.14711691107680011</v>
      </c>
      <c r="K1091" s="137">
        <f t="shared" si="116"/>
        <v>-9.6349997702071352E-2</v>
      </c>
      <c r="L1091" s="137">
        <f t="shared" si="117"/>
        <v>9.1469126692735533E-2</v>
      </c>
      <c r="M1091" s="137">
        <f t="shared" si="118"/>
        <v>0.14223604006746429</v>
      </c>
      <c r="N1091" s="383">
        <f t="shared" si="112"/>
        <v>1392.6330683005428</v>
      </c>
    </row>
    <row r="1092" spans="2:14" x14ac:dyDescent="0.25">
      <c r="B1092" s="382">
        <v>17</v>
      </c>
      <c r="C1092" s="382">
        <v>3393</v>
      </c>
      <c r="D1092" s="379" t="s">
        <v>1662</v>
      </c>
      <c r="E1092" s="380">
        <v>592</v>
      </c>
      <c r="F1092" s="380">
        <v>1366</v>
      </c>
      <c r="G1092" s="380">
        <v>1646</v>
      </c>
      <c r="H1092" s="137">
        <f t="shared" si="113"/>
        <v>1.6383601756954611</v>
      </c>
      <c r="I1092" s="381">
        <f t="shared" si="114"/>
        <v>0.35965978128797083</v>
      </c>
      <c r="J1092" s="137">
        <f t="shared" si="115"/>
        <v>-6.9816667144959307E-2</v>
      </c>
      <c r="K1092" s="137">
        <f t="shared" si="116"/>
        <v>-0.14535609125688989</v>
      </c>
      <c r="L1092" s="137">
        <f t="shared" si="117"/>
        <v>-5.3507577607902902E-2</v>
      </c>
      <c r="M1092" s="137">
        <f t="shared" si="118"/>
        <v>-0.26868033600975211</v>
      </c>
      <c r="N1092" s="383">
        <f t="shared" si="112"/>
        <v>-442.24783307205195</v>
      </c>
    </row>
    <row r="1093" spans="2:14" x14ac:dyDescent="0.25">
      <c r="B1093" s="382">
        <v>17</v>
      </c>
      <c r="C1093" s="382">
        <v>3394</v>
      </c>
      <c r="D1093" s="379" t="s">
        <v>1663</v>
      </c>
      <c r="E1093" s="380">
        <v>1235</v>
      </c>
      <c r="F1093" s="380">
        <v>5024</v>
      </c>
      <c r="G1093" s="380">
        <v>2981</v>
      </c>
      <c r="H1093" s="137">
        <f t="shared" si="113"/>
        <v>0.83917197452229297</v>
      </c>
      <c r="I1093" s="381">
        <f t="shared" si="114"/>
        <v>0.41429050654142907</v>
      </c>
      <c r="J1093" s="137">
        <f t="shared" si="115"/>
        <v>-3.426033480290297E-2</v>
      </c>
      <c r="K1093" s="137">
        <f t="shared" si="116"/>
        <v>-0.16571399120726074</v>
      </c>
      <c r="L1093" s="137">
        <f t="shared" si="117"/>
        <v>-6.9770049066477206E-3</v>
      </c>
      <c r="M1093" s="137">
        <f t="shared" si="118"/>
        <v>-0.20695133091681142</v>
      </c>
      <c r="N1093" s="383">
        <f t="shared" si="112"/>
        <v>-616.92191746301489</v>
      </c>
    </row>
    <row r="1094" spans="2:14" x14ac:dyDescent="0.25">
      <c r="B1094" s="382">
        <v>17</v>
      </c>
      <c r="C1094" s="382">
        <v>3395</v>
      </c>
      <c r="D1094" s="379" t="s">
        <v>1664</v>
      </c>
      <c r="E1094" s="380">
        <v>2583</v>
      </c>
      <c r="F1094" s="380">
        <v>2134</v>
      </c>
      <c r="G1094" s="380">
        <v>5336</v>
      </c>
      <c r="H1094" s="137">
        <f t="shared" si="113"/>
        <v>3.7108716026241799</v>
      </c>
      <c r="I1094" s="381">
        <f t="shared" si="114"/>
        <v>0.48407046476761617</v>
      </c>
      <c r="J1094" s="137">
        <f t="shared" si="115"/>
        <v>2.8462633485893032E-2</v>
      </c>
      <c r="K1094" s="137">
        <f t="shared" si="116"/>
        <v>-9.2562543737695499E-2</v>
      </c>
      <c r="L1094" s="137">
        <f t="shared" si="117"/>
        <v>5.2456608765332813E-2</v>
      </c>
      <c r="M1094" s="137">
        <f t="shared" si="118"/>
        <v>-1.1643301486469651E-2</v>
      </c>
      <c r="N1094" s="383">
        <f t="shared" si="112"/>
        <v>-62.12865673180206</v>
      </c>
    </row>
    <row r="1095" spans="2:14" x14ac:dyDescent="0.25">
      <c r="B1095" s="382">
        <v>17</v>
      </c>
      <c r="C1095" s="382">
        <v>3396</v>
      </c>
      <c r="D1095" s="379" t="s">
        <v>1665</v>
      </c>
      <c r="E1095" s="380">
        <v>2439</v>
      </c>
      <c r="F1095" s="380">
        <v>8072</v>
      </c>
      <c r="G1095" s="380">
        <v>6420</v>
      </c>
      <c r="H1095" s="137">
        <f t="shared" si="113"/>
        <v>1.0974975222993062</v>
      </c>
      <c r="I1095" s="381">
        <f t="shared" si="114"/>
        <v>0.37990654205607477</v>
      </c>
      <c r="J1095" s="137">
        <f t="shared" si="115"/>
        <v>5.7333842668506566E-2</v>
      </c>
      <c r="K1095" s="137">
        <f t="shared" si="116"/>
        <v>-0.15913360670139678</v>
      </c>
      <c r="L1095" s="137">
        <f t="shared" si="117"/>
        <v>-3.6262824412437215E-2</v>
      </c>
      <c r="M1095" s="137">
        <f t="shared" si="118"/>
        <v>-0.13806258844532743</v>
      </c>
      <c r="N1095" s="383">
        <f t="shared" si="112"/>
        <v>-886.36181781900211</v>
      </c>
    </row>
    <row r="1096" spans="2:14" x14ac:dyDescent="0.25">
      <c r="B1096" s="382">
        <v>17</v>
      </c>
      <c r="C1096" s="382">
        <v>3401</v>
      </c>
      <c r="D1096" s="379" t="s">
        <v>1666</v>
      </c>
      <c r="E1096" s="380">
        <v>1794</v>
      </c>
      <c r="F1096" s="380">
        <v>1438</v>
      </c>
      <c r="G1096" s="380">
        <v>4216</v>
      </c>
      <c r="H1096" s="137">
        <f t="shared" si="113"/>
        <v>4.1794158553546596</v>
      </c>
      <c r="I1096" s="381">
        <f t="shared" si="114"/>
        <v>0.42552182163187857</v>
      </c>
      <c r="J1096" s="137">
        <f t="shared" si="115"/>
        <v>-1.3673981418995454E-3</v>
      </c>
      <c r="K1096" s="137">
        <f t="shared" si="116"/>
        <v>-8.0627211102145796E-2</v>
      </c>
      <c r="L1096" s="137">
        <f t="shared" si="117"/>
        <v>2.5890318047866231E-3</v>
      </c>
      <c r="M1096" s="137">
        <f t="shared" si="118"/>
        <v>-7.9405577439258718E-2</v>
      </c>
      <c r="N1096" s="383">
        <f t="shared" si="112"/>
        <v>-334.77391448391478</v>
      </c>
    </row>
    <row r="1097" spans="2:14" x14ac:dyDescent="0.25">
      <c r="B1097" s="382">
        <v>17</v>
      </c>
      <c r="C1097" s="382">
        <v>3402</v>
      </c>
      <c r="D1097" s="379" t="s">
        <v>1667</v>
      </c>
      <c r="E1097" s="380">
        <v>4084</v>
      </c>
      <c r="F1097" s="380">
        <v>1121</v>
      </c>
      <c r="G1097" s="380">
        <v>10632</v>
      </c>
      <c r="H1097" s="137">
        <f t="shared" si="113"/>
        <v>13.12756467439786</v>
      </c>
      <c r="I1097" s="381">
        <f t="shared" si="114"/>
        <v>0.38412340105342363</v>
      </c>
      <c r="J1097" s="137">
        <f t="shared" si="115"/>
        <v>0.1695160687544551</v>
      </c>
      <c r="K1097" s="137">
        <f t="shared" si="116"/>
        <v>0.14731098684885066</v>
      </c>
      <c r="L1097" s="137">
        <f t="shared" si="117"/>
        <v>-3.267120333772592E-2</v>
      </c>
      <c r="M1097" s="137">
        <f t="shared" si="118"/>
        <v>0.28415585226557982</v>
      </c>
      <c r="N1097" s="383">
        <f t="shared" si="112"/>
        <v>3021.1450212876448</v>
      </c>
    </row>
    <row r="1098" spans="2:14" x14ac:dyDescent="0.25">
      <c r="B1098" s="382">
        <v>17</v>
      </c>
      <c r="C1098" s="382">
        <v>3405</v>
      </c>
      <c r="D1098" s="379" t="s">
        <v>1668</v>
      </c>
      <c r="E1098" s="380">
        <v>2380</v>
      </c>
      <c r="F1098" s="380">
        <v>1081</v>
      </c>
      <c r="G1098" s="380">
        <v>3992</v>
      </c>
      <c r="H1098" s="137">
        <f t="shared" si="113"/>
        <v>5.8945420906567989</v>
      </c>
      <c r="I1098" s="381">
        <f t="shared" si="114"/>
        <v>0.59619238476953906</v>
      </c>
      <c r="J1098" s="137">
        <f t="shared" si="115"/>
        <v>-7.3334044674580609E-3</v>
      </c>
      <c r="K1098" s="137">
        <f t="shared" si="116"/>
        <v>-3.6937416571543799E-2</v>
      </c>
      <c r="L1098" s="137">
        <f t="shared" si="117"/>
        <v>0.14795409897526804</v>
      </c>
      <c r="M1098" s="137">
        <f t="shared" si="118"/>
        <v>0.10368327793626618</v>
      </c>
      <c r="N1098" s="383">
        <f t="shared" si="112"/>
        <v>413.90364552157462</v>
      </c>
    </row>
    <row r="1099" spans="2:14" x14ac:dyDescent="0.25">
      <c r="B1099" s="382">
        <v>17</v>
      </c>
      <c r="C1099" s="382">
        <v>3407</v>
      </c>
      <c r="D1099" s="379" t="s">
        <v>1669</v>
      </c>
      <c r="E1099" s="380">
        <v>2291</v>
      </c>
      <c r="F1099" s="380">
        <v>1384</v>
      </c>
      <c r="G1099" s="380">
        <v>6743</v>
      </c>
      <c r="H1099" s="137">
        <f t="shared" si="113"/>
        <v>6.5274566473988438</v>
      </c>
      <c r="I1099" s="381">
        <f t="shared" si="114"/>
        <v>0.33975975085273619</v>
      </c>
      <c r="J1099" s="137">
        <f t="shared" si="115"/>
        <v>6.5936610718307462E-2</v>
      </c>
      <c r="K1099" s="137">
        <f t="shared" si="116"/>
        <v>-2.0815042386872901E-2</v>
      </c>
      <c r="L1099" s="137">
        <f t="shared" si="117"/>
        <v>-7.0457010525512953E-2</v>
      </c>
      <c r="M1099" s="137">
        <f t="shared" si="118"/>
        <v>-2.5335442194078392E-2</v>
      </c>
      <c r="N1099" s="383">
        <f t="shared" si="112"/>
        <v>-170.83688671467058</v>
      </c>
    </row>
    <row r="1100" spans="2:14" x14ac:dyDescent="0.25">
      <c r="B1100" s="382">
        <v>17</v>
      </c>
      <c r="C1100" s="382">
        <v>3408</v>
      </c>
      <c r="D1100" s="379" t="s">
        <v>1670</v>
      </c>
      <c r="E1100" s="380">
        <v>7127</v>
      </c>
      <c r="F1100" s="380">
        <v>1420</v>
      </c>
      <c r="G1100" s="380">
        <v>14570</v>
      </c>
      <c r="H1100" s="137">
        <f t="shared" si="113"/>
        <v>15.279577464788732</v>
      </c>
      <c r="I1100" s="381">
        <f t="shared" si="114"/>
        <v>0.48915579958819494</v>
      </c>
      <c r="J1100" s="137">
        <f t="shared" si="115"/>
        <v>0.27440059067431866</v>
      </c>
      <c r="K1100" s="137">
        <f t="shared" si="116"/>
        <v>0.20212969039625561</v>
      </c>
      <c r="L1100" s="137">
        <f t="shared" si="117"/>
        <v>5.6787935879907152E-2</v>
      </c>
      <c r="M1100" s="137">
        <f t="shared" si="118"/>
        <v>0.53331821695048143</v>
      </c>
      <c r="N1100" s="383">
        <f t="shared" si="112"/>
        <v>7770.4464209685148</v>
      </c>
    </row>
    <row r="1101" spans="2:14" x14ac:dyDescent="0.25">
      <c r="B1101" s="382">
        <v>17</v>
      </c>
      <c r="C1101" s="382">
        <v>3422</v>
      </c>
      <c r="D1101" s="379" t="s">
        <v>1671</v>
      </c>
      <c r="E1101" s="380">
        <v>670</v>
      </c>
      <c r="F1101" s="380">
        <v>1558</v>
      </c>
      <c r="G1101" s="380">
        <v>1529</v>
      </c>
      <c r="H1101" s="137">
        <f t="shared" si="113"/>
        <v>1.4114249037227213</v>
      </c>
      <c r="I1101" s="381">
        <f t="shared" si="114"/>
        <v>0.43819489862655331</v>
      </c>
      <c r="J1101" s="137">
        <f t="shared" si="115"/>
        <v>-7.2932840091791212E-2</v>
      </c>
      <c r="K1101" s="137">
        <f t="shared" si="116"/>
        <v>-0.15113686424033662</v>
      </c>
      <c r="L1101" s="137">
        <f t="shared" si="117"/>
        <v>1.3383058933540307E-2</v>
      </c>
      <c r="M1101" s="137">
        <f t="shared" si="118"/>
        <v>-0.21068664539858753</v>
      </c>
      <c r="N1101" s="383">
        <f t="shared" ref="N1101:N1164" si="119">M1101*G1101</f>
        <v>-322.13988081444035</v>
      </c>
    </row>
    <row r="1102" spans="2:14" x14ac:dyDescent="0.25">
      <c r="B1102" s="382">
        <v>17</v>
      </c>
      <c r="C1102" s="382">
        <v>3423</v>
      </c>
      <c r="D1102" s="379" t="s">
        <v>1672</v>
      </c>
      <c r="E1102" s="380">
        <v>941</v>
      </c>
      <c r="F1102" s="380">
        <v>1627</v>
      </c>
      <c r="G1102" s="380">
        <v>3290</v>
      </c>
      <c r="H1102" s="137">
        <f t="shared" ref="H1102:H1165" si="120">(G1102+E1102)/F1102</f>
        <v>2.6004917025199754</v>
      </c>
      <c r="I1102" s="381">
        <f t="shared" ref="I1102:I1165" si="121">E1102/G1102</f>
        <v>0.28601823708206686</v>
      </c>
      <c r="J1102" s="137">
        <f t="shared" ref="J1102:J1165" si="122">$J$6*(G1102-G$10)/G$11</f>
        <v>-2.6030442148449479E-2</v>
      </c>
      <c r="K1102" s="137">
        <f t="shared" ref="K1102:K1165" si="123">$K$6*(H1102-H$10)/H$11</f>
        <v>-0.12084749949660328</v>
      </c>
      <c r="L1102" s="137">
        <f t="shared" ref="L1102:L1165" si="124">$L$6*(I1102-I$10)/I$11</f>
        <v>-0.11623021602443391</v>
      </c>
      <c r="M1102" s="137">
        <f t="shared" ref="M1102:M1165" si="125">SUM(J1102:L1102)</f>
        <v>-0.2631081576694867</v>
      </c>
      <c r="N1102" s="383">
        <f t="shared" si="119"/>
        <v>-865.62583873261121</v>
      </c>
    </row>
    <row r="1103" spans="2:14" x14ac:dyDescent="0.25">
      <c r="B1103" s="382">
        <v>17</v>
      </c>
      <c r="C1103" s="382">
        <v>3424</v>
      </c>
      <c r="D1103" s="379" t="s">
        <v>1673</v>
      </c>
      <c r="E1103" s="380">
        <v>3547</v>
      </c>
      <c r="F1103" s="380">
        <v>1737</v>
      </c>
      <c r="G1103" s="380">
        <v>4726</v>
      </c>
      <c r="H1103" s="137">
        <f t="shared" si="120"/>
        <v>4.7628094415659179</v>
      </c>
      <c r="I1103" s="381">
        <f t="shared" si="121"/>
        <v>0.75052898857384676</v>
      </c>
      <c r="J1103" s="137">
        <f t="shared" si="122"/>
        <v>1.2215919831470289E-2</v>
      </c>
      <c r="K1103" s="137">
        <f t="shared" si="123"/>
        <v>-6.5766295685298445E-2</v>
      </c>
      <c r="L1103" s="137">
        <f t="shared" si="124"/>
        <v>0.27940705938286503</v>
      </c>
      <c r="M1103" s="137">
        <f t="shared" si="125"/>
        <v>0.22585668352903687</v>
      </c>
      <c r="N1103" s="383">
        <f t="shared" si="119"/>
        <v>1067.3986863582284</v>
      </c>
    </row>
    <row r="1104" spans="2:14" x14ac:dyDescent="0.25">
      <c r="B1104" s="382">
        <v>17</v>
      </c>
      <c r="C1104" s="382">
        <v>3426</v>
      </c>
      <c r="D1104" s="379" t="s">
        <v>1674</v>
      </c>
      <c r="E1104" s="380">
        <v>2049</v>
      </c>
      <c r="F1104" s="380">
        <v>881</v>
      </c>
      <c r="G1104" s="380">
        <v>5033</v>
      </c>
      <c r="H1104" s="137">
        <f t="shared" si="120"/>
        <v>8.0385925085130534</v>
      </c>
      <c r="I1104" s="381">
        <f t="shared" si="121"/>
        <v>0.40711305384462548</v>
      </c>
      <c r="J1104" s="137">
        <f t="shared" si="122"/>
        <v>2.0392544572302721E-2</v>
      </c>
      <c r="K1104" s="137">
        <f t="shared" si="123"/>
        <v>1.7678459677873803E-2</v>
      </c>
      <c r="L1104" s="137">
        <f t="shared" si="124"/>
        <v>-1.3090249476786357E-2</v>
      </c>
      <c r="M1104" s="137">
        <f t="shared" si="125"/>
        <v>2.4980754773390165E-2</v>
      </c>
      <c r="N1104" s="383">
        <f t="shared" si="119"/>
        <v>125.7281387744727</v>
      </c>
    </row>
    <row r="1105" spans="2:14" x14ac:dyDescent="0.25">
      <c r="B1105" s="382">
        <v>17</v>
      </c>
      <c r="C1105" s="382">
        <v>3427</v>
      </c>
      <c r="D1105" s="379" t="s">
        <v>1675</v>
      </c>
      <c r="E1105" s="380">
        <v>16136</v>
      </c>
      <c r="F1105" s="380">
        <v>2067</v>
      </c>
      <c r="G1105" s="380">
        <v>25176</v>
      </c>
      <c r="H1105" s="137">
        <f t="shared" si="120"/>
        <v>19.986453797774551</v>
      </c>
      <c r="I1105" s="381">
        <f t="shared" si="121"/>
        <v>0.64092786781061328</v>
      </c>
      <c r="J1105" s="137">
        <f t="shared" si="122"/>
        <v>0.55688033660679015</v>
      </c>
      <c r="K1105" s="137">
        <f t="shared" si="123"/>
        <v>0.32202900488191943</v>
      </c>
      <c r="L1105" s="137">
        <f t="shared" si="124"/>
        <v>0.18605660697440365</v>
      </c>
      <c r="M1105" s="137">
        <f t="shared" si="125"/>
        <v>1.0649659484631133</v>
      </c>
      <c r="N1105" s="383">
        <f t="shared" si="119"/>
        <v>26811.582718507339</v>
      </c>
    </row>
    <row r="1106" spans="2:14" x14ac:dyDescent="0.25">
      <c r="B1106" s="382">
        <v>17</v>
      </c>
      <c r="C1106" s="382">
        <v>3441</v>
      </c>
      <c r="D1106" s="379" t="s">
        <v>1676</v>
      </c>
      <c r="E1106" s="380">
        <v>629</v>
      </c>
      <c r="F1106" s="380">
        <v>619</v>
      </c>
      <c r="G1106" s="380">
        <v>2144</v>
      </c>
      <c r="H1106" s="137">
        <f t="shared" si="120"/>
        <v>4.479806138933764</v>
      </c>
      <c r="I1106" s="381">
        <f t="shared" si="121"/>
        <v>0.29337686567164178</v>
      </c>
      <c r="J1106" s="137">
        <f t="shared" si="122"/>
        <v>-5.655295665331582E-2</v>
      </c>
      <c r="K1106" s="137">
        <f t="shared" si="123"/>
        <v>-7.2975302164814196E-2</v>
      </c>
      <c r="L1106" s="137">
        <f t="shared" si="124"/>
        <v>-0.10996265869327664</v>
      </c>
      <c r="M1106" s="137">
        <f t="shared" si="125"/>
        <v>-0.23949091751140666</v>
      </c>
      <c r="N1106" s="383">
        <f t="shared" si="119"/>
        <v>-513.46852714445583</v>
      </c>
    </row>
    <row r="1107" spans="2:14" x14ac:dyDescent="0.25">
      <c r="B1107" s="382">
        <v>17</v>
      </c>
      <c r="C1107" s="382">
        <v>3442</v>
      </c>
      <c r="D1107" s="379" t="s">
        <v>1677</v>
      </c>
      <c r="E1107" s="380">
        <v>2654</v>
      </c>
      <c r="F1107" s="380">
        <v>1250</v>
      </c>
      <c r="G1107" s="380">
        <v>8714</v>
      </c>
      <c r="H1107" s="137">
        <f t="shared" si="120"/>
        <v>9.0944000000000003</v>
      </c>
      <c r="I1107" s="381">
        <f t="shared" si="121"/>
        <v>0.30456736286435621</v>
      </c>
      <c r="J1107" s="137">
        <f t="shared" si="122"/>
        <v>0.1184321395918603</v>
      </c>
      <c r="K1107" s="137">
        <f t="shared" si="123"/>
        <v>4.457328025579415E-2</v>
      </c>
      <c r="L1107" s="137">
        <f t="shared" si="124"/>
        <v>-0.10043138776884701</v>
      </c>
      <c r="M1107" s="137">
        <f t="shared" si="125"/>
        <v>6.2574032078807448E-2</v>
      </c>
      <c r="N1107" s="383">
        <f t="shared" si="119"/>
        <v>545.27011553472812</v>
      </c>
    </row>
    <row r="1108" spans="2:14" x14ac:dyDescent="0.25">
      <c r="B1108" s="382">
        <v>17</v>
      </c>
      <c r="C1108" s="382">
        <v>3443</v>
      </c>
      <c r="D1108" s="379" t="s">
        <v>1678</v>
      </c>
      <c r="E1108" s="380">
        <v>13629</v>
      </c>
      <c r="F1108" s="380">
        <v>2704</v>
      </c>
      <c r="G1108" s="380">
        <v>18633</v>
      </c>
      <c r="H1108" s="137">
        <f t="shared" si="120"/>
        <v>11.93121301775148</v>
      </c>
      <c r="I1108" s="381">
        <f t="shared" si="121"/>
        <v>0.73144421188214459</v>
      </c>
      <c r="J1108" s="137">
        <f t="shared" si="122"/>
        <v>0.3826143571954983</v>
      </c>
      <c r="K1108" s="137">
        <f t="shared" si="123"/>
        <v>0.11683605329037823</v>
      </c>
      <c r="L1108" s="137">
        <f t="shared" si="124"/>
        <v>0.26315200171668013</v>
      </c>
      <c r="M1108" s="137">
        <f t="shared" si="125"/>
        <v>0.76260241220255665</v>
      </c>
      <c r="N1108" s="383">
        <f t="shared" si="119"/>
        <v>14209.570746570238</v>
      </c>
    </row>
    <row r="1109" spans="2:14" x14ac:dyDescent="0.25">
      <c r="B1109" s="382">
        <v>17</v>
      </c>
      <c r="C1109" s="382">
        <v>3444</v>
      </c>
      <c r="D1109" s="379" t="s">
        <v>1679</v>
      </c>
      <c r="E1109" s="380">
        <v>1551</v>
      </c>
      <c r="F1109" s="380">
        <v>3117</v>
      </c>
      <c r="G1109" s="380">
        <v>3576</v>
      </c>
      <c r="H1109" s="137">
        <f t="shared" si="120"/>
        <v>1.6448508180943215</v>
      </c>
      <c r="I1109" s="381">
        <f t="shared" si="121"/>
        <v>0.4337248322147651</v>
      </c>
      <c r="J1109" s="137">
        <f t="shared" si="122"/>
        <v>-1.8413130500638163E-2</v>
      </c>
      <c r="K1109" s="137">
        <f t="shared" si="123"/>
        <v>-0.14519075367010414</v>
      </c>
      <c r="L1109" s="137">
        <f t="shared" si="124"/>
        <v>9.5757737622715333E-3</v>
      </c>
      <c r="M1109" s="137">
        <f t="shared" si="125"/>
        <v>-0.15402811040847078</v>
      </c>
      <c r="N1109" s="383">
        <f t="shared" si="119"/>
        <v>-550.80452282069155</v>
      </c>
    </row>
    <row r="1110" spans="2:14" x14ac:dyDescent="0.25">
      <c r="B1110" s="382">
        <v>18</v>
      </c>
      <c r="C1110" s="382">
        <v>3506</v>
      </c>
      <c r="D1110" s="379" t="s">
        <v>1680</v>
      </c>
      <c r="E1110" s="380">
        <v>2788</v>
      </c>
      <c r="F1110" s="380">
        <v>3731</v>
      </c>
      <c r="G1110" s="380">
        <v>2732</v>
      </c>
      <c r="H1110" s="137">
        <f t="shared" si="120"/>
        <v>1.4794961136424551</v>
      </c>
      <c r="I1110" s="381">
        <f t="shared" si="121"/>
        <v>1.0204978038067349</v>
      </c>
      <c r="J1110" s="137">
        <f t="shared" si="122"/>
        <v>-4.0892190048724714E-2</v>
      </c>
      <c r="K1110" s="137">
        <f t="shared" si="123"/>
        <v>-0.14940287107200362</v>
      </c>
      <c r="L1110" s="137">
        <f t="shared" si="124"/>
        <v>0.509347326988418</v>
      </c>
      <c r="M1110" s="137">
        <f t="shared" si="125"/>
        <v>0.31905226586768964</v>
      </c>
      <c r="N1110" s="383">
        <f t="shared" si="119"/>
        <v>871.65079035052815</v>
      </c>
    </row>
    <row r="1111" spans="2:14" x14ac:dyDescent="0.25">
      <c r="B1111" s="382">
        <v>18</v>
      </c>
      <c r="C1111" s="382">
        <v>3513</v>
      </c>
      <c r="D1111" s="379" t="s">
        <v>1681</v>
      </c>
      <c r="E1111" s="380">
        <v>194</v>
      </c>
      <c r="F1111" s="380">
        <v>1423</v>
      </c>
      <c r="G1111" s="380">
        <v>518</v>
      </c>
      <c r="H1111" s="137">
        <f t="shared" si="120"/>
        <v>0.50035137034434296</v>
      </c>
      <c r="I1111" s="381">
        <f t="shared" si="121"/>
        <v>0.37451737451737449</v>
      </c>
      <c r="J1111" s="137">
        <f t="shared" si="122"/>
        <v>-9.9859770427236108E-2</v>
      </c>
      <c r="K1111" s="137">
        <f t="shared" si="123"/>
        <v>-0.17434484430400748</v>
      </c>
      <c r="L1111" s="137">
        <f t="shared" si="124"/>
        <v>-4.085293466258192E-2</v>
      </c>
      <c r="M1111" s="137">
        <f t="shared" si="125"/>
        <v>-0.31505754939382552</v>
      </c>
      <c r="N1111" s="383">
        <f t="shared" si="119"/>
        <v>-163.19981058600163</v>
      </c>
    </row>
    <row r="1112" spans="2:14" x14ac:dyDescent="0.25">
      <c r="B1112" s="382">
        <v>18</v>
      </c>
      <c r="C1112" s="382">
        <v>3514</v>
      </c>
      <c r="D1112" s="379" t="s">
        <v>1682</v>
      </c>
      <c r="E1112" s="380">
        <v>46</v>
      </c>
      <c r="F1112" s="380">
        <v>965</v>
      </c>
      <c r="G1112" s="380">
        <v>205</v>
      </c>
      <c r="H1112" s="137">
        <f t="shared" si="120"/>
        <v>0.26010362694300521</v>
      </c>
      <c r="I1112" s="381">
        <f t="shared" si="121"/>
        <v>0.22439024390243903</v>
      </c>
      <c r="J1112" s="137">
        <f t="shared" si="122"/>
        <v>-0.10819619890893171</v>
      </c>
      <c r="K1112" s="137">
        <f t="shared" si="123"/>
        <v>-0.18046472885221171</v>
      </c>
      <c r="L1112" s="137">
        <f t="shared" si="124"/>
        <v>-0.16872056470227076</v>
      </c>
      <c r="M1112" s="137">
        <f t="shared" si="125"/>
        <v>-0.4573814924634142</v>
      </c>
      <c r="N1112" s="383">
        <f t="shared" si="119"/>
        <v>-93.763205954999904</v>
      </c>
    </row>
    <row r="1113" spans="2:14" x14ac:dyDescent="0.25">
      <c r="B1113" s="382">
        <v>18</v>
      </c>
      <c r="C1113" s="382">
        <v>3542</v>
      </c>
      <c r="D1113" s="379" t="s">
        <v>1683</v>
      </c>
      <c r="E1113" s="380">
        <v>728</v>
      </c>
      <c r="F1113" s="380">
        <v>7288</v>
      </c>
      <c r="G1113" s="380">
        <v>1354</v>
      </c>
      <c r="H1113" s="137">
        <f t="shared" si="120"/>
        <v>0.28567508232711308</v>
      </c>
      <c r="I1113" s="381">
        <f t="shared" si="121"/>
        <v>0.53766617429837515</v>
      </c>
      <c r="J1113" s="137">
        <f t="shared" si="122"/>
        <v>-7.759378253363379E-2</v>
      </c>
      <c r="K1113" s="137">
        <f t="shared" si="123"/>
        <v>-0.17981334144492658</v>
      </c>
      <c r="L1113" s="137">
        <f t="shared" si="124"/>
        <v>9.8105628565568218E-2</v>
      </c>
      <c r="M1113" s="137">
        <f t="shared" si="125"/>
        <v>-0.15930149541299216</v>
      </c>
      <c r="N1113" s="383">
        <f t="shared" si="119"/>
        <v>-215.69422478919137</v>
      </c>
    </row>
    <row r="1114" spans="2:14" x14ac:dyDescent="0.25">
      <c r="B1114" s="382">
        <v>18</v>
      </c>
      <c r="C1114" s="382">
        <v>3543</v>
      </c>
      <c r="D1114" s="379" t="s">
        <v>1684</v>
      </c>
      <c r="E1114" s="380">
        <v>1563</v>
      </c>
      <c r="F1114" s="380">
        <v>19913</v>
      </c>
      <c r="G1114" s="380">
        <v>2465</v>
      </c>
      <c r="H1114" s="137">
        <f t="shared" si="120"/>
        <v>0.20227991764174158</v>
      </c>
      <c r="I1114" s="381">
        <f t="shared" si="121"/>
        <v>0.6340770791075051</v>
      </c>
      <c r="J1114" s="137">
        <f t="shared" si="122"/>
        <v>-4.800345651713598E-2</v>
      </c>
      <c r="K1114" s="137">
        <f t="shared" si="123"/>
        <v>-0.18193768514334116</v>
      </c>
      <c r="L1114" s="137">
        <f t="shared" si="124"/>
        <v>0.18022159159922824</v>
      </c>
      <c r="M1114" s="137">
        <f t="shared" si="125"/>
        <v>-4.9719550061248896E-2</v>
      </c>
      <c r="N1114" s="383">
        <f t="shared" si="119"/>
        <v>-122.55869090097853</v>
      </c>
    </row>
    <row r="1115" spans="2:14" x14ac:dyDescent="0.25">
      <c r="B1115" s="382">
        <v>18</v>
      </c>
      <c r="C1115" s="382">
        <v>3544</v>
      </c>
      <c r="D1115" s="379" t="s">
        <v>1685</v>
      </c>
      <c r="E1115" s="380">
        <v>575</v>
      </c>
      <c r="F1115" s="380">
        <v>9303</v>
      </c>
      <c r="G1115" s="380">
        <v>898</v>
      </c>
      <c r="H1115" s="137">
        <f t="shared" si="120"/>
        <v>0.15833602063850372</v>
      </c>
      <c r="I1115" s="381">
        <f t="shared" si="121"/>
        <v>0.64031180400890864</v>
      </c>
      <c r="J1115" s="137">
        <f t="shared" si="122"/>
        <v>-8.9738866839235057E-2</v>
      </c>
      <c r="K1115" s="137">
        <f t="shared" si="123"/>
        <v>-0.18305707786874437</v>
      </c>
      <c r="L1115" s="137">
        <f t="shared" si="124"/>
        <v>0.18553188757189096</v>
      </c>
      <c r="M1115" s="137">
        <f t="shared" si="125"/>
        <v>-8.7264057136088452E-2</v>
      </c>
      <c r="N1115" s="383">
        <f t="shared" si="119"/>
        <v>-78.363123308207435</v>
      </c>
    </row>
    <row r="1116" spans="2:14" x14ac:dyDescent="0.25">
      <c r="B1116" s="382">
        <v>18</v>
      </c>
      <c r="C1116" s="382">
        <v>3551</v>
      </c>
      <c r="D1116" s="379" t="s">
        <v>1686</v>
      </c>
      <c r="E1116" s="380">
        <v>942</v>
      </c>
      <c r="F1116" s="380">
        <v>3458</v>
      </c>
      <c r="G1116" s="380">
        <v>1099</v>
      </c>
      <c r="H1116" s="137">
        <f t="shared" si="120"/>
        <v>0.59022556390977443</v>
      </c>
      <c r="I1116" s="381">
        <f t="shared" si="121"/>
        <v>0.8571428571428571</v>
      </c>
      <c r="J1116" s="137">
        <f t="shared" si="122"/>
        <v>-8.438544152031871E-2</v>
      </c>
      <c r="K1116" s="137">
        <f t="shared" si="123"/>
        <v>-0.17205545885257129</v>
      </c>
      <c r="L1116" s="137">
        <f t="shared" si="124"/>
        <v>0.3702131824829491</v>
      </c>
      <c r="M1116" s="137">
        <f t="shared" si="125"/>
        <v>0.11377228211005908</v>
      </c>
      <c r="N1116" s="383">
        <f t="shared" si="119"/>
        <v>125.03573803895492</v>
      </c>
    </row>
    <row r="1117" spans="2:14" x14ac:dyDescent="0.25">
      <c r="B1117" s="382">
        <v>18</v>
      </c>
      <c r="C1117" s="382">
        <v>3561</v>
      </c>
      <c r="D1117" s="379" t="s">
        <v>1687</v>
      </c>
      <c r="E1117" s="380">
        <v>2346</v>
      </c>
      <c r="F1117" s="380">
        <v>10569</v>
      </c>
      <c r="G1117" s="380">
        <v>3505</v>
      </c>
      <c r="H1117" s="137">
        <f t="shared" si="120"/>
        <v>0.55360015138612928</v>
      </c>
      <c r="I1117" s="381">
        <f t="shared" si="121"/>
        <v>0.66932952924393718</v>
      </c>
      <c r="J1117" s="137">
        <f t="shared" si="122"/>
        <v>-2.0304141434185727E-2</v>
      </c>
      <c r="K1117" s="137">
        <f t="shared" si="123"/>
        <v>-0.17298842618455004</v>
      </c>
      <c r="L1117" s="137">
        <f t="shared" si="124"/>
        <v>0.21024712551554378</v>
      </c>
      <c r="M1117" s="137">
        <f t="shared" si="125"/>
        <v>1.6954557896808026E-2</v>
      </c>
      <c r="N1117" s="383">
        <f t="shared" si="119"/>
        <v>59.425725428312127</v>
      </c>
    </row>
    <row r="1118" spans="2:14" x14ac:dyDescent="0.25">
      <c r="B1118" s="382">
        <v>18</v>
      </c>
      <c r="C1118" s="382">
        <v>3572</v>
      </c>
      <c r="D1118" s="379" t="s">
        <v>1688</v>
      </c>
      <c r="E1118" s="380">
        <v>266</v>
      </c>
      <c r="F1118" s="380">
        <v>1871</v>
      </c>
      <c r="G1118" s="380">
        <v>635</v>
      </c>
      <c r="H1118" s="137">
        <f t="shared" si="120"/>
        <v>0.481560662747194</v>
      </c>
      <c r="I1118" s="381">
        <f t="shared" si="121"/>
        <v>0.41889763779527561</v>
      </c>
      <c r="J1118" s="137">
        <f t="shared" si="122"/>
        <v>-9.6743597480404217E-2</v>
      </c>
      <c r="K1118" s="137">
        <f t="shared" si="123"/>
        <v>-0.17482350420501439</v>
      </c>
      <c r="L1118" s="137">
        <f t="shared" si="124"/>
        <v>-3.0529776352403882E-3</v>
      </c>
      <c r="M1118" s="137">
        <f t="shared" si="125"/>
        <v>-0.27462007932065896</v>
      </c>
      <c r="N1118" s="383">
        <f t="shared" si="119"/>
        <v>-174.38375036861845</v>
      </c>
    </row>
    <row r="1119" spans="2:14" x14ac:dyDescent="0.25">
      <c r="B1119" s="382">
        <v>18</v>
      </c>
      <c r="C1119" s="382">
        <v>3575</v>
      </c>
      <c r="D1119" s="379" t="s">
        <v>1689</v>
      </c>
      <c r="E1119" s="380">
        <v>1724</v>
      </c>
      <c r="F1119" s="380">
        <v>2199</v>
      </c>
      <c r="G1119" s="380">
        <v>2102</v>
      </c>
      <c r="H1119" s="137">
        <f t="shared" si="120"/>
        <v>1.7398817644383811</v>
      </c>
      <c r="I1119" s="381">
        <f t="shared" si="121"/>
        <v>0.82017126546146524</v>
      </c>
      <c r="J1119" s="137">
        <f t="shared" si="122"/>
        <v>-5.7671582839358033E-2</v>
      </c>
      <c r="K1119" s="137">
        <f t="shared" si="123"/>
        <v>-0.14277000910077553</v>
      </c>
      <c r="L1119" s="137">
        <f t="shared" si="124"/>
        <v>0.33872340586675403</v>
      </c>
      <c r="M1119" s="137">
        <f t="shared" si="125"/>
        <v>0.13828181392662048</v>
      </c>
      <c r="N1119" s="383">
        <f t="shared" si="119"/>
        <v>290.66837287375625</v>
      </c>
    </row>
    <row r="1120" spans="2:14" x14ac:dyDescent="0.25">
      <c r="B1120" s="382">
        <v>18</v>
      </c>
      <c r="C1120" s="382">
        <v>3581</v>
      </c>
      <c r="D1120" s="379" t="s">
        <v>1690</v>
      </c>
      <c r="E1120" s="380">
        <v>111</v>
      </c>
      <c r="F1120" s="380">
        <v>614</v>
      </c>
      <c r="G1120" s="380">
        <v>769</v>
      </c>
      <c r="H1120" s="137">
        <f t="shared" si="120"/>
        <v>1.4332247557003257</v>
      </c>
      <c r="I1120" s="381">
        <f t="shared" si="121"/>
        <v>0.14434330299089726</v>
      </c>
      <c r="J1120" s="137">
        <f t="shared" si="122"/>
        <v>-9.3174647267793315E-2</v>
      </c>
      <c r="K1120" s="137">
        <f t="shared" si="123"/>
        <v>-0.15058155173091584</v>
      </c>
      <c r="L1120" s="137">
        <f t="shared" si="124"/>
        <v>-0.23689886521571296</v>
      </c>
      <c r="M1120" s="137">
        <f t="shared" si="125"/>
        <v>-0.48065506421442211</v>
      </c>
      <c r="N1120" s="383">
        <f t="shared" si="119"/>
        <v>-369.62374438089063</v>
      </c>
    </row>
    <row r="1121" spans="2:14" x14ac:dyDescent="0.25">
      <c r="B1121" s="382">
        <v>18</v>
      </c>
      <c r="C1121" s="382">
        <v>3582</v>
      </c>
      <c r="D1121" s="379" t="s">
        <v>1691</v>
      </c>
      <c r="E1121" s="380">
        <v>305</v>
      </c>
      <c r="F1121" s="380">
        <v>452</v>
      </c>
      <c r="G1121" s="380">
        <v>616</v>
      </c>
      <c r="H1121" s="137">
        <f t="shared" si="120"/>
        <v>2.0376106194690267</v>
      </c>
      <c r="I1121" s="381">
        <f t="shared" si="121"/>
        <v>0.49512987012987014</v>
      </c>
      <c r="J1121" s="137">
        <f t="shared" si="122"/>
        <v>-9.7249642659804264E-2</v>
      </c>
      <c r="K1121" s="137">
        <f t="shared" si="123"/>
        <v>-0.13518589532863165</v>
      </c>
      <c r="L1121" s="137">
        <f t="shared" si="124"/>
        <v>6.1876224976787637E-2</v>
      </c>
      <c r="M1121" s="137">
        <f t="shared" si="125"/>
        <v>-0.17055931301164828</v>
      </c>
      <c r="N1121" s="383">
        <f t="shared" si="119"/>
        <v>-105.06453681517534</v>
      </c>
    </row>
    <row r="1122" spans="2:14" x14ac:dyDescent="0.25">
      <c r="B1122" s="382">
        <v>18</v>
      </c>
      <c r="C1122" s="382">
        <v>3603</v>
      </c>
      <c r="D1122" s="379" t="s">
        <v>1692</v>
      </c>
      <c r="E1122" s="380">
        <v>658</v>
      </c>
      <c r="F1122" s="380">
        <v>7971</v>
      </c>
      <c r="G1122" s="380">
        <v>958</v>
      </c>
      <c r="H1122" s="137">
        <f t="shared" si="120"/>
        <v>0.20273491406348013</v>
      </c>
      <c r="I1122" s="381">
        <f t="shared" si="121"/>
        <v>0.68684759916492688</v>
      </c>
      <c r="J1122" s="137">
        <f t="shared" si="122"/>
        <v>-8.8140829430603321E-2</v>
      </c>
      <c r="K1122" s="137">
        <f t="shared" si="123"/>
        <v>-0.1819260949176372</v>
      </c>
      <c r="L1122" s="137">
        <f t="shared" si="124"/>
        <v>0.22516777359888004</v>
      </c>
      <c r="M1122" s="137">
        <f t="shared" si="125"/>
        <v>-4.4899150749360489E-2</v>
      </c>
      <c r="N1122" s="383">
        <f t="shared" si="119"/>
        <v>-43.013386417887347</v>
      </c>
    </row>
    <row r="1123" spans="2:14" x14ac:dyDescent="0.25">
      <c r="B1123" s="382">
        <v>18</v>
      </c>
      <c r="C1123" s="382">
        <v>3618</v>
      </c>
      <c r="D1123" s="379" t="s">
        <v>1693</v>
      </c>
      <c r="E1123" s="380">
        <v>917</v>
      </c>
      <c r="F1123" s="380">
        <v>11324</v>
      </c>
      <c r="G1123" s="380">
        <v>2075</v>
      </c>
      <c r="H1123" s="137">
        <f t="shared" si="120"/>
        <v>0.26421759095725894</v>
      </c>
      <c r="I1123" s="381">
        <f t="shared" si="121"/>
        <v>0.44192771084337351</v>
      </c>
      <c r="J1123" s="137">
        <f t="shared" si="122"/>
        <v>-5.839069967324232E-2</v>
      </c>
      <c r="K1123" s="137">
        <f t="shared" si="123"/>
        <v>-0.18035993292594721</v>
      </c>
      <c r="L1123" s="137">
        <f t="shared" si="124"/>
        <v>1.6562403330471796E-2</v>
      </c>
      <c r="M1123" s="137">
        <f t="shared" si="125"/>
        <v>-0.22218822926871773</v>
      </c>
      <c r="N1123" s="383">
        <f t="shared" si="119"/>
        <v>-461.04057573258928</v>
      </c>
    </row>
    <row r="1124" spans="2:14" x14ac:dyDescent="0.25">
      <c r="B1124" s="382">
        <v>18</v>
      </c>
      <c r="C1124" s="382">
        <v>3619</v>
      </c>
      <c r="D1124" s="379" t="s">
        <v>1694</v>
      </c>
      <c r="E1124" s="380">
        <v>3478</v>
      </c>
      <c r="F1124" s="380">
        <v>10349</v>
      </c>
      <c r="G1124" s="380">
        <v>5067</v>
      </c>
      <c r="H1124" s="137">
        <f t="shared" si="120"/>
        <v>0.82568364093149094</v>
      </c>
      <c r="I1124" s="381">
        <f t="shared" si="121"/>
        <v>0.68640221038089599</v>
      </c>
      <c r="J1124" s="137">
        <f t="shared" si="122"/>
        <v>2.1298099103860709E-2</v>
      </c>
      <c r="K1124" s="137">
        <f t="shared" si="123"/>
        <v>-0.1660575825482436</v>
      </c>
      <c r="L1124" s="137">
        <f t="shared" si="124"/>
        <v>0.22478842305759536</v>
      </c>
      <c r="M1124" s="137">
        <f t="shared" si="125"/>
        <v>8.0028939613212474E-2</v>
      </c>
      <c r="N1124" s="383">
        <f t="shared" si="119"/>
        <v>405.50663702014759</v>
      </c>
    </row>
    <row r="1125" spans="2:14" x14ac:dyDescent="0.25">
      <c r="B1125" s="382">
        <v>18</v>
      </c>
      <c r="C1125" s="382">
        <v>3633</v>
      </c>
      <c r="D1125" s="379" t="s">
        <v>1695</v>
      </c>
      <c r="E1125" s="380">
        <v>184</v>
      </c>
      <c r="F1125" s="380">
        <v>123</v>
      </c>
      <c r="G1125" s="380">
        <v>353</v>
      </c>
      <c r="H1125" s="137">
        <f t="shared" si="120"/>
        <v>4.3658536585365857</v>
      </c>
      <c r="I1125" s="381">
        <f t="shared" si="121"/>
        <v>0.52124645892351273</v>
      </c>
      <c r="J1125" s="137">
        <f t="shared" si="122"/>
        <v>-0.10425437330097342</v>
      </c>
      <c r="K1125" s="137">
        <f t="shared" si="123"/>
        <v>-7.5878039206748696E-2</v>
      </c>
      <c r="L1125" s="137">
        <f t="shared" si="124"/>
        <v>8.4120480895657157E-2</v>
      </c>
      <c r="M1125" s="137">
        <f t="shared" si="125"/>
        <v>-9.6011931612064949E-2</v>
      </c>
      <c r="N1125" s="383">
        <f t="shared" si="119"/>
        <v>-33.892211859058925</v>
      </c>
    </row>
    <row r="1126" spans="2:14" x14ac:dyDescent="0.25">
      <c r="B1126" s="382">
        <v>18</v>
      </c>
      <c r="C1126" s="382">
        <v>3637</v>
      </c>
      <c r="D1126" s="379" t="s">
        <v>1696</v>
      </c>
      <c r="E1126" s="380">
        <v>479</v>
      </c>
      <c r="F1126" s="380">
        <v>277</v>
      </c>
      <c r="G1126" s="380">
        <v>304</v>
      </c>
      <c r="H1126" s="137">
        <f t="shared" si="120"/>
        <v>2.8267148014440435</v>
      </c>
      <c r="I1126" s="381">
        <f t="shared" si="121"/>
        <v>1.575657894736842</v>
      </c>
      <c r="J1126" s="137">
        <f t="shared" si="122"/>
        <v>-0.10555943718468934</v>
      </c>
      <c r="K1126" s="137">
        <f t="shared" si="123"/>
        <v>-0.11508486785664854</v>
      </c>
      <c r="L1126" s="137">
        <f t="shared" si="124"/>
        <v>0.98219327314805749</v>
      </c>
      <c r="M1126" s="137">
        <f t="shared" si="125"/>
        <v>0.76154896810671957</v>
      </c>
      <c r="N1126" s="383">
        <f t="shared" si="119"/>
        <v>231.51088630444275</v>
      </c>
    </row>
    <row r="1127" spans="2:14" x14ac:dyDescent="0.25">
      <c r="B1127" s="382">
        <v>18</v>
      </c>
      <c r="C1127" s="382">
        <v>3638</v>
      </c>
      <c r="D1127" s="379" t="s">
        <v>1697</v>
      </c>
      <c r="E1127" s="380">
        <v>420</v>
      </c>
      <c r="F1127" s="380">
        <v>1360</v>
      </c>
      <c r="G1127" s="380">
        <v>836</v>
      </c>
      <c r="H1127" s="137">
        <f t="shared" si="120"/>
        <v>0.92352941176470593</v>
      </c>
      <c r="I1127" s="381">
        <f t="shared" si="121"/>
        <v>0.50239234449760761</v>
      </c>
      <c r="J1127" s="137">
        <f t="shared" si="122"/>
        <v>-9.1390172161487856E-2</v>
      </c>
      <c r="K1127" s="137">
        <f t="shared" si="123"/>
        <v>-0.1635651353245916</v>
      </c>
      <c r="L1127" s="137">
        <f t="shared" si="124"/>
        <v>6.8061884969240677E-2</v>
      </c>
      <c r="M1127" s="137">
        <f t="shared" si="125"/>
        <v>-0.1868934225168388</v>
      </c>
      <c r="N1127" s="383">
        <f t="shared" si="119"/>
        <v>-156.24290122407723</v>
      </c>
    </row>
    <row r="1128" spans="2:14" x14ac:dyDescent="0.25">
      <c r="B1128" s="382">
        <v>18</v>
      </c>
      <c r="C1128" s="382">
        <v>3640</v>
      </c>
      <c r="D1128" s="379" t="s">
        <v>1698</v>
      </c>
      <c r="E1128" s="380">
        <v>320</v>
      </c>
      <c r="F1128" s="380">
        <v>874</v>
      </c>
      <c r="G1128" s="380">
        <v>976</v>
      </c>
      <c r="H1128" s="137">
        <f t="shared" si="120"/>
        <v>1.4828375286041191</v>
      </c>
      <c r="I1128" s="381">
        <f t="shared" si="121"/>
        <v>0.32786885245901637</v>
      </c>
      <c r="J1128" s="137">
        <f t="shared" si="122"/>
        <v>-8.7661418208013792E-2</v>
      </c>
      <c r="K1128" s="137">
        <f t="shared" si="123"/>
        <v>-0.14931775446069431</v>
      </c>
      <c r="L1128" s="137">
        <f t="shared" si="124"/>
        <v>-8.0584833460779465E-2</v>
      </c>
      <c r="M1128" s="137">
        <f t="shared" si="125"/>
        <v>-0.31756400612948754</v>
      </c>
      <c r="N1128" s="383">
        <f t="shared" si="119"/>
        <v>-309.94246998237986</v>
      </c>
    </row>
    <row r="1129" spans="2:14" x14ac:dyDescent="0.25">
      <c r="B1129" s="382">
        <v>18</v>
      </c>
      <c r="C1129" s="382">
        <v>3661</v>
      </c>
      <c r="D1129" s="379" t="s">
        <v>1699</v>
      </c>
      <c r="E1129" s="380">
        <v>1567</v>
      </c>
      <c r="F1129" s="380">
        <v>2928</v>
      </c>
      <c r="G1129" s="380">
        <v>2439</v>
      </c>
      <c r="H1129" s="137">
        <f t="shared" si="120"/>
        <v>1.3681693989071038</v>
      </c>
      <c r="I1129" s="381">
        <f t="shared" si="121"/>
        <v>0.6424764247642476</v>
      </c>
      <c r="J1129" s="137">
        <f t="shared" si="122"/>
        <v>-4.8695939394209735E-2</v>
      </c>
      <c r="K1129" s="137">
        <f t="shared" si="123"/>
        <v>-0.15223872139744488</v>
      </c>
      <c r="L1129" s="137">
        <f t="shared" si="124"/>
        <v>0.18737555783179782</v>
      </c>
      <c r="M1129" s="137">
        <f t="shared" si="125"/>
        <v>-1.3559102959856795E-2</v>
      </c>
      <c r="N1129" s="383">
        <f t="shared" si="119"/>
        <v>-33.070652119090724</v>
      </c>
    </row>
    <row r="1130" spans="2:14" x14ac:dyDescent="0.25">
      <c r="B1130" s="382">
        <v>18</v>
      </c>
      <c r="C1130" s="382">
        <v>3662</v>
      </c>
      <c r="D1130" s="379" t="s">
        <v>1700</v>
      </c>
      <c r="E1130" s="380">
        <v>76</v>
      </c>
      <c r="F1130" s="380">
        <v>516</v>
      </c>
      <c r="G1130" s="380">
        <v>255</v>
      </c>
      <c r="H1130" s="137">
        <f t="shared" si="120"/>
        <v>0.64147286821705429</v>
      </c>
      <c r="I1130" s="381">
        <f t="shared" si="121"/>
        <v>0.29803921568627451</v>
      </c>
      <c r="J1130" s="137">
        <f t="shared" si="122"/>
        <v>-0.10686450106840527</v>
      </c>
      <c r="K1130" s="137">
        <f t="shared" si="123"/>
        <v>-0.17075002479801155</v>
      </c>
      <c r="L1130" s="137">
        <f t="shared" si="124"/>
        <v>-0.10599160000225491</v>
      </c>
      <c r="M1130" s="137">
        <f t="shared" si="125"/>
        <v>-0.38360612586867171</v>
      </c>
      <c r="N1130" s="383">
        <f t="shared" si="119"/>
        <v>-97.819562096511291</v>
      </c>
    </row>
    <row r="1131" spans="2:14" x14ac:dyDescent="0.25">
      <c r="B1131" s="382">
        <v>18</v>
      </c>
      <c r="C1131" s="382">
        <v>3663</v>
      </c>
      <c r="D1131" s="379" t="s">
        <v>1701</v>
      </c>
      <c r="E1131" s="380">
        <v>127</v>
      </c>
      <c r="F1131" s="380">
        <v>409</v>
      </c>
      <c r="G1131" s="380">
        <v>531</v>
      </c>
      <c r="H1131" s="137">
        <f t="shared" si="120"/>
        <v>1.60880195599022</v>
      </c>
      <c r="I1131" s="381">
        <f t="shared" si="121"/>
        <v>0.2391713747645951</v>
      </c>
      <c r="J1131" s="137">
        <f t="shared" si="122"/>
        <v>-9.9513528988699224E-2</v>
      </c>
      <c r="K1131" s="137">
        <f t="shared" si="123"/>
        <v>-0.14610903440418244</v>
      </c>
      <c r="L1131" s="137">
        <f t="shared" si="124"/>
        <v>-0.15613104697213995</v>
      </c>
      <c r="M1131" s="137">
        <f t="shared" si="125"/>
        <v>-0.40175361036502161</v>
      </c>
      <c r="N1131" s="383">
        <f t="shared" si="119"/>
        <v>-213.33116710382649</v>
      </c>
    </row>
    <row r="1132" spans="2:14" x14ac:dyDescent="0.25">
      <c r="B1132" s="382">
        <v>18</v>
      </c>
      <c r="C1132" s="382">
        <v>3668</v>
      </c>
      <c r="D1132" s="379" t="s">
        <v>1702</v>
      </c>
      <c r="E1132" s="380">
        <v>2452</v>
      </c>
      <c r="F1132" s="380">
        <v>1577</v>
      </c>
      <c r="G1132" s="380">
        <v>3439</v>
      </c>
      <c r="H1132" s="137">
        <f t="shared" si="120"/>
        <v>3.7355738744451492</v>
      </c>
      <c r="I1132" s="381">
        <f t="shared" si="121"/>
        <v>0.71299796452457109</v>
      </c>
      <c r="J1132" s="137">
        <f t="shared" si="122"/>
        <v>-2.2061982583680646E-2</v>
      </c>
      <c r="K1132" s="137">
        <f t="shared" si="123"/>
        <v>-9.1933297237884889E-2</v>
      </c>
      <c r="L1132" s="137">
        <f t="shared" si="124"/>
        <v>0.24744079799835539</v>
      </c>
      <c r="M1132" s="137">
        <f t="shared" si="125"/>
        <v>0.13344551817678985</v>
      </c>
      <c r="N1132" s="383">
        <f t="shared" si="119"/>
        <v>458.91913700998026</v>
      </c>
    </row>
    <row r="1133" spans="2:14" x14ac:dyDescent="0.25">
      <c r="B1133" s="382">
        <v>18</v>
      </c>
      <c r="C1133" s="382">
        <v>3669</v>
      </c>
      <c r="D1133" s="379" t="s">
        <v>1703</v>
      </c>
      <c r="E1133" s="380">
        <v>91</v>
      </c>
      <c r="F1133" s="380">
        <v>1631</v>
      </c>
      <c r="G1133" s="380">
        <v>146</v>
      </c>
      <c r="H1133" s="137">
        <f t="shared" si="120"/>
        <v>0.14530962599632127</v>
      </c>
      <c r="I1133" s="381">
        <f t="shared" si="121"/>
        <v>0.62328767123287676</v>
      </c>
      <c r="J1133" s="137">
        <f t="shared" si="122"/>
        <v>-0.10976760236075293</v>
      </c>
      <c r="K1133" s="137">
        <f t="shared" si="123"/>
        <v>-0.18338890213548192</v>
      </c>
      <c r="L1133" s="137">
        <f t="shared" si="124"/>
        <v>0.1710319400764872</v>
      </c>
      <c r="M1133" s="137">
        <f t="shared" si="125"/>
        <v>-0.12212456441974767</v>
      </c>
      <c r="N1133" s="383">
        <f t="shared" si="119"/>
        <v>-17.830186405283161</v>
      </c>
    </row>
    <row r="1134" spans="2:14" x14ac:dyDescent="0.25">
      <c r="B1134" s="382">
        <v>18</v>
      </c>
      <c r="C1134" s="382">
        <v>3670</v>
      </c>
      <c r="D1134" s="379" t="s">
        <v>1704</v>
      </c>
      <c r="E1134" s="380">
        <v>52</v>
      </c>
      <c r="F1134" s="380">
        <v>412</v>
      </c>
      <c r="G1134" s="380">
        <v>163</v>
      </c>
      <c r="H1134" s="137">
        <f t="shared" si="120"/>
        <v>0.52184466019417475</v>
      </c>
      <c r="I1134" s="381">
        <f t="shared" si="121"/>
        <v>0.31901840490797545</v>
      </c>
      <c r="J1134" s="137">
        <f t="shared" si="122"/>
        <v>-0.10931482509497394</v>
      </c>
      <c r="K1134" s="137">
        <f t="shared" si="123"/>
        <v>-0.17379734092029275</v>
      </c>
      <c r="L1134" s="137">
        <f t="shared" si="124"/>
        <v>-8.8123016256298675E-2</v>
      </c>
      <c r="M1134" s="137">
        <f t="shared" si="125"/>
        <v>-0.37123518227156538</v>
      </c>
      <c r="N1134" s="383">
        <f t="shared" si="119"/>
        <v>-60.51133471026516</v>
      </c>
    </row>
    <row r="1135" spans="2:14" x14ac:dyDescent="0.25">
      <c r="B1135" s="382">
        <v>18</v>
      </c>
      <c r="C1135" s="382">
        <v>3672</v>
      </c>
      <c r="D1135" s="379" t="s">
        <v>1705</v>
      </c>
      <c r="E1135" s="380">
        <v>424</v>
      </c>
      <c r="F1135" s="380">
        <v>10891</v>
      </c>
      <c r="G1135" s="380">
        <v>964</v>
      </c>
      <c r="H1135" s="137">
        <f t="shared" si="120"/>
        <v>0.12744467909282894</v>
      </c>
      <c r="I1135" s="381">
        <f t="shared" si="121"/>
        <v>0.43983402489626555</v>
      </c>
      <c r="J1135" s="137">
        <f t="shared" si="122"/>
        <v>-8.7981025689740144E-2</v>
      </c>
      <c r="K1135" s="137">
        <f t="shared" si="123"/>
        <v>-0.18384397992710361</v>
      </c>
      <c r="L1135" s="137">
        <f t="shared" si="124"/>
        <v>1.4779150303470543E-2</v>
      </c>
      <c r="M1135" s="137">
        <f t="shared" si="125"/>
        <v>-0.25704585531337321</v>
      </c>
      <c r="N1135" s="383">
        <f t="shared" si="119"/>
        <v>-247.79220452209177</v>
      </c>
    </row>
    <row r="1136" spans="2:14" x14ac:dyDescent="0.25">
      <c r="B1136" s="382">
        <v>18</v>
      </c>
      <c r="C1136" s="382">
        <v>3673</v>
      </c>
      <c r="D1136" s="379" t="s">
        <v>1706</v>
      </c>
      <c r="E1136" s="380">
        <v>549</v>
      </c>
      <c r="F1136" s="380">
        <v>4145</v>
      </c>
      <c r="G1136" s="380">
        <v>2262</v>
      </c>
      <c r="H1136" s="137">
        <f t="shared" si="120"/>
        <v>0.6781664656212304</v>
      </c>
      <c r="I1136" s="381">
        <f t="shared" si="121"/>
        <v>0.2427055702917772</v>
      </c>
      <c r="J1136" s="137">
        <f t="shared" si="122"/>
        <v>-5.3410149749673383E-2</v>
      </c>
      <c r="K1136" s="137">
        <f t="shared" si="123"/>
        <v>-0.16981532057730753</v>
      </c>
      <c r="L1136" s="137">
        <f t="shared" si="124"/>
        <v>-0.15312087016860962</v>
      </c>
      <c r="M1136" s="137">
        <f t="shared" si="125"/>
        <v>-0.37634634049559057</v>
      </c>
      <c r="N1136" s="383">
        <f t="shared" si="119"/>
        <v>-851.29542220102587</v>
      </c>
    </row>
    <row r="1137" spans="2:14" x14ac:dyDescent="0.25">
      <c r="B1137" s="382">
        <v>18</v>
      </c>
      <c r="C1137" s="382">
        <v>3681</v>
      </c>
      <c r="D1137" s="379" t="s">
        <v>1707</v>
      </c>
      <c r="E1137" s="380">
        <v>136</v>
      </c>
      <c r="F1137" s="380">
        <v>5220</v>
      </c>
      <c r="G1137" s="380">
        <v>169</v>
      </c>
      <c r="H1137" s="137">
        <f t="shared" si="120"/>
        <v>5.842911877394636E-2</v>
      </c>
      <c r="I1137" s="381">
        <f t="shared" si="121"/>
        <v>0.80473372781065089</v>
      </c>
      <c r="J1137" s="137">
        <f t="shared" si="122"/>
        <v>-0.10915502135411077</v>
      </c>
      <c r="K1137" s="137">
        <f t="shared" si="123"/>
        <v>-0.18560202874455123</v>
      </c>
      <c r="L1137" s="137">
        <f t="shared" si="124"/>
        <v>0.32557480744238826</v>
      </c>
      <c r="M1137" s="137">
        <f t="shared" si="125"/>
        <v>3.0817757343726271E-2</v>
      </c>
      <c r="N1137" s="383">
        <f t="shared" si="119"/>
        <v>5.2082009910897398</v>
      </c>
    </row>
    <row r="1138" spans="2:14" x14ac:dyDescent="0.25">
      <c r="B1138" s="382">
        <v>18</v>
      </c>
      <c r="C1138" s="382">
        <v>3695</v>
      </c>
      <c r="D1138" s="379" t="s">
        <v>1708</v>
      </c>
      <c r="E1138" s="380">
        <v>82</v>
      </c>
      <c r="F1138" s="380">
        <v>1396</v>
      </c>
      <c r="G1138" s="380">
        <v>147</v>
      </c>
      <c r="H1138" s="137">
        <f t="shared" si="120"/>
        <v>0.16404011461318052</v>
      </c>
      <c r="I1138" s="381">
        <f t="shared" si="121"/>
        <v>0.55782312925170063</v>
      </c>
      <c r="J1138" s="137">
        <f t="shared" si="122"/>
        <v>-0.1097409684039424</v>
      </c>
      <c r="K1138" s="137">
        <f t="shared" si="123"/>
        <v>-0.18291177620604024</v>
      </c>
      <c r="L1138" s="137">
        <f t="shared" si="124"/>
        <v>0.11527389154469213</v>
      </c>
      <c r="M1138" s="137">
        <f t="shared" si="125"/>
        <v>-0.1773788530652905</v>
      </c>
      <c r="N1138" s="383">
        <f t="shared" si="119"/>
        <v>-26.074691400597704</v>
      </c>
    </row>
    <row r="1139" spans="2:14" x14ac:dyDescent="0.25">
      <c r="B1139" s="382">
        <v>18</v>
      </c>
      <c r="C1139" s="382">
        <v>3701</v>
      </c>
      <c r="D1139" s="379" t="s">
        <v>1709</v>
      </c>
      <c r="E1139" s="380">
        <v>495</v>
      </c>
      <c r="F1139" s="380">
        <v>3680</v>
      </c>
      <c r="G1139" s="380">
        <v>923</v>
      </c>
      <c r="H1139" s="137">
        <f t="shared" si="120"/>
        <v>0.38532608695652176</v>
      </c>
      <c r="I1139" s="381">
        <f t="shared" si="121"/>
        <v>0.53629469122426865</v>
      </c>
      <c r="J1139" s="137">
        <f t="shared" si="122"/>
        <v>-8.9073017918971834E-2</v>
      </c>
      <c r="K1139" s="137">
        <f t="shared" si="123"/>
        <v>-0.17727490909667443</v>
      </c>
      <c r="L1139" s="137">
        <f t="shared" si="124"/>
        <v>9.6937496665576398E-2</v>
      </c>
      <c r="M1139" s="137">
        <f t="shared" si="125"/>
        <v>-0.16941043035006986</v>
      </c>
      <c r="N1139" s="383">
        <f t="shared" si="119"/>
        <v>-156.36582721311447</v>
      </c>
    </row>
    <row r="1140" spans="2:14" x14ac:dyDescent="0.25">
      <c r="B1140" s="382">
        <v>18</v>
      </c>
      <c r="C1140" s="382">
        <v>3711</v>
      </c>
      <c r="D1140" s="379" t="s">
        <v>1710</v>
      </c>
      <c r="E1140" s="380">
        <v>13</v>
      </c>
      <c r="F1140" s="380">
        <v>178</v>
      </c>
      <c r="G1140" s="380">
        <v>59</v>
      </c>
      <c r="H1140" s="137">
        <f t="shared" si="120"/>
        <v>0.4044943820224719</v>
      </c>
      <c r="I1140" s="381">
        <f t="shared" si="121"/>
        <v>0.22033898305084745</v>
      </c>
      <c r="J1140" s="137">
        <f t="shared" si="122"/>
        <v>-0.11208475660326897</v>
      </c>
      <c r="K1140" s="137">
        <f t="shared" si="123"/>
        <v>-0.17678663082555007</v>
      </c>
      <c r="L1140" s="137">
        <f t="shared" si="124"/>
        <v>-0.1721711410347678</v>
      </c>
      <c r="M1140" s="137">
        <f t="shared" si="125"/>
        <v>-0.46104252846358684</v>
      </c>
      <c r="N1140" s="383">
        <f t="shared" si="119"/>
        <v>-27.201509179351625</v>
      </c>
    </row>
    <row r="1141" spans="2:14" x14ac:dyDescent="0.25">
      <c r="B1141" s="382">
        <v>18</v>
      </c>
      <c r="C1141" s="382">
        <v>3712</v>
      </c>
      <c r="D1141" s="379" t="s">
        <v>1711</v>
      </c>
      <c r="E1141" s="380">
        <v>202</v>
      </c>
      <c r="F1141" s="380">
        <v>1974</v>
      </c>
      <c r="G1141" s="380">
        <v>426</v>
      </c>
      <c r="H1141" s="137">
        <f t="shared" si="120"/>
        <v>0.31813576494427559</v>
      </c>
      <c r="I1141" s="381">
        <f t="shared" si="121"/>
        <v>0.47417840375586856</v>
      </c>
      <c r="J1141" s="137">
        <f t="shared" si="122"/>
        <v>-0.10231009445380479</v>
      </c>
      <c r="K1141" s="137">
        <f t="shared" si="123"/>
        <v>-0.17898646321014924</v>
      </c>
      <c r="L1141" s="137">
        <f t="shared" si="124"/>
        <v>4.4031253584033307E-2</v>
      </c>
      <c r="M1141" s="137">
        <f t="shared" si="125"/>
        <v>-0.23726530407992069</v>
      </c>
      <c r="N1141" s="383">
        <f t="shared" si="119"/>
        <v>-101.07501953804622</v>
      </c>
    </row>
    <row r="1142" spans="2:14" x14ac:dyDescent="0.25">
      <c r="B1142" s="382">
        <v>18</v>
      </c>
      <c r="C1142" s="382">
        <v>3713</v>
      </c>
      <c r="D1142" s="379" t="s">
        <v>1712</v>
      </c>
      <c r="E1142" s="380">
        <v>38</v>
      </c>
      <c r="F1142" s="380">
        <v>3324</v>
      </c>
      <c r="G1142" s="380">
        <v>76</v>
      </c>
      <c r="H1142" s="137">
        <f t="shared" si="120"/>
        <v>3.4296028880866428E-2</v>
      </c>
      <c r="I1142" s="381">
        <f t="shared" si="121"/>
        <v>0.5</v>
      </c>
      <c r="J1142" s="137">
        <f t="shared" si="122"/>
        <v>-0.11163197933748997</v>
      </c>
      <c r="K1142" s="137">
        <f t="shared" si="123"/>
        <v>-0.1862167763456988</v>
      </c>
      <c r="L1142" s="137">
        <f t="shared" si="124"/>
        <v>6.602425579525617E-2</v>
      </c>
      <c r="M1142" s="137">
        <f t="shared" si="125"/>
        <v>-0.23182449988793263</v>
      </c>
      <c r="N1142" s="383">
        <f t="shared" si="119"/>
        <v>-17.618661991482881</v>
      </c>
    </row>
    <row r="1143" spans="2:14" x14ac:dyDescent="0.25">
      <c r="B1143" s="382">
        <v>18</v>
      </c>
      <c r="C1143" s="382">
        <v>3714</v>
      </c>
      <c r="D1143" s="379" t="s">
        <v>1713</v>
      </c>
      <c r="E1143" s="380">
        <v>362</v>
      </c>
      <c r="F1143" s="380">
        <v>6857</v>
      </c>
      <c r="G1143" s="380">
        <v>570</v>
      </c>
      <c r="H1143" s="137">
        <f t="shared" si="120"/>
        <v>0.13591949832288172</v>
      </c>
      <c r="I1143" s="381">
        <f t="shared" si="121"/>
        <v>0.63508771929824559</v>
      </c>
      <c r="J1143" s="137">
        <f t="shared" si="122"/>
        <v>-9.8474804673088598E-2</v>
      </c>
      <c r="K1143" s="137">
        <f t="shared" si="123"/>
        <v>-0.1836280989597299</v>
      </c>
      <c r="L1143" s="137">
        <f t="shared" si="124"/>
        <v>0.18108238315291686</v>
      </c>
      <c r="M1143" s="137">
        <f t="shared" si="125"/>
        <v>-0.10102052047990162</v>
      </c>
      <c r="N1143" s="383">
        <f t="shared" si="119"/>
        <v>-57.581696673543924</v>
      </c>
    </row>
    <row r="1144" spans="2:14" x14ac:dyDescent="0.25">
      <c r="B1144" s="382">
        <v>18</v>
      </c>
      <c r="C1144" s="382">
        <v>3715</v>
      </c>
      <c r="D1144" s="379" t="s">
        <v>1714</v>
      </c>
      <c r="E1144" s="380">
        <v>258</v>
      </c>
      <c r="F1144" s="380">
        <v>3980</v>
      </c>
      <c r="G1144" s="380">
        <v>368</v>
      </c>
      <c r="H1144" s="137">
        <f t="shared" si="120"/>
        <v>0.15728643216080401</v>
      </c>
      <c r="I1144" s="381">
        <f t="shared" si="121"/>
        <v>0.70108695652173914</v>
      </c>
      <c r="J1144" s="137">
        <f t="shared" si="122"/>
        <v>-0.10385486394881548</v>
      </c>
      <c r="K1144" s="137">
        <f t="shared" si="123"/>
        <v>-0.18308381427099193</v>
      </c>
      <c r="L1144" s="137">
        <f t="shared" si="124"/>
        <v>0.23729584712593546</v>
      </c>
      <c r="M1144" s="137">
        <f t="shared" si="125"/>
        <v>-4.9642831093871936E-2</v>
      </c>
      <c r="N1144" s="383">
        <f t="shared" si="119"/>
        <v>-18.268561842544873</v>
      </c>
    </row>
    <row r="1145" spans="2:14" x14ac:dyDescent="0.25">
      <c r="B1145" s="382">
        <v>18</v>
      </c>
      <c r="C1145" s="382">
        <v>3721</v>
      </c>
      <c r="D1145" s="379" t="s">
        <v>1715</v>
      </c>
      <c r="E1145" s="380">
        <v>1803</v>
      </c>
      <c r="F1145" s="380">
        <v>1364</v>
      </c>
      <c r="G1145" s="380">
        <v>3565</v>
      </c>
      <c r="H1145" s="137">
        <f t="shared" si="120"/>
        <v>3.935483870967742</v>
      </c>
      <c r="I1145" s="381">
        <f t="shared" si="121"/>
        <v>0.50575035063113605</v>
      </c>
      <c r="J1145" s="137">
        <f t="shared" si="122"/>
        <v>-1.8706104025553984E-2</v>
      </c>
      <c r="K1145" s="137">
        <f t="shared" si="123"/>
        <v>-8.6840945145709669E-2</v>
      </c>
      <c r="L1145" s="137">
        <f t="shared" si="124"/>
        <v>7.0921996157633047E-2</v>
      </c>
      <c r="M1145" s="137">
        <f t="shared" si="125"/>
        <v>-3.46250530136306E-2</v>
      </c>
      <c r="N1145" s="383">
        <f t="shared" si="119"/>
        <v>-123.43831399359308</v>
      </c>
    </row>
    <row r="1146" spans="2:14" x14ac:dyDescent="0.25">
      <c r="B1146" s="382">
        <v>18</v>
      </c>
      <c r="C1146" s="382">
        <v>3722</v>
      </c>
      <c r="D1146" s="379" t="s">
        <v>1716</v>
      </c>
      <c r="E1146" s="380">
        <v>3951</v>
      </c>
      <c r="F1146" s="380">
        <v>2267</v>
      </c>
      <c r="G1146" s="380">
        <v>8392</v>
      </c>
      <c r="H1146" s="137">
        <f t="shared" si="120"/>
        <v>5.4446404940449931</v>
      </c>
      <c r="I1146" s="381">
        <f t="shared" si="121"/>
        <v>0.47080552907530981</v>
      </c>
      <c r="J1146" s="137">
        <f t="shared" si="122"/>
        <v>0.10985600549886992</v>
      </c>
      <c r="K1146" s="137">
        <f t="shared" si="123"/>
        <v>-4.8397860654539784E-2</v>
      </c>
      <c r="L1146" s="137">
        <f t="shared" si="124"/>
        <v>4.1158478423025779E-2</v>
      </c>
      <c r="M1146" s="137">
        <f t="shared" si="125"/>
        <v>0.10261662326735592</v>
      </c>
      <c r="N1146" s="383">
        <f t="shared" si="119"/>
        <v>861.15870245965084</v>
      </c>
    </row>
    <row r="1147" spans="2:14" x14ac:dyDescent="0.25">
      <c r="B1147" s="382">
        <v>18</v>
      </c>
      <c r="C1147" s="382">
        <v>3723</v>
      </c>
      <c r="D1147" s="379" t="s">
        <v>1717</v>
      </c>
      <c r="E1147" s="380">
        <v>392</v>
      </c>
      <c r="F1147" s="380">
        <v>1283</v>
      </c>
      <c r="G1147" s="380">
        <v>1612</v>
      </c>
      <c r="H1147" s="137">
        <f t="shared" si="120"/>
        <v>1.5619641465315666</v>
      </c>
      <c r="I1147" s="381">
        <f t="shared" si="121"/>
        <v>0.24317617866004962</v>
      </c>
      <c r="J1147" s="137">
        <f t="shared" si="122"/>
        <v>-7.0722221676517288E-2</v>
      </c>
      <c r="K1147" s="137">
        <f t="shared" si="123"/>
        <v>-0.14730214440937781</v>
      </c>
      <c r="L1147" s="137">
        <f t="shared" si="124"/>
        <v>-0.15272003937619152</v>
      </c>
      <c r="M1147" s="137">
        <f t="shared" si="125"/>
        <v>-0.37074440546208665</v>
      </c>
      <c r="N1147" s="383">
        <f t="shared" si="119"/>
        <v>-597.6399816048837</v>
      </c>
    </row>
    <row r="1148" spans="2:14" x14ac:dyDescent="0.25">
      <c r="B1148" s="382">
        <v>18</v>
      </c>
      <c r="C1148" s="382">
        <v>3731</v>
      </c>
      <c r="D1148" s="379" t="s">
        <v>1718</v>
      </c>
      <c r="E1148" s="380">
        <v>564</v>
      </c>
      <c r="F1148" s="380">
        <v>936</v>
      </c>
      <c r="G1148" s="380">
        <v>2886</v>
      </c>
      <c r="H1148" s="137">
        <f t="shared" si="120"/>
        <v>3.6858974358974357</v>
      </c>
      <c r="I1148" s="381">
        <f t="shared" si="121"/>
        <v>0.19542619542619544</v>
      </c>
      <c r="J1148" s="137">
        <f t="shared" si="122"/>
        <v>-3.6790560699903233E-2</v>
      </c>
      <c r="K1148" s="137">
        <f t="shared" si="123"/>
        <v>-9.3198716277305832E-2</v>
      </c>
      <c r="L1148" s="137">
        <f t="shared" si="124"/>
        <v>-0.19339008459412355</v>
      </c>
      <c r="M1148" s="137">
        <f t="shared" si="125"/>
        <v>-0.32337936157133262</v>
      </c>
      <c r="N1148" s="383">
        <f t="shared" si="119"/>
        <v>-933.27283749486594</v>
      </c>
    </row>
    <row r="1149" spans="2:14" x14ac:dyDescent="0.25">
      <c r="B1149" s="382">
        <v>18</v>
      </c>
      <c r="C1149" s="382">
        <v>3732</v>
      </c>
      <c r="D1149" s="379" t="s">
        <v>1719</v>
      </c>
      <c r="E1149" s="380">
        <v>1816</v>
      </c>
      <c r="F1149" s="380">
        <v>3362</v>
      </c>
      <c r="G1149" s="380">
        <v>2902</v>
      </c>
      <c r="H1149" s="137">
        <f t="shared" si="120"/>
        <v>1.4033313503866747</v>
      </c>
      <c r="I1149" s="381">
        <f t="shared" si="121"/>
        <v>0.62577532736044106</v>
      </c>
      <c r="J1149" s="137">
        <f t="shared" si="122"/>
        <v>-3.6364417390934767E-2</v>
      </c>
      <c r="K1149" s="137">
        <f t="shared" si="123"/>
        <v>-0.15134303313624417</v>
      </c>
      <c r="L1149" s="137">
        <f t="shared" si="124"/>
        <v>0.17315074892924037</v>
      </c>
      <c r="M1149" s="137">
        <f t="shared" si="125"/>
        <v>-1.4556701597938565E-2</v>
      </c>
      <c r="N1149" s="383">
        <f t="shared" si="119"/>
        <v>-42.243548037217714</v>
      </c>
    </row>
    <row r="1150" spans="2:14" x14ac:dyDescent="0.25">
      <c r="B1150" s="382">
        <v>18</v>
      </c>
      <c r="C1150" s="382">
        <v>3733</v>
      </c>
      <c r="D1150" s="379" t="s">
        <v>1720</v>
      </c>
      <c r="E1150" s="380">
        <v>256</v>
      </c>
      <c r="F1150" s="380">
        <v>2819</v>
      </c>
      <c r="G1150" s="380">
        <v>1223</v>
      </c>
      <c r="H1150" s="137">
        <f t="shared" si="120"/>
        <v>0.52465413267116001</v>
      </c>
      <c r="I1150" s="381">
        <f t="shared" si="121"/>
        <v>0.20932134096484056</v>
      </c>
      <c r="J1150" s="137">
        <f t="shared" si="122"/>
        <v>-8.1082830875813111E-2</v>
      </c>
      <c r="K1150" s="137">
        <f t="shared" si="123"/>
        <v>-0.1737257745989734</v>
      </c>
      <c r="L1150" s="137">
        <f t="shared" si="124"/>
        <v>-0.18155518625292827</v>
      </c>
      <c r="M1150" s="137">
        <f t="shared" si="125"/>
        <v>-0.43636379172771478</v>
      </c>
      <c r="N1150" s="383">
        <f t="shared" si="119"/>
        <v>-533.67291728299517</v>
      </c>
    </row>
    <row r="1151" spans="2:14" x14ac:dyDescent="0.25">
      <c r="B1151" s="382">
        <v>18</v>
      </c>
      <c r="C1151" s="382">
        <v>3734</v>
      </c>
      <c r="D1151" s="379" t="s">
        <v>1721</v>
      </c>
      <c r="E1151" s="380">
        <v>353</v>
      </c>
      <c r="F1151" s="380">
        <v>2807</v>
      </c>
      <c r="G1151" s="380">
        <v>1557</v>
      </c>
      <c r="H1151" s="137">
        <f t="shared" si="120"/>
        <v>0.68044175276095475</v>
      </c>
      <c r="I1151" s="381">
        <f t="shared" si="121"/>
        <v>0.22671804752729607</v>
      </c>
      <c r="J1151" s="137">
        <f t="shared" si="122"/>
        <v>-7.2187089301096394E-2</v>
      </c>
      <c r="K1151" s="137">
        <f t="shared" si="123"/>
        <v>-0.16975736167866401</v>
      </c>
      <c r="L1151" s="137">
        <f t="shared" si="124"/>
        <v>-0.16673790686095283</v>
      </c>
      <c r="M1151" s="137">
        <f t="shared" si="125"/>
        <v>-0.40868235784071327</v>
      </c>
      <c r="N1151" s="383">
        <f t="shared" si="119"/>
        <v>-636.31843115799052</v>
      </c>
    </row>
    <row r="1152" spans="2:14" x14ac:dyDescent="0.25">
      <c r="B1152" s="382">
        <v>18</v>
      </c>
      <c r="C1152" s="382">
        <v>3746</v>
      </c>
      <c r="D1152" s="379" t="s">
        <v>1722</v>
      </c>
      <c r="E1152" s="380">
        <v>1010</v>
      </c>
      <c r="F1152" s="380">
        <v>14151</v>
      </c>
      <c r="G1152" s="380">
        <v>1592</v>
      </c>
      <c r="H1152" s="137">
        <f t="shared" si="120"/>
        <v>0.18387393117094197</v>
      </c>
      <c r="I1152" s="381">
        <f t="shared" si="121"/>
        <v>0.63442211055276387</v>
      </c>
      <c r="J1152" s="137">
        <f t="shared" si="122"/>
        <v>-7.1254900812727867E-2</v>
      </c>
      <c r="K1152" s="137">
        <f t="shared" si="123"/>
        <v>-0.182406544956975</v>
      </c>
      <c r="L1152" s="137">
        <f t="shared" si="124"/>
        <v>0.18051546488524717</v>
      </c>
      <c r="M1152" s="137">
        <f t="shared" si="125"/>
        <v>-7.3145980884455675E-2</v>
      </c>
      <c r="N1152" s="383">
        <f t="shared" si="119"/>
        <v>-116.44840156805344</v>
      </c>
    </row>
    <row r="1153" spans="2:14" x14ac:dyDescent="0.25">
      <c r="B1153" s="382">
        <v>18</v>
      </c>
      <c r="C1153" s="382">
        <v>3752</v>
      </c>
      <c r="D1153" s="379" t="s">
        <v>1723</v>
      </c>
      <c r="E1153" s="380">
        <v>1181</v>
      </c>
      <c r="F1153" s="380">
        <v>3290</v>
      </c>
      <c r="G1153" s="380">
        <v>750</v>
      </c>
      <c r="H1153" s="137">
        <f t="shared" si="120"/>
        <v>0.58693009118541029</v>
      </c>
      <c r="I1153" s="381">
        <f t="shared" si="121"/>
        <v>1.5746666666666667</v>
      </c>
      <c r="J1153" s="137">
        <f t="shared" si="122"/>
        <v>-9.3680692447193362E-2</v>
      </c>
      <c r="K1153" s="137">
        <f t="shared" si="123"/>
        <v>-0.17213940516698548</v>
      </c>
      <c r="L1153" s="137">
        <f t="shared" si="124"/>
        <v>0.98134901546030351</v>
      </c>
      <c r="M1153" s="137">
        <f t="shared" si="125"/>
        <v>0.7155289178461246</v>
      </c>
      <c r="N1153" s="383">
        <f t="shared" si="119"/>
        <v>536.6466883845934</v>
      </c>
    </row>
    <row r="1154" spans="2:14" x14ac:dyDescent="0.25">
      <c r="B1154" s="382">
        <v>18</v>
      </c>
      <c r="C1154" s="382">
        <v>3762</v>
      </c>
      <c r="D1154" s="379" t="s">
        <v>1724</v>
      </c>
      <c r="E1154" s="380">
        <v>3389</v>
      </c>
      <c r="F1154" s="380">
        <v>23427</v>
      </c>
      <c r="G1154" s="380">
        <v>4546</v>
      </c>
      <c r="H1154" s="137">
        <f t="shared" si="120"/>
        <v>0.33871174286080163</v>
      </c>
      <c r="I1154" s="381">
        <f t="shared" si="121"/>
        <v>0.74549054113506374</v>
      </c>
      <c r="J1154" s="137">
        <f t="shared" si="122"/>
        <v>7.4218076055750535E-3</v>
      </c>
      <c r="K1154" s="137">
        <f t="shared" si="123"/>
        <v>-0.17846232671865606</v>
      </c>
      <c r="L1154" s="137">
        <f t="shared" si="124"/>
        <v>0.27511566761085293</v>
      </c>
      <c r="M1154" s="137">
        <f t="shared" si="125"/>
        <v>0.10407514849777194</v>
      </c>
      <c r="N1154" s="383">
        <f t="shared" si="119"/>
        <v>473.12562507087125</v>
      </c>
    </row>
    <row r="1155" spans="2:14" x14ac:dyDescent="0.25">
      <c r="B1155" s="382">
        <v>18</v>
      </c>
      <c r="C1155" s="382">
        <v>3764</v>
      </c>
      <c r="D1155" s="379" t="s">
        <v>1725</v>
      </c>
      <c r="E1155" s="380">
        <v>433</v>
      </c>
      <c r="F1155" s="380">
        <v>9835</v>
      </c>
      <c r="G1155" s="380">
        <v>801</v>
      </c>
      <c r="H1155" s="137">
        <f t="shared" si="120"/>
        <v>0.12547025927808847</v>
      </c>
      <c r="I1155" s="381">
        <f t="shared" si="121"/>
        <v>0.54057428214731584</v>
      </c>
      <c r="J1155" s="137">
        <f t="shared" si="122"/>
        <v>-9.2322360649856383E-2</v>
      </c>
      <c r="K1155" s="137">
        <f t="shared" si="123"/>
        <v>-0.18389427476502726</v>
      </c>
      <c r="L1155" s="137">
        <f t="shared" si="124"/>
        <v>0.10058254834029992</v>
      </c>
      <c r="M1155" s="137">
        <f t="shared" si="125"/>
        <v>-0.17563408707458369</v>
      </c>
      <c r="N1155" s="383">
        <f t="shared" si="119"/>
        <v>-140.68290374674154</v>
      </c>
    </row>
    <row r="1156" spans="2:14" x14ac:dyDescent="0.25">
      <c r="B1156" s="382">
        <v>18</v>
      </c>
      <c r="C1156" s="382">
        <v>3781</v>
      </c>
      <c r="D1156" s="379" t="s">
        <v>1726</v>
      </c>
      <c r="E1156" s="380">
        <v>345</v>
      </c>
      <c r="F1156" s="380">
        <v>1449</v>
      </c>
      <c r="G1156" s="380">
        <v>618</v>
      </c>
      <c r="H1156" s="137">
        <f t="shared" si="120"/>
        <v>0.6645962732919255</v>
      </c>
      <c r="I1156" s="381">
        <f t="shared" si="121"/>
        <v>0.55825242718446599</v>
      </c>
      <c r="J1156" s="137">
        <f t="shared" si="122"/>
        <v>-9.7196374746183201E-2</v>
      </c>
      <c r="K1156" s="137">
        <f t="shared" si="123"/>
        <v>-0.17016099712426072</v>
      </c>
      <c r="L1156" s="137">
        <f t="shared" si="124"/>
        <v>0.11563953704140413</v>
      </c>
      <c r="M1156" s="137">
        <f t="shared" si="125"/>
        <v>-0.15171783482903983</v>
      </c>
      <c r="N1156" s="383">
        <f t="shared" si="119"/>
        <v>-93.761621924346613</v>
      </c>
    </row>
    <row r="1157" spans="2:14" x14ac:dyDescent="0.25">
      <c r="B1157" s="382">
        <v>18</v>
      </c>
      <c r="C1157" s="382">
        <v>3782</v>
      </c>
      <c r="D1157" s="379" t="s">
        <v>1727</v>
      </c>
      <c r="E1157" s="380">
        <v>963</v>
      </c>
      <c r="F1157" s="380">
        <v>1644</v>
      </c>
      <c r="G1157" s="380">
        <v>1415</v>
      </c>
      <c r="H1157" s="137">
        <f t="shared" si="120"/>
        <v>1.4464720194647203</v>
      </c>
      <c r="I1157" s="381">
        <f t="shared" si="121"/>
        <v>0.68056537102473502</v>
      </c>
      <c r="J1157" s="137">
        <f t="shared" si="122"/>
        <v>-7.5969111168191508E-2</v>
      </c>
      <c r="K1157" s="137">
        <f t="shared" si="123"/>
        <v>-0.1502441012155856</v>
      </c>
      <c r="L1157" s="137">
        <f t="shared" si="124"/>
        <v>0.21981701774039794</v>
      </c>
      <c r="M1157" s="137">
        <f t="shared" si="125"/>
        <v>-6.3961946433791772E-3</v>
      </c>
      <c r="N1157" s="383">
        <f t="shared" si="119"/>
        <v>-9.0506154203815363</v>
      </c>
    </row>
    <row r="1158" spans="2:14" x14ac:dyDescent="0.25">
      <c r="B1158" s="382">
        <v>18</v>
      </c>
      <c r="C1158" s="382">
        <v>3783</v>
      </c>
      <c r="D1158" s="379" t="s">
        <v>1728</v>
      </c>
      <c r="E1158" s="380">
        <v>83</v>
      </c>
      <c r="F1158" s="380">
        <v>780</v>
      </c>
      <c r="G1158" s="380">
        <v>196</v>
      </c>
      <c r="H1158" s="137">
        <f t="shared" si="120"/>
        <v>0.3576923076923077</v>
      </c>
      <c r="I1158" s="381">
        <f t="shared" si="121"/>
        <v>0.42346938775510207</v>
      </c>
      <c r="J1158" s="137">
        <f t="shared" si="122"/>
        <v>-0.10843590452022649</v>
      </c>
      <c r="K1158" s="137">
        <f t="shared" si="123"/>
        <v>-0.17797883054181798</v>
      </c>
      <c r="L1158" s="137">
        <f t="shared" si="124"/>
        <v>8.4091436217912719E-4</v>
      </c>
      <c r="M1158" s="137">
        <f t="shared" si="125"/>
        <v>-0.28557382069986531</v>
      </c>
      <c r="N1158" s="383">
        <f t="shared" si="119"/>
        <v>-55.972468857173602</v>
      </c>
    </row>
    <row r="1159" spans="2:14" x14ac:dyDescent="0.25">
      <c r="B1159" s="382">
        <v>18</v>
      </c>
      <c r="C1159" s="382">
        <v>3784</v>
      </c>
      <c r="D1159" s="379" t="s">
        <v>1729</v>
      </c>
      <c r="E1159" s="380">
        <v>2147</v>
      </c>
      <c r="F1159" s="380">
        <v>3274</v>
      </c>
      <c r="G1159" s="380">
        <v>2072</v>
      </c>
      <c r="H1159" s="137">
        <f t="shared" si="120"/>
        <v>1.2886377519853391</v>
      </c>
      <c r="I1159" s="381">
        <f t="shared" si="121"/>
        <v>1.0361969111969112</v>
      </c>
      <c r="J1159" s="137">
        <f t="shared" si="122"/>
        <v>-5.8470601543673908E-2</v>
      </c>
      <c r="K1159" s="137">
        <f t="shared" si="123"/>
        <v>-0.15426464884300117</v>
      </c>
      <c r="L1159" s="137">
        <f t="shared" si="124"/>
        <v>0.52271871194394104</v>
      </c>
      <c r="M1159" s="137">
        <f t="shared" si="125"/>
        <v>0.30998346155726597</v>
      </c>
      <c r="N1159" s="383">
        <f t="shared" si="119"/>
        <v>642.2857323466551</v>
      </c>
    </row>
    <row r="1160" spans="2:14" x14ac:dyDescent="0.25">
      <c r="B1160" s="382">
        <v>18</v>
      </c>
      <c r="C1160" s="382">
        <v>3785</v>
      </c>
      <c r="D1160" s="379" t="s">
        <v>1730</v>
      </c>
      <c r="E1160" s="380">
        <v>276</v>
      </c>
      <c r="F1160" s="380">
        <v>3105</v>
      </c>
      <c r="G1160" s="380">
        <v>750</v>
      </c>
      <c r="H1160" s="137">
        <f t="shared" si="120"/>
        <v>0.33043478260869563</v>
      </c>
      <c r="I1160" s="381">
        <f t="shared" si="121"/>
        <v>0.36799999999999999</v>
      </c>
      <c r="J1160" s="137">
        <f t="shared" si="122"/>
        <v>-9.3680692447193362E-2</v>
      </c>
      <c r="K1160" s="137">
        <f t="shared" si="123"/>
        <v>-0.17867316757999288</v>
      </c>
      <c r="L1160" s="137">
        <f t="shared" si="124"/>
        <v>-4.6403971508515156E-2</v>
      </c>
      <c r="M1160" s="137">
        <f t="shared" si="125"/>
        <v>-0.31875783153570142</v>
      </c>
      <c r="N1160" s="383">
        <f t="shared" si="119"/>
        <v>-239.06837365177606</v>
      </c>
    </row>
    <row r="1161" spans="2:14" x14ac:dyDescent="0.25">
      <c r="B1161" s="382">
        <v>18</v>
      </c>
      <c r="C1161" s="382">
        <v>3786</v>
      </c>
      <c r="D1161" s="379" t="s">
        <v>1731</v>
      </c>
      <c r="E1161" s="380">
        <v>2957</v>
      </c>
      <c r="F1161" s="380">
        <v>3169</v>
      </c>
      <c r="G1161" s="380">
        <v>2901</v>
      </c>
      <c r="H1161" s="137">
        <f t="shared" si="120"/>
        <v>1.8485326601451562</v>
      </c>
      <c r="I1161" s="381">
        <f t="shared" si="121"/>
        <v>1.0193036883833162</v>
      </c>
      <c r="J1161" s="137">
        <f t="shared" si="122"/>
        <v>-3.6391051347745298E-2</v>
      </c>
      <c r="K1161" s="137">
        <f t="shared" si="123"/>
        <v>-0.14000232051244335</v>
      </c>
      <c r="L1161" s="137">
        <f t="shared" si="124"/>
        <v>0.50833026425924333</v>
      </c>
      <c r="M1161" s="137">
        <f t="shared" si="125"/>
        <v>0.33193689239905466</v>
      </c>
      <c r="N1161" s="383">
        <f t="shared" si="119"/>
        <v>962.9489248496576</v>
      </c>
    </row>
    <row r="1162" spans="2:14" x14ac:dyDescent="0.25">
      <c r="B1162" s="382">
        <v>18</v>
      </c>
      <c r="C1162" s="382">
        <v>3787</v>
      </c>
      <c r="D1162" s="379" t="s">
        <v>1732</v>
      </c>
      <c r="E1162" s="380">
        <v>8439</v>
      </c>
      <c r="F1162" s="380">
        <v>1619</v>
      </c>
      <c r="G1162" s="380">
        <v>4997</v>
      </c>
      <c r="H1162" s="137">
        <f t="shared" si="120"/>
        <v>8.2989499691167392</v>
      </c>
      <c r="I1162" s="381">
        <f t="shared" si="121"/>
        <v>1.6888132879727837</v>
      </c>
      <c r="J1162" s="137">
        <f t="shared" si="122"/>
        <v>1.9433722127123673E-2</v>
      </c>
      <c r="K1162" s="137">
        <f t="shared" si="123"/>
        <v>2.4310603554024417E-2</v>
      </c>
      <c r="L1162" s="137">
        <f t="shared" si="124"/>
        <v>1.0785710024766795</v>
      </c>
      <c r="M1162" s="137">
        <f t="shared" si="125"/>
        <v>1.1223153281578275</v>
      </c>
      <c r="N1162" s="383">
        <f t="shared" si="119"/>
        <v>5608.2096948046637</v>
      </c>
    </row>
    <row r="1163" spans="2:14" x14ac:dyDescent="0.25">
      <c r="B1163" s="382">
        <v>18</v>
      </c>
      <c r="C1163" s="382">
        <v>3788</v>
      </c>
      <c r="D1163" s="379" t="s">
        <v>1733</v>
      </c>
      <c r="E1163" s="380">
        <v>303</v>
      </c>
      <c r="F1163" s="380">
        <v>6070</v>
      </c>
      <c r="G1163" s="380">
        <v>713</v>
      </c>
      <c r="H1163" s="137">
        <f t="shared" si="120"/>
        <v>0.16738056013179572</v>
      </c>
      <c r="I1163" s="381">
        <f t="shared" si="121"/>
        <v>0.42496493688639553</v>
      </c>
      <c r="J1163" s="137">
        <f t="shared" si="122"/>
        <v>-9.4666148849182938E-2</v>
      </c>
      <c r="K1163" s="137">
        <f t="shared" si="123"/>
        <v>-0.18282668428957075</v>
      </c>
      <c r="L1163" s="137">
        <f t="shared" si="124"/>
        <v>2.1147169203383619E-3</v>
      </c>
      <c r="M1163" s="137">
        <f t="shared" si="125"/>
        <v>-0.27537811621841529</v>
      </c>
      <c r="N1163" s="383">
        <f t="shared" si="119"/>
        <v>-196.34459686373009</v>
      </c>
    </row>
    <row r="1164" spans="2:14" x14ac:dyDescent="0.25">
      <c r="B1164" s="382">
        <v>18</v>
      </c>
      <c r="C1164" s="382">
        <v>3789</v>
      </c>
      <c r="D1164" s="379" t="s">
        <v>1734</v>
      </c>
      <c r="E1164" s="380">
        <v>1043</v>
      </c>
      <c r="F1164" s="380">
        <v>2442</v>
      </c>
      <c r="G1164" s="380">
        <v>708</v>
      </c>
      <c r="H1164" s="137">
        <f t="shared" si="120"/>
        <v>0.717035217035217</v>
      </c>
      <c r="I1164" s="381">
        <f t="shared" si="121"/>
        <v>1.4731638418079096</v>
      </c>
      <c r="J1164" s="137">
        <f t="shared" si="122"/>
        <v>-9.4799318633235596E-2</v>
      </c>
      <c r="K1164" s="137">
        <f t="shared" si="123"/>
        <v>-0.16882520817159355</v>
      </c>
      <c r="L1164" s="137">
        <f t="shared" si="124"/>
        <v>0.89489611648155165</v>
      </c>
      <c r="M1164" s="137">
        <f t="shared" si="125"/>
        <v>0.63127158967672248</v>
      </c>
      <c r="N1164" s="383">
        <f t="shared" si="119"/>
        <v>446.94028549111954</v>
      </c>
    </row>
    <row r="1165" spans="2:14" x14ac:dyDescent="0.25">
      <c r="B1165" s="382">
        <v>18</v>
      </c>
      <c r="C1165" s="382">
        <v>3790</v>
      </c>
      <c r="D1165" s="379" t="s">
        <v>1735</v>
      </c>
      <c r="E1165" s="380">
        <v>952</v>
      </c>
      <c r="F1165" s="380">
        <v>1544</v>
      </c>
      <c r="G1165" s="380">
        <v>1124</v>
      </c>
      <c r="H1165" s="137">
        <f t="shared" si="120"/>
        <v>1.3445595854922279</v>
      </c>
      <c r="I1165" s="381">
        <f t="shared" si="121"/>
        <v>0.84697508896797158</v>
      </c>
      <c r="J1165" s="137">
        <f t="shared" si="122"/>
        <v>-8.3719592600055473E-2</v>
      </c>
      <c r="K1165" s="137">
        <f t="shared" si="123"/>
        <v>-0.15284013945972535</v>
      </c>
      <c r="L1165" s="137">
        <f t="shared" si="124"/>
        <v>0.36155299951675146</v>
      </c>
      <c r="M1165" s="137">
        <f t="shared" si="125"/>
        <v>0.12499326745697065</v>
      </c>
      <c r="N1165" s="383">
        <f t="shared" ref="N1165:N1228" si="126">M1165*G1165</f>
        <v>140.492432621635</v>
      </c>
    </row>
    <row r="1166" spans="2:14" x14ac:dyDescent="0.25">
      <c r="B1166" s="382">
        <v>18</v>
      </c>
      <c r="C1166" s="382">
        <v>3791</v>
      </c>
      <c r="D1166" s="379" t="s">
        <v>1736</v>
      </c>
      <c r="E1166" s="380">
        <v>893</v>
      </c>
      <c r="F1166" s="380">
        <v>3794</v>
      </c>
      <c r="G1166" s="380">
        <v>1224</v>
      </c>
      <c r="H1166" s="137">
        <f t="shared" ref="H1166:H1229" si="127">(G1166+E1166)/F1166</f>
        <v>0.55798629414865575</v>
      </c>
      <c r="I1166" s="381">
        <f t="shared" ref="I1166:I1229" si="128">E1166/G1166</f>
        <v>0.72957516339869277</v>
      </c>
      <c r="J1166" s="137">
        <f t="shared" ref="J1166:J1229" si="129">$J$6*(G1166-G$10)/G$11</f>
        <v>-8.1056196919002579E-2</v>
      </c>
      <c r="K1166" s="137">
        <f t="shared" ref="K1166:K1229" si="130">$K$6*(H1166-H$10)/H$11</f>
        <v>-0.17287669698810235</v>
      </c>
      <c r="L1166" s="137">
        <f t="shared" ref="L1166:L1229" si="131">$L$6*(I1166-I$10)/I$11</f>
        <v>0.26156007893077643</v>
      </c>
      <c r="M1166" s="137">
        <f t="shared" ref="M1166:M1229" si="132">SUM(J1166:L1166)</f>
        <v>7.62718502367149E-3</v>
      </c>
      <c r="N1166" s="383">
        <f t="shared" si="126"/>
        <v>9.3356744689739042</v>
      </c>
    </row>
    <row r="1167" spans="2:14" x14ac:dyDescent="0.25">
      <c r="B1167" s="382">
        <v>18</v>
      </c>
      <c r="C1167" s="382">
        <v>3792</v>
      </c>
      <c r="D1167" s="379" t="s">
        <v>1737</v>
      </c>
      <c r="E1167" s="380">
        <v>1160</v>
      </c>
      <c r="F1167" s="380">
        <v>9258</v>
      </c>
      <c r="G1167" s="380">
        <v>1591</v>
      </c>
      <c r="H1167" s="137">
        <f t="shared" si="127"/>
        <v>0.29714841218405702</v>
      </c>
      <c r="I1167" s="381">
        <f t="shared" si="128"/>
        <v>0.72910119421747333</v>
      </c>
      <c r="J1167" s="137">
        <f t="shared" si="129"/>
        <v>-7.1281534769538399E-2</v>
      </c>
      <c r="K1167" s="137">
        <f t="shared" si="130"/>
        <v>-0.17952107874512396</v>
      </c>
      <c r="L1167" s="137">
        <f t="shared" si="131"/>
        <v>0.26115638563652549</v>
      </c>
      <c r="M1167" s="137">
        <f t="shared" si="132"/>
        <v>1.0353772121863114E-2</v>
      </c>
      <c r="N1167" s="383">
        <f t="shared" si="126"/>
        <v>16.472851445884213</v>
      </c>
    </row>
    <row r="1168" spans="2:14" x14ac:dyDescent="0.25">
      <c r="B1168" s="382">
        <v>18</v>
      </c>
      <c r="C1168" s="382">
        <v>3804</v>
      </c>
      <c r="D1168" s="379" t="s">
        <v>1738</v>
      </c>
      <c r="E1168" s="380">
        <v>17</v>
      </c>
      <c r="F1168" s="380">
        <v>1029</v>
      </c>
      <c r="G1168" s="380">
        <v>91</v>
      </c>
      <c r="H1168" s="137">
        <f t="shared" si="127"/>
        <v>0.10495626822157435</v>
      </c>
      <c r="I1168" s="381">
        <f t="shared" si="128"/>
        <v>0.18681318681318682</v>
      </c>
      <c r="J1168" s="137">
        <f t="shared" si="129"/>
        <v>-0.11123246998533204</v>
      </c>
      <c r="K1168" s="137">
        <f t="shared" si="130"/>
        <v>-0.18441683225135935</v>
      </c>
      <c r="L1168" s="137">
        <f t="shared" si="131"/>
        <v>-0.2007260337616438</v>
      </c>
      <c r="M1168" s="137">
        <f t="shared" si="132"/>
        <v>-0.49637533599833517</v>
      </c>
      <c r="N1168" s="383">
        <f t="shared" si="126"/>
        <v>-45.170155575848497</v>
      </c>
    </row>
    <row r="1169" spans="2:14" x14ac:dyDescent="0.25">
      <c r="B1169" s="382">
        <v>18</v>
      </c>
      <c r="C1169" s="382">
        <v>3805</v>
      </c>
      <c r="D1169" s="379" t="s">
        <v>1739</v>
      </c>
      <c r="E1169" s="380">
        <v>104</v>
      </c>
      <c r="F1169" s="380">
        <v>362</v>
      </c>
      <c r="G1169" s="380">
        <v>254</v>
      </c>
      <c r="H1169" s="137">
        <f t="shared" si="127"/>
        <v>0.98895027624309395</v>
      </c>
      <c r="I1169" s="381">
        <f t="shared" si="128"/>
        <v>0.40944881889763779</v>
      </c>
      <c r="J1169" s="137">
        <f t="shared" si="129"/>
        <v>-0.10689113502521579</v>
      </c>
      <c r="K1169" s="137">
        <f t="shared" si="130"/>
        <v>-0.16189865499897776</v>
      </c>
      <c r="L1169" s="137">
        <f t="shared" si="131"/>
        <v>-1.1100810656269139E-2</v>
      </c>
      <c r="M1169" s="137">
        <f t="shared" si="132"/>
        <v>-0.27989060068046268</v>
      </c>
      <c r="N1169" s="383">
        <f t="shared" si="126"/>
        <v>-71.092212572837525</v>
      </c>
    </row>
    <row r="1170" spans="2:14" x14ac:dyDescent="0.25">
      <c r="B1170" s="382">
        <v>18</v>
      </c>
      <c r="C1170" s="382">
        <v>3808</v>
      </c>
      <c r="D1170" s="379" t="s">
        <v>1740</v>
      </c>
      <c r="E1170" s="380">
        <v>27</v>
      </c>
      <c r="F1170" s="380">
        <v>3258</v>
      </c>
      <c r="G1170" s="380">
        <v>168</v>
      </c>
      <c r="H1170" s="137">
        <f t="shared" si="127"/>
        <v>5.9852670349907919E-2</v>
      </c>
      <c r="I1170" s="381">
        <f t="shared" si="128"/>
        <v>0.16071428571428573</v>
      </c>
      <c r="J1170" s="137">
        <f t="shared" si="129"/>
        <v>-0.10918165531092129</v>
      </c>
      <c r="K1170" s="137">
        <f t="shared" si="130"/>
        <v>-0.18556576629658833</v>
      </c>
      <c r="L1170" s="137">
        <f t="shared" si="131"/>
        <v>-0.22295522455805217</v>
      </c>
      <c r="M1170" s="137">
        <f t="shared" si="132"/>
        <v>-0.51770264616556183</v>
      </c>
      <c r="N1170" s="383">
        <f t="shared" si="126"/>
        <v>-86.974044555814388</v>
      </c>
    </row>
    <row r="1171" spans="2:14" x14ac:dyDescent="0.25">
      <c r="B1171" s="382">
        <v>18</v>
      </c>
      <c r="C1171" s="382">
        <v>3810</v>
      </c>
      <c r="D1171" s="379" t="s">
        <v>1741</v>
      </c>
      <c r="E1171" s="380">
        <v>15</v>
      </c>
      <c r="F1171" s="380">
        <v>755</v>
      </c>
      <c r="G1171" s="380">
        <v>113</v>
      </c>
      <c r="H1171" s="137">
        <f t="shared" si="127"/>
        <v>0.1695364238410596</v>
      </c>
      <c r="I1171" s="381">
        <f t="shared" si="128"/>
        <v>0.13274336283185842</v>
      </c>
      <c r="J1171" s="137">
        <f t="shared" si="129"/>
        <v>-0.11064652293550038</v>
      </c>
      <c r="K1171" s="137">
        <f t="shared" si="130"/>
        <v>-0.18277176749070484</v>
      </c>
      <c r="L1171" s="137">
        <f t="shared" si="131"/>
        <v>-0.24677887058624759</v>
      </c>
      <c r="M1171" s="137">
        <f t="shared" si="132"/>
        <v>-0.54019716101245274</v>
      </c>
      <c r="N1171" s="383">
        <f t="shared" si="126"/>
        <v>-61.042279194407158</v>
      </c>
    </row>
    <row r="1172" spans="2:14" x14ac:dyDescent="0.25">
      <c r="B1172" s="382">
        <v>18</v>
      </c>
      <c r="C1172" s="382">
        <v>3821</v>
      </c>
      <c r="D1172" s="379" t="s">
        <v>1742</v>
      </c>
      <c r="E1172" s="380">
        <v>310</v>
      </c>
      <c r="F1172" s="380">
        <v>3562</v>
      </c>
      <c r="G1172" s="380">
        <v>866</v>
      </c>
      <c r="H1172" s="137">
        <f t="shared" si="127"/>
        <v>0.33015160022459294</v>
      </c>
      <c r="I1172" s="381">
        <f t="shared" si="128"/>
        <v>0.35796766743648961</v>
      </c>
      <c r="J1172" s="137">
        <f t="shared" si="129"/>
        <v>-9.0591153457171988E-2</v>
      </c>
      <c r="K1172" s="137">
        <f t="shared" si="130"/>
        <v>-0.17868038114825477</v>
      </c>
      <c r="L1172" s="137">
        <f t="shared" si="131"/>
        <v>-5.4948800037586149E-2</v>
      </c>
      <c r="M1172" s="137">
        <f t="shared" si="132"/>
        <v>-0.32422033464301292</v>
      </c>
      <c r="N1172" s="383">
        <f t="shared" si="126"/>
        <v>-280.7748098008492</v>
      </c>
    </row>
    <row r="1173" spans="2:14" x14ac:dyDescent="0.25">
      <c r="B1173" s="382">
        <v>18</v>
      </c>
      <c r="C1173" s="382">
        <v>3822</v>
      </c>
      <c r="D1173" s="379" t="s">
        <v>1743</v>
      </c>
      <c r="E1173" s="380">
        <v>641</v>
      </c>
      <c r="F1173" s="380">
        <v>6947</v>
      </c>
      <c r="G1173" s="380">
        <v>1414</v>
      </c>
      <c r="H1173" s="137">
        <f t="shared" si="127"/>
        <v>0.29581114149992804</v>
      </c>
      <c r="I1173" s="381">
        <f t="shared" si="128"/>
        <v>0.45332390381895332</v>
      </c>
      <c r="J1173" s="137">
        <f t="shared" si="129"/>
        <v>-7.5995745125002054E-2</v>
      </c>
      <c r="K1173" s="137">
        <f t="shared" si="130"/>
        <v>-0.17955514334061487</v>
      </c>
      <c r="L1173" s="137">
        <f t="shared" si="131"/>
        <v>2.6268871317260651E-2</v>
      </c>
      <c r="M1173" s="137">
        <f t="shared" si="132"/>
        <v>-0.22928201714835625</v>
      </c>
      <c r="N1173" s="383">
        <f t="shared" si="126"/>
        <v>-324.20477224777574</v>
      </c>
    </row>
    <row r="1174" spans="2:14" x14ac:dyDescent="0.25">
      <c r="B1174" s="382">
        <v>18</v>
      </c>
      <c r="C1174" s="382">
        <v>3823</v>
      </c>
      <c r="D1174" s="379" t="s">
        <v>1744</v>
      </c>
      <c r="E1174" s="380">
        <v>117</v>
      </c>
      <c r="F1174" s="380">
        <v>3088</v>
      </c>
      <c r="G1174" s="380">
        <v>324</v>
      </c>
      <c r="H1174" s="137">
        <f t="shared" si="127"/>
        <v>0.14281088082901555</v>
      </c>
      <c r="I1174" s="381">
        <f t="shared" si="128"/>
        <v>0.3611111111111111</v>
      </c>
      <c r="J1174" s="137">
        <f t="shared" si="129"/>
        <v>-0.10502675804847875</v>
      </c>
      <c r="K1174" s="137">
        <f t="shared" si="130"/>
        <v>-0.18345255323048409</v>
      </c>
      <c r="L1174" s="137">
        <f t="shared" si="131"/>
        <v>-5.2271437916624433E-2</v>
      </c>
      <c r="M1174" s="137">
        <f t="shared" si="132"/>
        <v>-0.34075074919558729</v>
      </c>
      <c r="N1174" s="383">
        <f t="shared" si="126"/>
        <v>-110.40324273937028</v>
      </c>
    </row>
    <row r="1175" spans="2:14" x14ac:dyDescent="0.25">
      <c r="B1175" s="382">
        <v>18</v>
      </c>
      <c r="C1175" s="382">
        <v>3831</v>
      </c>
      <c r="D1175" s="379" t="s">
        <v>1745</v>
      </c>
      <c r="E1175" s="380">
        <v>210</v>
      </c>
      <c r="F1175" s="380">
        <v>1032</v>
      </c>
      <c r="G1175" s="380">
        <v>720</v>
      </c>
      <c r="H1175" s="137">
        <f t="shared" si="127"/>
        <v>0.90116279069767447</v>
      </c>
      <c r="I1175" s="381">
        <f t="shared" si="128"/>
        <v>0.29166666666666669</v>
      </c>
      <c r="J1175" s="137">
        <f t="shared" si="129"/>
        <v>-9.447971115150923E-2</v>
      </c>
      <c r="K1175" s="137">
        <f t="shared" si="130"/>
        <v>-0.16413488526990119</v>
      </c>
      <c r="L1175" s="137">
        <f t="shared" si="131"/>
        <v>-0.11141928477256471</v>
      </c>
      <c r="M1175" s="137">
        <f t="shared" si="132"/>
        <v>-0.37003388119397518</v>
      </c>
      <c r="N1175" s="383">
        <f t="shared" si="126"/>
        <v>-266.42439445966215</v>
      </c>
    </row>
    <row r="1176" spans="2:14" x14ac:dyDescent="0.25">
      <c r="B1176" s="382">
        <v>18</v>
      </c>
      <c r="C1176" s="382">
        <v>3832</v>
      </c>
      <c r="D1176" s="379" t="s">
        <v>1746</v>
      </c>
      <c r="E1176" s="380">
        <v>1213</v>
      </c>
      <c r="F1176" s="380">
        <v>2713</v>
      </c>
      <c r="G1176" s="380">
        <v>1580</v>
      </c>
      <c r="H1176" s="137">
        <f t="shared" si="127"/>
        <v>1.0294876520457059</v>
      </c>
      <c r="I1176" s="381">
        <f t="shared" si="128"/>
        <v>0.76772151898734176</v>
      </c>
      <c r="J1176" s="137">
        <f t="shared" si="129"/>
        <v>-7.157450829445422E-2</v>
      </c>
      <c r="K1176" s="137">
        <f t="shared" si="130"/>
        <v>-0.16086603735068325</v>
      </c>
      <c r="L1176" s="137">
        <f t="shared" si="131"/>
        <v>0.29405043602873943</v>
      </c>
      <c r="M1176" s="137">
        <f t="shared" si="132"/>
        <v>6.1609890383601956E-2</v>
      </c>
      <c r="N1176" s="383">
        <f t="shared" si="126"/>
        <v>97.343626806091095</v>
      </c>
    </row>
    <row r="1177" spans="2:14" x14ac:dyDescent="0.25">
      <c r="B1177" s="382">
        <v>18</v>
      </c>
      <c r="C1177" s="382">
        <v>3834</v>
      </c>
      <c r="D1177" s="379" t="s">
        <v>1747</v>
      </c>
      <c r="E1177" s="380">
        <v>1274</v>
      </c>
      <c r="F1177" s="380">
        <v>3363</v>
      </c>
      <c r="G1177" s="380">
        <v>2656</v>
      </c>
      <c r="H1177" s="137">
        <f t="shared" si="127"/>
        <v>1.168599464763604</v>
      </c>
      <c r="I1177" s="381">
        <f t="shared" si="128"/>
        <v>0.47966867469879521</v>
      </c>
      <c r="J1177" s="137">
        <f t="shared" si="129"/>
        <v>-4.2916370766324922E-2</v>
      </c>
      <c r="K1177" s="137">
        <f t="shared" si="130"/>
        <v>-0.15732241100451294</v>
      </c>
      <c r="L1177" s="137">
        <f t="shared" si="131"/>
        <v>4.8707476535023067E-2</v>
      </c>
      <c r="M1177" s="137">
        <f t="shared" si="132"/>
        <v>-0.15153130523581482</v>
      </c>
      <c r="N1177" s="383">
        <f t="shared" si="126"/>
        <v>-402.46714670632417</v>
      </c>
    </row>
    <row r="1178" spans="2:14" x14ac:dyDescent="0.25">
      <c r="B1178" s="382">
        <v>18</v>
      </c>
      <c r="C1178" s="382">
        <v>3835</v>
      </c>
      <c r="D1178" s="379" t="s">
        <v>1748</v>
      </c>
      <c r="E1178" s="380">
        <v>514</v>
      </c>
      <c r="F1178" s="380">
        <v>1911</v>
      </c>
      <c r="G1178" s="380">
        <v>961</v>
      </c>
      <c r="H1178" s="137">
        <f t="shared" si="127"/>
        <v>0.77184720041862898</v>
      </c>
      <c r="I1178" s="381">
        <f t="shared" si="128"/>
        <v>0.53485952133194592</v>
      </c>
      <c r="J1178" s="137">
        <f t="shared" si="129"/>
        <v>-8.8060927560171726E-2</v>
      </c>
      <c r="K1178" s="137">
        <f t="shared" si="130"/>
        <v>-0.167428970248958</v>
      </c>
      <c r="L1178" s="137">
        <f t="shared" si="131"/>
        <v>9.5715120855927996E-2</v>
      </c>
      <c r="M1178" s="137">
        <f t="shared" si="132"/>
        <v>-0.15977477695320175</v>
      </c>
      <c r="N1178" s="383">
        <f t="shared" si="126"/>
        <v>-153.54356065202688</v>
      </c>
    </row>
    <row r="1179" spans="2:14" x14ac:dyDescent="0.25">
      <c r="B1179" s="382">
        <v>18</v>
      </c>
      <c r="C1179" s="382">
        <v>3837</v>
      </c>
      <c r="D1179" s="379" t="s">
        <v>1749</v>
      </c>
      <c r="E1179" s="380">
        <v>120</v>
      </c>
      <c r="F1179" s="380">
        <v>2658</v>
      </c>
      <c r="G1179" s="380">
        <v>204</v>
      </c>
      <c r="H1179" s="137">
        <f t="shared" si="127"/>
        <v>0.12189616252821671</v>
      </c>
      <c r="I1179" s="381">
        <f t="shared" si="128"/>
        <v>0.58823529411764708</v>
      </c>
      <c r="J1179" s="137">
        <f t="shared" si="129"/>
        <v>-0.10822283286574225</v>
      </c>
      <c r="K1179" s="137">
        <f t="shared" si="130"/>
        <v>-0.18398531853161446</v>
      </c>
      <c r="L1179" s="137">
        <f t="shared" si="131"/>
        <v>0.14117681415339209</v>
      </c>
      <c r="M1179" s="137">
        <f t="shared" si="132"/>
        <v>-0.15103133724396459</v>
      </c>
      <c r="N1179" s="383">
        <f t="shared" si="126"/>
        <v>-30.810392797768774</v>
      </c>
    </row>
    <row r="1180" spans="2:14" x14ac:dyDescent="0.25">
      <c r="B1180" s="382">
        <v>18</v>
      </c>
      <c r="C1180" s="382">
        <v>3847</v>
      </c>
      <c r="D1180" s="379" t="s">
        <v>1750</v>
      </c>
      <c r="E1180" s="380">
        <v>1224</v>
      </c>
      <c r="F1180" s="380">
        <v>10970</v>
      </c>
      <c r="G1180" s="380">
        <v>1430</v>
      </c>
      <c r="H1180" s="137">
        <f t="shared" si="127"/>
        <v>0.24193254329990885</v>
      </c>
      <c r="I1180" s="381">
        <f t="shared" si="128"/>
        <v>0.85594405594405598</v>
      </c>
      <c r="J1180" s="137">
        <f t="shared" si="129"/>
        <v>-7.5569601816033588E-2</v>
      </c>
      <c r="K1180" s="137">
        <f t="shared" si="130"/>
        <v>-0.18092760493353141</v>
      </c>
      <c r="L1180" s="137">
        <f t="shared" si="131"/>
        <v>0.36919212874301843</v>
      </c>
      <c r="M1180" s="137">
        <f t="shared" si="132"/>
        <v>0.11269492199345343</v>
      </c>
      <c r="N1180" s="383">
        <f t="shared" si="126"/>
        <v>161.1537384506384</v>
      </c>
    </row>
    <row r="1181" spans="2:14" x14ac:dyDescent="0.25">
      <c r="B1181" s="382">
        <v>18</v>
      </c>
      <c r="C1181" s="382">
        <v>3851</v>
      </c>
      <c r="D1181" s="379" t="s">
        <v>1751</v>
      </c>
      <c r="E1181" s="380">
        <v>9699</v>
      </c>
      <c r="F1181" s="380">
        <v>16943</v>
      </c>
      <c r="G1181" s="380">
        <v>10774</v>
      </c>
      <c r="H1181" s="137">
        <f t="shared" si="127"/>
        <v>1.2083456294634953</v>
      </c>
      <c r="I1181" s="381">
        <f t="shared" si="128"/>
        <v>0.90022275849266753</v>
      </c>
      <c r="J1181" s="137">
        <f t="shared" si="129"/>
        <v>0.17329809062155022</v>
      </c>
      <c r="K1181" s="137">
        <f t="shared" si="130"/>
        <v>-0.15630994805375423</v>
      </c>
      <c r="L1181" s="137">
        <f t="shared" si="131"/>
        <v>0.40690558355249856</v>
      </c>
      <c r="M1181" s="137">
        <f t="shared" si="132"/>
        <v>0.42389372612029452</v>
      </c>
      <c r="N1181" s="383">
        <f t="shared" si="126"/>
        <v>4567.031005220053</v>
      </c>
    </row>
    <row r="1182" spans="2:14" x14ac:dyDescent="0.25">
      <c r="B1182" s="382">
        <v>18</v>
      </c>
      <c r="C1182" s="382">
        <v>3861</v>
      </c>
      <c r="D1182" s="379" t="s">
        <v>1752</v>
      </c>
      <c r="E1182" s="380">
        <v>219</v>
      </c>
      <c r="F1182" s="380">
        <v>2315</v>
      </c>
      <c r="G1182" s="380">
        <v>626</v>
      </c>
      <c r="H1182" s="137">
        <f t="shared" si="127"/>
        <v>0.3650107991360691</v>
      </c>
      <c r="I1182" s="381">
        <f t="shared" si="128"/>
        <v>0.34984025559105431</v>
      </c>
      <c r="J1182" s="137">
        <f t="shared" si="129"/>
        <v>-9.6983303091698975E-2</v>
      </c>
      <c r="K1182" s="137">
        <f t="shared" si="130"/>
        <v>-0.17779240497099369</v>
      </c>
      <c r="L1182" s="137">
        <f t="shared" si="131"/>
        <v>-6.187115235841921E-2</v>
      </c>
      <c r="M1182" s="137">
        <f t="shared" si="132"/>
        <v>-0.33664686042111192</v>
      </c>
      <c r="N1182" s="383">
        <f t="shared" si="126"/>
        <v>-210.74093462361606</v>
      </c>
    </row>
    <row r="1183" spans="2:14" x14ac:dyDescent="0.25">
      <c r="B1183" s="382">
        <v>18</v>
      </c>
      <c r="C1183" s="382">
        <v>3862</v>
      </c>
      <c r="D1183" s="379" t="s">
        <v>1753</v>
      </c>
      <c r="E1183" s="380">
        <v>95</v>
      </c>
      <c r="F1183" s="380">
        <v>3012</v>
      </c>
      <c r="G1183" s="380">
        <v>203</v>
      </c>
      <c r="H1183" s="137">
        <f t="shared" si="127"/>
        <v>9.8937583001328017E-2</v>
      </c>
      <c r="I1183" s="381">
        <f t="shared" si="128"/>
        <v>0.46798029556650245</v>
      </c>
      <c r="J1183" s="137">
        <f t="shared" si="129"/>
        <v>-0.10824946682255278</v>
      </c>
      <c r="K1183" s="137">
        <f t="shared" si="130"/>
        <v>-0.18457014756728457</v>
      </c>
      <c r="L1183" s="137">
        <f t="shared" si="131"/>
        <v>3.8752145126704371E-2</v>
      </c>
      <c r="M1183" s="137">
        <f t="shared" si="132"/>
        <v>-0.25406746926313295</v>
      </c>
      <c r="N1183" s="383">
        <f t="shared" si="126"/>
        <v>-51.575696260415988</v>
      </c>
    </row>
    <row r="1184" spans="2:14" x14ac:dyDescent="0.25">
      <c r="B1184" s="382">
        <v>18</v>
      </c>
      <c r="C1184" s="382">
        <v>3863</v>
      </c>
      <c r="D1184" s="379" t="s">
        <v>1754</v>
      </c>
      <c r="E1184" s="380">
        <v>411</v>
      </c>
      <c r="F1184" s="380">
        <v>2306</v>
      </c>
      <c r="G1184" s="380">
        <v>1164</v>
      </c>
      <c r="H1184" s="137">
        <f t="shared" si="127"/>
        <v>0.68300086730268861</v>
      </c>
      <c r="I1184" s="381">
        <f t="shared" si="128"/>
        <v>0.35309278350515466</v>
      </c>
      <c r="J1184" s="137">
        <f t="shared" si="129"/>
        <v>-8.2654234327634329E-2</v>
      </c>
      <c r="K1184" s="137">
        <f t="shared" si="130"/>
        <v>-0.1696921727810731</v>
      </c>
      <c r="L1184" s="137">
        <f t="shared" si="131"/>
        <v>-5.9100880027825764E-2</v>
      </c>
      <c r="M1184" s="137">
        <f t="shared" si="132"/>
        <v>-0.31144728713653319</v>
      </c>
      <c r="N1184" s="383">
        <f t="shared" si="126"/>
        <v>-362.52464222692464</v>
      </c>
    </row>
    <row r="1185" spans="2:14" x14ac:dyDescent="0.25">
      <c r="B1185" s="382">
        <v>18</v>
      </c>
      <c r="C1185" s="382">
        <v>3871</v>
      </c>
      <c r="D1185" s="379" t="s">
        <v>1755</v>
      </c>
      <c r="E1185" s="380">
        <v>2405</v>
      </c>
      <c r="F1185" s="380">
        <v>10152</v>
      </c>
      <c r="G1185" s="380">
        <v>4478</v>
      </c>
      <c r="H1185" s="137">
        <f t="shared" si="127"/>
        <v>0.67799448384554772</v>
      </c>
      <c r="I1185" s="381">
        <f t="shared" si="128"/>
        <v>0.53707012058954895</v>
      </c>
      <c r="J1185" s="137">
        <f t="shared" si="129"/>
        <v>5.6106985424590758E-3</v>
      </c>
      <c r="K1185" s="137">
        <f t="shared" si="130"/>
        <v>-0.16981970150757839</v>
      </c>
      <c r="L1185" s="137">
        <f t="shared" si="131"/>
        <v>9.7597952339347246E-2</v>
      </c>
      <c r="M1185" s="137">
        <f t="shared" si="132"/>
        <v>-6.6611050625772064E-2</v>
      </c>
      <c r="N1185" s="383">
        <f t="shared" si="126"/>
        <v>-298.28428470220729</v>
      </c>
    </row>
    <row r="1186" spans="2:14" x14ac:dyDescent="0.25">
      <c r="B1186" s="382">
        <v>18</v>
      </c>
      <c r="C1186" s="382">
        <v>3881</v>
      </c>
      <c r="D1186" s="379" t="s">
        <v>1756</v>
      </c>
      <c r="E1186" s="380">
        <v>98</v>
      </c>
      <c r="F1186" s="380">
        <v>1699</v>
      </c>
      <c r="G1186" s="380">
        <v>224</v>
      </c>
      <c r="H1186" s="137">
        <f t="shared" si="127"/>
        <v>0.18952324896998235</v>
      </c>
      <c r="I1186" s="381">
        <f t="shared" si="128"/>
        <v>0.4375</v>
      </c>
      <c r="J1186" s="137">
        <f t="shared" si="129"/>
        <v>-0.10769015372953165</v>
      </c>
      <c r="K1186" s="137">
        <f t="shared" si="130"/>
        <v>-0.18226263862005476</v>
      </c>
      <c r="L1186" s="137">
        <f t="shared" si="131"/>
        <v>1.2791193624909901E-2</v>
      </c>
      <c r="M1186" s="137">
        <f t="shared" si="132"/>
        <v>-0.27716159872467655</v>
      </c>
      <c r="N1186" s="383">
        <f t="shared" si="126"/>
        <v>-62.084198114327549</v>
      </c>
    </row>
    <row r="1187" spans="2:14" x14ac:dyDescent="0.25">
      <c r="B1187" s="382">
        <v>18</v>
      </c>
      <c r="C1187" s="382">
        <v>3882</v>
      </c>
      <c r="D1187" s="379" t="s">
        <v>1757</v>
      </c>
      <c r="E1187" s="380">
        <v>583</v>
      </c>
      <c r="F1187" s="380">
        <v>755</v>
      </c>
      <c r="G1187" s="380">
        <v>910</v>
      </c>
      <c r="H1187" s="137">
        <f t="shared" si="127"/>
        <v>1.9774834437086093</v>
      </c>
      <c r="I1187" s="381">
        <f t="shared" si="128"/>
        <v>0.64065934065934071</v>
      </c>
      <c r="J1187" s="137">
        <f t="shared" si="129"/>
        <v>-8.9419259357508718E-2</v>
      </c>
      <c r="K1187" s="137">
        <f t="shared" si="130"/>
        <v>-0.13671752833651649</v>
      </c>
      <c r="L1187" s="137">
        <f t="shared" si="131"/>
        <v>0.18582789461379373</v>
      </c>
      <c r="M1187" s="137">
        <f t="shared" si="132"/>
        <v>-4.0308893080231473E-2</v>
      </c>
      <c r="N1187" s="383">
        <f t="shared" si="126"/>
        <v>-36.681092703010641</v>
      </c>
    </row>
    <row r="1188" spans="2:14" x14ac:dyDescent="0.25">
      <c r="B1188" s="382">
        <v>18</v>
      </c>
      <c r="C1188" s="382">
        <v>3891</v>
      </c>
      <c r="D1188" s="379" t="s">
        <v>1758</v>
      </c>
      <c r="E1188" s="380">
        <v>543</v>
      </c>
      <c r="F1188" s="380">
        <v>6277</v>
      </c>
      <c r="G1188" s="380">
        <v>1689</v>
      </c>
      <c r="H1188" s="137">
        <f t="shared" si="127"/>
        <v>0.35558387764855826</v>
      </c>
      <c r="I1188" s="381">
        <f t="shared" si="128"/>
        <v>0.32149200710479575</v>
      </c>
      <c r="J1188" s="137">
        <f t="shared" si="129"/>
        <v>-6.8671407002106555E-2</v>
      </c>
      <c r="K1188" s="137">
        <f t="shared" si="130"/>
        <v>-0.17803253905230401</v>
      </c>
      <c r="L1188" s="137">
        <f t="shared" si="131"/>
        <v>-8.6016177543850034E-2</v>
      </c>
      <c r="M1188" s="137">
        <f t="shared" si="132"/>
        <v>-0.33272012359826059</v>
      </c>
      <c r="N1188" s="383">
        <f t="shared" si="126"/>
        <v>-561.9642887574621</v>
      </c>
    </row>
    <row r="1189" spans="2:14" x14ac:dyDescent="0.25">
      <c r="B1189" s="382">
        <v>18</v>
      </c>
      <c r="C1189" s="382">
        <v>3901</v>
      </c>
      <c r="D1189" s="379" t="s">
        <v>1759</v>
      </c>
      <c r="E1189" s="380">
        <v>35082</v>
      </c>
      <c r="F1189" s="380">
        <v>7258</v>
      </c>
      <c r="G1189" s="380">
        <v>39486</v>
      </c>
      <c r="H1189" s="137">
        <f t="shared" si="127"/>
        <v>10.273904656930284</v>
      </c>
      <c r="I1189" s="381">
        <f t="shared" si="128"/>
        <v>0.88846679835891207</v>
      </c>
      <c r="J1189" s="137">
        <f t="shared" si="129"/>
        <v>0.93801225856546144</v>
      </c>
      <c r="K1189" s="137">
        <f t="shared" si="130"/>
        <v>7.4619066419221544E-2</v>
      </c>
      <c r="L1189" s="137">
        <f t="shared" si="131"/>
        <v>0.39689269144574152</v>
      </c>
      <c r="M1189" s="137">
        <f t="shared" si="132"/>
        <v>1.4095240164304246</v>
      </c>
      <c r="N1189" s="383">
        <f t="shared" si="126"/>
        <v>55656.465312771747</v>
      </c>
    </row>
    <row r="1190" spans="2:14" x14ac:dyDescent="0.25">
      <c r="B1190" s="382">
        <v>18</v>
      </c>
      <c r="C1190" s="382">
        <v>3911</v>
      </c>
      <c r="D1190" s="379" t="s">
        <v>1760</v>
      </c>
      <c r="E1190" s="380">
        <v>967</v>
      </c>
      <c r="F1190" s="380">
        <v>4273</v>
      </c>
      <c r="G1190" s="380">
        <v>2114</v>
      </c>
      <c r="H1190" s="137">
        <f t="shared" si="127"/>
        <v>0.72103908261174821</v>
      </c>
      <c r="I1190" s="381">
        <f t="shared" si="128"/>
        <v>0.45742667928098391</v>
      </c>
      <c r="J1190" s="137">
        <f t="shared" si="129"/>
        <v>-5.7351975357631688E-2</v>
      </c>
      <c r="K1190" s="137">
        <f t="shared" si="130"/>
        <v>-0.1687232168074792</v>
      </c>
      <c r="L1190" s="137">
        <f t="shared" si="131"/>
        <v>2.9763324137120569E-2</v>
      </c>
      <c r="M1190" s="137">
        <f t="shared" si="132"/>
        <v>-0.19631186802799033</v>
      </c>
      <c r="N1190" s="383">
        <f t="shared" si="126"/>
        <v>-415.00328901117155</v>
      </c>
    </row>
    <row r="1191" spans="2:14" x14ac:dyDescent="0.25">
      <c r="B1191" s="382">
        <v>18</v>
      </c>
      <c r="C1191" s="382">
        <v>3921</v>
      </c>
      <c r="D1191" s="379" t="s">
        <v>1761</v>
      </c>
      <c r="E1191" s="380">
        <v>2941</v>
      </c>
      <c r="F1191" s="380">
        <v>11887</v>
      </c>
      <c r="G1191" s="380">
        <v>3159</v>
      </c>
      <c r="H1191" s="137">
        <f t="shared" si="127"/>
        <v>0.51316564313956425</v>
      </c>
      <c r="I1191" s="381">
        <f t="shared" si="128"/>
        <v>0.93099081987970878</v>
      </c>
      <c r="J1191" s="137">
        <f t="shared" si="129"/>
        <v>-2.9519490490628793E-2</v>
      </c>
      <c r="K1191" s="137">
        <f t="shared" si="130"/>
        <v>-0.17401842346456198</v>
      </c>
      <c r="L1191" s="137">
        <f t="shared" si="131"/>
        <v>0.43311163354733689</v>
      </c>
      <c r="M1191" s="137">
        <f t="shared" si="132"/>
        <v>0.22957371959214612</v>
      </c>
      <c r="N1191" s="383">
        <f t="shared" si="126"/>
        <v>725.22338019158963</v>
      </c>
    </row>
    <row r="1192" spans="2:14" x14ac:dyDescent="0.25">
      <c r="B1192" s="382">
        <v>18</v>
      </c>
      <c r="C1192" s="382">
        <v>3945</v>
      </c>
      <c r="D1192" s="379" t="s">
        <v>1762</v>
      </c>
      <c r="E1192" s="380">
        <v>1174</v>
      </c>
      <c r="F1192" s="380">
        <v>3521</v>
      </c>
      <c r="G1192" s="380">
        <v>3424</v>
      </c>
      <c r="H1192" s="137">
        <f t="shared" si="127"/>
        <v>1.3058790116444192</v>
      </c>
      <c r="I1192" s="381">
        <f t="shared" si="128"/>
        <v>0.34287383177570091</v>
      </c>
      <c r="J1192" s="137">
        <f t="shared" si="129"/>
        <v>-2.2461491935838584E-2</v>
      </c>
      <c r="K1192" s="137">
        <f t="shared" si="130"/>
        <v>-0.15382545837617162</v>
      </c>
      <c r="L1192" s="137">
        <f t="shared" si="131"/>
        <v>-6.780465751150222E-2</v>
      </c>
      <c r="M1192" s="137">
        <f t="shared" si="132"/>
        <v>-0.24409160782351241</v>
      </c>
      <c r="N1192" s="383">
        <f t="shared" si="126"/>
        <v>-835.76966518770655</v>
      </c>
    </row>
    <row r="1193" spans="2:14" x14ac:dyDescent="0.25">
      <c r="B1193" s="382">
        <v>18</v>
      </c>
      <c r="C1193" s="382">
        <v>3946</v>
      </c>
      <c r="D1193" s="379" t="s">
        <v>1763</v>
      </c>
      <c r="E1193" s="380">
        <v>1094</v>
      </c>
      <c r="F1193" s="380">
        <v>2518</v>
      </c>
      <c r="G1193" s="380">
        <v>2674</v>
      </c>
      <c r="H1193" s="137">
        <f t="shared" si="127"/>
        <v>1.4964257347100873</v>
      </c>
      <c r="I1193" s="381">
        <f t="shared" si="128"/>
        <v>0.40912490650710548</v>
      </c>
      <c r="J1193" s="137">
        <f t="shared" si="129"/>
        <v>-4.24369595437354E-2</v>
      </c>
      <c r="K1193" s="137">
        <f t="shared" si="130"/>
        <v>-0.14897161904477568</v>
      </c>
      <c r="L1193" s="137">
        <f t="shared" si="131"/>
        <v>-1.1376696231036369E-2</v>
      </c>
      <c r="M1193" s="137">
        <f t="shared" si="132"/>
        <v>-0.20278527481954745</v>
      </c>
      <c r="N1193" s="383">
        <f t="shared" si="126"/>
        <v>-542.24782486746983</v>
      </c>
    </row>
    <row r="1194" spans="2:14" x14ac:dyDescent="0.25">
      <c r="B1194" s="382">
        <v>18</v>
      </c>
      <c r="C1194" s="382">
        <v>3947</v>
      </c>
      <c r="D1194" s="379" t="s">
        <v>1764</v>
      </c>
      <c r="E1194" s="380">
        <v>2324</v>
      </c>
      <c r="F1194" s="380">
        <v>995</v>
      </c>
      <c r="G1194" s="380">
        <v>3691</v>
      </c>
      <c r="H1194" s="137">
        <f t="shared" si="127"/>
        <v>6.0452261306532664</v>
      </c>
      <c r="I1194" s="381">
        <f t="shared" si="128"/>
        <v>0.62963966404768357</v>
      </c>
      <c r="J1194" s="137">
        <f t="shared" si="129"/>
        <v>-1.5350225467427316E-2</v>
      </c>
      <c r="K1194" s="137">
        <f t="shared" si="130"/>
        <v>-3.3099008289411175E-2</v>
      </c>
      <c r="L1194" s="137">
        <f t="shared" si="131"/>
        <v>0.17644211653114647</v>
      </c>
      <c r="M1194" s="137">
        <f t="shared" si="132"/>
        <v>0.12799288277430798</v>
      </c>
      <c r="N1194" s="383">
        <f t="shared" si="126"/>
        <v>472.42173031997078</v>
      </c>
    </row>
    <row r="1195" spans="2:14" x14ac:dyDescent="0.25">
      <c r="B1195" s="382">
        <v>18</v>
      </c>
      <c r="C1195" s="382">
        <v>3951</v>
      </c>
      <c r="D1195" s="379" t="s">
        <v>1765</v>
      </c>
      <c r="E1195" s="380">
        <v>440</v>
      </c>
      <c r="F1195" s="380">
        <v>1597</v>
      </c>
      <c r="G1195" s="380">
        <v>879</v>
      </c>
      <c r="H1195" s="137">
        <f t="shared" si="127"/>
        <v>0.82592360676268006</v>
      </c>
      <c r="I1195" s="381">
        <f t="shared" si="128"/>
        <v>0.50056882821387938</v>
      </c>
      <c r="J1195" s="137">
        <f t="shared" si="129"/>
        <v>-9.0244912018635104E-2</v>
      </c>
      <c r="K1195" s="137">
        <f t="shared" si="130"/>
        <v>-0.16605146984490829</v>
      </c>
      <c r="L1195" s="137">
        <f t="shared" si="131"/>
        <v>6.6508743278035173E-2</v>
      </c>
      <c r="M1195" s="137">
        <f t="shared" si="132"/>
        <v>-0.18978763858550823</v>
      </c>
      <c r="N1195" s="383">
        <f t="shared" si="126"/>
        <v>-166.82333431666174</v>
      </c>
    </row>
    <row r="1196" spans="2:14" x14ac:dyDescent="0.25">
      <c r="B1196" s="382">
        <v>18</v>
      </c>
      <c r="C1196" s="382">
        <v>3952</v>
      </c>
      <c r="D1196" s="379" t="s">
        <v>1766</v>
      </c>
      <c r="E1196" s="380">
        <v>283</v>
      </c>
      <c r="F1196" s="380">
        <v>927</v>
      </c>
      <c r="G1196" s="380">
        <v>964</v>
      </c>
      <c r="H1196" s="137">
        <f t="shared" si="127"/>
        <v>1.3451995685005393</v>
      </c>
      <c r="I1196" s="381">
        <f t="shared" si="128"/>
        <v>0.29356846473029047</v>
      </c>
      <c r="J1196" s="137">
        <f t="shared" si="129"/>
        <v>-8.7981025689740144E-2</v>
      </c>
      <c r="K1196" s="137">
        <f t="shared" si="130"/>
        <v>-0.15282383702929153</v>
      </c>
      <c r="L1196" s="137">
        <f t="shared" si="131"/>
        <v>-0.10979946821966344</v>
      </c>
      <c r="M1196" s="137">
        <f t="shared" si="132"/>
        <v>-0.35060433093869514</v>
      </c>
      <c r="N1196" s="383">
        <f t="shared" si="126"/>
        <v>-337.98257502490213</v>
      </c>
    </row>
    <row r="1197" spans="2:14" x14ac:dyDescent="0.25">
      <c r="B1197" s="382">
        <v>18</v>
      </c>
      <c r="C1197" s="382">
        <v>3953</v>
      </c>
      <c r="D1197" s="379" t="s">
        <v>1767</v>
      </c>
      <c r="E1197" s="380">
        <v>2208</v>
      </c>
      <c r="F1197" s="380">
        <v>2626</v>
      </c>
      <c r="G1197" s="380">
        <v>3266</v>
      </c>
      <c r="H1197" s="137">
        <f t="shared" si="127"/>
        <v>2.0845392231530844</v>
      </c>
      <c r="I1197" s="381">
        <f t="shared" si="128"/>
        <v>0.676056338028169</v>
      </c>
      <c r="J1197" s="137">
        <f t="shared" si="129"/>
        <v>-2.6669657111902181E-2</v>
      </c>
      <c r="K1197" s="137">
        <f t="shared" si="130"/>
        <v>-0.13399047250180784</v>
      </c>
      <c r="L1197" s="137">
        <f t="shared" si="131"/>
        <v>0.21597654359904844</v>
      </c>
      <c r="M1197" s="137">
        <f t="shared" si="132"/>
        <v>5.5316413985338431E-2</v>
      </c>
      <c r="N1197" s="383">
        <f t="shared" si="126"/>
        <v>180.6634080761153</v>
      </c>
    </row>
    <row r="1198" spans="2:14" x14ac:dyDescent="0.25">
      <c r="B1198" s="382">
        <v>18</v>
      </c>
      <c r="C1198" s="382">
        <v>3954</v>
      </c>
      <c r="D1198" s="379" t="s">
        <v>1768</v>
      </c>
      <c r="E1198" s="380">
        <v>951</v>
      </c>
      <c r="F1198" s="380">
        <v>1042</v>
      </c>
      <c r="G1198" s="380">
        <v>2529</v>
      </c>
      <c r="H1198" s="137">
        <f t="shared" si="127"/>
        <v>3.3397312859884836</v>
      </c>
      <c r="I1198" s="381">
        <f t="shared" si="128"/>
        <v>0.37603795966785292</v>
      </c>
      <c r="J1198" s="137">
        <f t="shared" si="129"/>
        <v>-4.6298883281262117E-2</v>
      </c>
      <c r="K1198" s="137">
        <f t="shared" si="130"/>
        <v>-0.10201668410479198</v>
      </c>
      <c r="L1198" s="137">
        <f t="shared" si="131"/>
        <v>-3.9557808200970351E-2</v>
      </c>
      <c r="M1198" s="137">
        <f t="shared" si="132"/>
        <v>-0.18787337558702444</v>
      </c>
      <c r="N1198" s="383">
        <f t="shared" si="126"/>
        <v>-475.13176685958479</v>
      </c>
    </row>
    <row r="1199" spans="2:14" x14ac:dyDescent="0.25">
      <c r="B1199" s="382">
        <v>18</v>
      </c>
      <c r="C1199" s="382">
        <v>3955</v>
      </c>
      <c r="D1199" s="379" t="s">
        <v>1769</v>
      </c>
      <c r="E1199" s="380">
        <v>6225</v>
      </c>
      <c r="F1199" s="380">
        <v>1794</v>
      </c>
      <c r="G1199" s="380">
        <v>9244</v>
      </c>
      <c r="H1199" s="137">
        <f t="shared" si="127"/>
        <v>8.6226309921962088</v>
      </c>
      <c r="I1199" s="381">
        <f t="shared" si="128"/>
        <v>0.6734097793163133</v>
      </c>
      <c r="J1199" s="137">
        <f t="shared" si="129"/>
        <v>0.13254813670144072</v>
      </c>
      <c r="K1199" s="137">
        <f t="shared" si="130"/>
        <v>3.2555802712385999E-2</v>
      </c>
      <c r="L1199" s="137">
        <f t="shared" si="131"/>
        <v>0.21372239280791749</v>
      </c>
      <c r="M1199" s="137">
        <f t="shared" si="132"/>
        <v>0.37882633222174422</v>
      </c>
      <c r="N1199" s="383">
        <f t="shared" si="126"/>
        <v>3501.8706150578037</v>
      </c>
    </row>
    <row r="1200" spans="2:14" x14ac:dyDescent="0.25">
      <c r="B1200" s="382">
        <v>18</v>
      </c>
      <c r="C1200" s="382">
        <v>3961</v>
      </c>
      <c r="D1200" s="379" t="s">
        <v>1770</v>
      </c>
      <c r="E1200" s="380">
        <v>1348</v>
      </c>
      <c r="F1200" s="380">
        <v>3953</v>
      </c>
      <c r="G1200" s="380">
        <v>2176</v>
      </c>
      <c r="H1200" s="137">
        <f t="shared" si="127"/>
        <v>0.89147482924361243</v>
      </c>
      <c r="I1200" s="381">
        <f t="shared" si="128"/>
        <v>0.61948529411764708</v>
      </c>
      <c r="J1200" s="137">
        <f t="shared" si="129"/>
        <v>-5.5700670035378881E-2</v>
      </c>
      <c r="K1200" s="137">
        <f t="shared" si="130"/>
        <v>-0.16438166888071443</v>
      </c>
      <c r="L1200" s="137">
        <f t="shared" si="131"/>
        <v>0.16779334523856521</v>
      </c>
      <c r="M1200" s="137">
        <f t="shared" si="132"/>
        <v>-5.2288993677528095E-2</v>
      </c>
      <c r="N1200" s="383">
        <f t="shared" si="126"/>
        <v>-113.78085024230114</v>
      </c>
    </row>
    <row r="1201" spans="2:14" x14ac:dyDescent="0.25">
      <c r="B1201" s="382">
        <v>18</v>
      </c>
      <c r="C1201" s="382">
        <v>3962</v>
      </c>
      <c r="D1201" s="379" t="s">
        <v>1771</v>
      </c>
      <c r="E1201" s="380">
        <v>1553</v>
      </c>
      <c r="F1201" s="380">
        <v>5216</v>
      </c>
      <c r="G1201" s="380">
        <v>2993</v>
      </c>
      <c r="H1201" s="137">
        <f t="shared" si="127"/>
        <v>0.87154907975460127</v>
      </c>
      <c r="I1201" s="381">
        <f t="shared" si="128"/>
        <v>0.51887738055462751</v>
      </c>
      <c r="J1201" s="137">
        <f t="shared" si="129"/>
        <v>-3.3940727321176617E-2</v>
      </c>
      <c r="K1201" s="137">
        <f t="shared" si="130"/>
        <v>-0.16488924195791699</v>
      </c>
      <c r="L1201" s="137">
        <f t="shared" si="131"/>
        <v>8.2102668158100522E-2</v>
      </c>
      <c r="M1201" s="137">
        <f t="shared" si="132"/>
        <v>-0.11672730112099308</v>
      </c>
      <c r="N1201" s="383">
        <f t="shared" si="126"/>
        <v>-349.36481225513228</v>
      </c>
    </row>
    <row r="1202" spans="2:14" x14ac:dyDescent="0.25">
      <c r="B1202" s="382">
        <v>18</v>
      </c>
      <c r="C1202" s="382">
        <v>3972</v>
      </c>
      <c r="D1202" s="379" t="s">
        <v>1772</v>
      </c>
      <c r="E1202" s="380">
        <v>637</v>
      </c>
      <c r="F1202" s="380">
        <v>3894</v>
      </c>
      <c r="G1202" s="380">
        <v>1450</v>
      </c>
      <c r="H1202" s="137">
        <f t="shared" si="127"/>
        <v>0.53595274781715463</v>
      </c>
      <c r="I1202" s="381">
        <f t="shared" si="128"/>
        <v>0.43931034482758619</v>
      </c>
      <c r="J1202" s="137">
        <f t="shared" si="129"/>
        <v>-7.5036922679822995E-2</v>
      </c>
      <c r="K1202" s="137">
        <f t="shared" si="130"/>
        <v>-0.17343796244611348</v>
      </c>
      <c r="L1202" s="137">
        <f t="shared" si="131"/>
        <v>1.4333116805016463E-2</v>
      </c>
      <c r="M1202" s="137">
        <f t="shared" si="132"/>
        <v>-0.23414176832091999</v>
      </c>
      <c r="N1202" s="383">
        <f t="shared" si="126"/>
        <v>-339.505564065334</v>
      </c>
    </row>
    <row r="1203" spans="2:14" x14ac:dyDescent="0.25">
      <c r="B1203" s="382">
        <v>18</v>
      </c>
      <c r="C1203" s="382">
        <v>3981</v>
      </c>
      <c r="D1203" s="379" t="s">
        <v>1773</v>
      </c>
      <c r="E1203" s="380">
        <v>747</v>
      </c>
      <c r="F1203" s="380">
        <v>6157</v>
      </c>
      <c r="G1203" s="380">
        <v>1706</v>
      </c>
      <c r="H1203" s="137">
        <f t="shared" si="127"/>
        <v>0.39840831573818419</v>
      </c>
      <c r="I1203" s="381">
        <f t="shared" si="128"/>
        <v>0.43786635404454866</v>
      </c>
      <c r="J1203" s="137">
        <f t="shared" si="129"/>
        <v>-6.8218629736327557E-2</v>
      </c>
      <c r="K1203" s="137">
        <f t="shared" si="130"/>
        <v>-0.17694166255440316</v>
      </c>
      <c r="L1203" s="137">
        <f t="shared" si="131"/>
        <v>1.3103227986986963E-2</v>
      </c>
      <c r="M1203" s="137">
        <f t="shared" si="132"/>
        <v>-0.23205706430374376</v>
      </c>
      <c r="N1203" s="383">
        <f t="shared" si="126"/>
        <v>-395.88935170218684</v>
      </c>
    </row>
    <row r="1204" spans="2:14" x14ac:dyDescent="0.25">
      <c r="B1204" s="382">
        <v>18</v>
      </c>
      <c r="C1204" s="382">
        <v>3982</v>
      </c>
      <c r="D1204" s="379" t="s">
        <v>1774</v>
      </c>
      <c r="E1204" s="380">
        <v>1196</v>
      </c>
      <c r="F1204" s="380">
        <v>4369</v>
      </c>
      <c r="G1204" s="380">
        <v>2104</v>
      </c>
      <c r="H1204" s="137">
        <f t="shared" si="127"/>
        <v>0.75532158388647286</v>
      </c>
      <c r="I1204" s="381">
        <f t="shared" si="128"/>
        <v>0.5684410646387833</v>
      </c>
      <c r="J1204" s="137">
        <f t="shared" si="129"/>
        <v>-5.7618314925736984E-2</v>
      </c>
      <c r="K1204" s="137">
        <f t="shared" si="130"/>
        <v>-0.16784993097821546</v>
      </c>
      <c r="L1204" s="137">
        <f t="shared" si="131"/>
        <v>0.12431749497799278</v>
      </c>
      <c r="M1204" s="137">
        <f t="shared" si="132"/>
        <v>-0.10115075092595967</v>
      </c>
      <c r="N1204" s="383">
        <f t="shared" si="126"/>
        <v>-212.82117994821914</v>
      </c>
    </row>
    <row r="1205" spans="2:14" x14ac:dyDescent="0.25">
      <c r="B1205" s="382">
        <v>18</v>
      </c>
      <c r="C1205" s="382">
        <v>3983</v>
      </c>
      <c r="D1205" s="379" t="s">
        <v>1775</v>
      </c>
      <c r="E1205" s="380">
        <v>150</v>
      </c>
      <c r="F1205" s="380">
        <v>4797</v>
      </c>
      <c r="G1205" s="380">
        <v>328</v>
      </c>
      <c r="H1205" s="137">
        <f t="shared" si="127"/>
        <v>9.9645611840733797E-2</v>
      </c>
      <c r="I1205" s="381">
        <f t="shared" si="128"/>
        <v>0.45731707317073172</v>
      </c>
      <c r="J1205" s="137">
        <f t="shared" si="129"/>
        <v>-0.10492022222123665</v>
      </c>
      <c r="K1205" s="137">
        <f t="shared" si="130"/>
        <v>-0.18455211179016293</v>
      </c>
      <c r="L1205" s="137">
        <f t="shared" si="131"/>
        <v>2.9669969435019705E-2</v>
      </c>
      <c r="M1205" s="137">
        <f t="shared" si="132"/>
        <v>-0.2598023645763799</v>
      </c>
      <c r="N1205" s="383">
        <f t="shared" si="126"/>
        <v>-85.215175581052605</v>
      </c>
    </row>
    <row r="1206" spans="2:14" x14ac:dyDescent="0.25">
      <c r="B1206" s="382">
        <v>18</v>
      </c>
      <c r="C1206" s="382">
        <v>3985</v>
      </c>
      <c r="D1206" s="379" t="s">
        <v>1776</v>
      </c>
      <c r="E1206" s="380">
        <v>444</v>
      </c>
      <c r="F1206" s="380">
        <v>5476</v>
      </c>
      <c r="G1206" s="380">
        <v>1063</v>
      </c>
      <c r="H1206" s="137">
        <f t="shared" si="127"/>
        <v>0.27520087655222791</v>
      </c>
      <c r="I1206" s="381">
        <f t="shared" si="128"/>
        <v>0.41768579492003766</v>
      </c>
      <c r="J1206" s="137">
        <f t="shared" si="129"/>
        <v>-8.5344263965497755E-2</v>
      </c>
      <c r="K1206" s="137">
        <f t="shared" si="130"/>
        <v>-0.18008015323332849</v>
      </c>
      <c r="L1206" s="137">
        <f t="shared" si="131"/>
        <v>-4.0851393491321206E-3</v>
      </c>
      <c r="M1206" s="137">
        <f t="shared" si="132"/>
        <v>-0.26950955654795838</v>
      </c>
      <c r="N1206" s="383">
        <f t="shared" si="126"/>
        <v>-286.48865861047977</v>
      </c>
    </row>
    <row r="1207" spans="2:14" x14ac:dyDescent="0.25">
      <c r="B1207" s="382">
        <v>18</v>
      </c>
      <c r="C1207" s="382">
        <v>3986</v>
      </c>
      <c r="D1207" s="379" t="s">
        <v>1777</v>
      </c>
      <c r="E1207" s="380">
        <v>621</v>
      </c>
      <c r="F1207" s="380">
        <v>5235</v>
      </c>
      <c r="G1207" s="380">
        <v>1199</v>
      </c>
      <c r="H1207" s="137">
        <f t="shared" si="127"/>
        <v>0.34765998089780326</v>
      </c>
      <c r="I1207" s="381">
        <f t="shared" si="128"/>
        <v>0.51793160967472895</v>
      </c>
      <c r="J1207" s="137">
        <f t="shared" si="129"/>
        <v>-8.1722045839265817E-2</v>
      </c>
      <c r="K1207" s="137">
        <f t="shared" si="130"/>
        <v>-0.17823438624803603</v>
      </c>
      <c r="L1207" s="137">
        <f t="shared" si="131"/>
        <v>8.1297127677323833E-2</v>
      </c>
      <c r="M1207" s="137">
        <f t="shared" si="132"/>
        <v>-0.17865930440997801</v>
      </c>
      <c r="N1207" s="383">
        <f t="shared" si="126"/>
        <v>-214.21250598756365</v>
      </c>
    </row>
    <row r="1208" spans="2:14" x14ac:dyDescent="0.25">
      <c r="B1208" s="382">
        <v>18</v>
      </c>
      <c r="C1208" s="382">
        <v>3987</v>
      </c>
      <c r="D1208" s="379" t="s">
        <v>1778</v>
      </c>
      <c r="E1208" s="380">
        <v>669</v>
      </c>
      <c r="F1208" s="380">
        <v>3226</v>
      </c>
      <c r="G1208" s="380">
        <v>1141</v>
      </c>
      <c r="H1208" s="137">
        <f t="shared" si="127"/>
        <v>0.5610663360198388</v>
      </c>
      <c r="I1208" s="381">
        <f t="shared" si="128"/>
        <v>0.58632778264680108</v>
      </c>
      <c r="J1208" s="137">
        <f t="shared" si="129"/>
        <v>-8.3266815334276489E-2</v>
      </c>
      <c r="K1208" s="137">
        <f t="shared" si="130"/>
        <v>-0.17279823839203642</v>
      </c>
      <c r="L1208" s="137">
        <f t="shared" si="131"/>
        <v>0.139552131325901</v>
      </c>
      <c r="M1208" s="137">
        <f t="shared" si="132"/>
        <v>-0.11651292240041194</v>
      </c>
      <c r="N1208" s="383">
        <f t="shared" si="126"/>
        <v>-132.94124445887002</v>
      </c>
    </row>
    <row r="1209" spans="2:14" x14ac:dyDescent="0.25">
      <c r="B1209" s="382">
        <v>18</v>
      </c>
      <c r="C1209" s="382">
        <v>3988</v>
      </c>
      <c r="D1209" s="379" t="s">
        <v>1779</v>
      </c>
      <c r="E1209" s="380">
        <v>651</v>
      </c>
      <c r="F1209" s="380">
        <v>5744</v>
      </c>
      <c r="G1209" s="380">
        <v>1160</v>
      </c>
      <c r="H1209" s="137">
        <f t="shared" si="127"/>
        <v>0.31528551532033428</v>
      </c>
      <c r="I1209" s="381">
        <f t="shared" si="128"/>
        <v>0.56120689655172418</v>
      </c>
      <c r="J1209" s="137">
        <f t="shared" si="129"/>
        <v>-8.2760770154876442E-2</v>
      </c>
      <c r="K1209" s="137">
        <f t="shared" si="130"/>
        <v>-0.17905906825686119</v>
      </c>
      <c r="L1209" s="137">
        <f t="shared" si="131"/>
        <v>0.11815594426552632</v>
      </c>
      <c r="M1209" s="137">
        <f t="shared" si="132"/>
        <v>-0.14366389414621128</v>
      </c>
      <c r="N1209" s="383">
        <f t="shared" si="126"/>
        <v>-166.65011720960507</v>
      </c>
    </row>
    <row r="1210" spans="2:14" x14ac:dyDescent="0.25">
      <c r="B1210" s="382">
        <v>19</v>
      </c>
      <c r="C1210" s="382">
        <v>4001</v>
      </c>
      <c r="D1210" s="379" t="s">
        <v>1780</v>
      </c>
      <c r="E1210" s="380">
        <v>36390</v>
      </c>
      <c r="F1210" s="380">
        <v>1144</v>
      </c>
      <c r="G1210" s="380">
        <v>22710</v>
      </c>
      <c r="H1210" s="137">
        <f t="shared" si="127"/>
        <v>51.66083916083916</v>
      </c>
      <c r="I1210" s="381">
        <f t="shared" si="128"/>
        <v>1.6023778071334214</v>
      </c>
      <c r="J1210" s="137">
        <f t="shared" si="129"/>
        <v>0.49120099911202536</v>
      </c>
      <c r="K1210" s="137">
        <f t="shared" si="130"/>
        <v>1.1288777136894199</v>
      </c>
      <c r="L1210" s="137">
        <f t="shared" si="131"/>
        <v>1.0049513972727508</v>
      </c>
      <c r="M1210" s="137">
        <f t="shared" si="132"/>
        <v>2.6250301100741962</v>
      </c>
      <c r="N1210" s="383">
        <f t="shared" si="126"/>
        <v>59614.433799784994</v>
      </c>
    </row>
    <row r="1211" spans="2:14" x14ac:dyDescent="0.25">
      <c r="B1211" s="382">
        <v>19</v>
      </c>
      <c r="C1211" s="382">
        <v>4002</v>
      </c>
      <c r="D1211" s="379" t="s">
        <v>1781</v>
      </c>
      <c r="E1211" s="380">
        <v>305</v>
      </c>
      <c r="F1211" s="380">
        <v>390</v>
      </c>
      <c r="G1211" s="380">
        <v>1657</v>
      </c>
      <c r="H1211" s="137">
        <f t="shared" si="127"/>
        <v>5.0307692307692307</v>
      </c>
      <c r="I1211" s="381">
        <f t="shared" si="128"/>
        <v>0.18406759203379602</v>
      </c>
      <c r="J1211" s="137">
        <f t="shared" si="129"/>
        <v>-6.9523693620043486E-2</v>
      </c>
      <c r="K1211" s="137">
        <f t="shared" si="130"/>
        <v>-5.8940495990913964E-2</v>
      </c>
      <c r="L1211" s="137">
        <f t="shared" si="131"/>
        <v>-0.20306453644301803</v>
      </c>
      <c r="M1211" s="137">
        <f t="shared" si="132"/>
        <v>-0.33152872605397549</v>
      </c>
      <c r="N1211" s="383">
        <f t="shared" si="126"/>
        <v>-549.34309907143734</v>
      </c>
    </row>
    <row r="1212" spans="2:14" x14ac:dyDescent="0.25">
      <c r="B1212" s="382">
        <v>19</v>
      </c>
      <c r="C1212" s="382">
        <v>4003</v>
      </c>
      <c r="D1212" s="379" t="s">
        <v>1782</v>
      </c>
      <c r="E1212" s="380">
        <v>5723</v>
      </c>
      <c r="F1212" s="380">
        <v>528</v>
      </c>
      <c r="G1212" s="380">
        <v>8491</v>
      </c>
      <c r="H1212" s="137">
        <f t="shared" si="127"/>
        <v>26.920454545454547</v>
      </c>
      <c r="I1212" s="381">
        <f t="shared" si="128"/>
        <v>0.67400777293604996</v>
      </c>
      <c r="J1212" s="137">
        <f t="shared" si="129"/>
        <v>0.11249276722311231</v>
      </c>
      <c r="K1212" s="137">
        <f t="shared" si="130"/>
        <v>0.49866035813494247</v>
      </c>
      <c r="L1212" s="137">
        <f t="shared" si="131"/>
        <v>0.21423172131250806</v>
      </c>
      <c r="M1212" s="137">
        <f t="shared" si="132"/>
        <v>0.82538484667056289</v>
      </c>
      <c r="N1212" s="383">
        <f t="shared" si="126"/>
        <v>7008.3427330797495</v>
      </c>
    </row>
    <row r="1213" spans="2:14" x14ac:dyDescent="0.25">
      <c r="B1213" s="382">
        <v>19</v>
      </c>
      <c r="C1213" s="382">
        <v>4004</v>
      </c>
      <c r="D1213" s="379" t="s">
        <v>1783</v>
      </c>
      <c r="E1213" s="380">
        <v>422</v>
      </c>
      <c r="F1213" s="380">
        <v>1259</v>
      </c>
      <c r="G1213" s="380">
        <v>769</v>
      </c>
      <c r="H1213" s="137">
        <f t="shared" si="127"/>
        <v>0.94598888006354254</v>
      </c>
      <c r="I1213" s="381">
        <f t="shared" si="128"/>
        <v>0.54876462938881665</v>
      </c>
      <c r="J1213" s="137">
        <f t="shared" si="129"/>
        <v>-9.3174647267793315E-2</v>
      </c>
      <c r="K1213" s="137">
        <f t="shared" si="130"/>
        <v>-0.16299302026096196</v>
      </c>
      <c r="L1213" s="137">
        <f t="shared" si="131"/>
        <v>0.10755850456275651</v>
      </c>
      <c r="M1213" s="137">
        <f t="shared" si="132"/>
        <v>-0.1486091629659988</v>
      </c>
      <c r="N1213" s="383">
        <f t="shared" si="126"/>
        <v>-114.28044632085307</v>
      </c>
    </row>
    <row r="1214" spans="2:14" x14ac:dyDescent="0.25">
      <c r="B1214" s="382">
        <v>19</v>
      </c>
      <c r="C1214" s="382">
        <v>4005</v>
      </c>
      <c r="D1214" s="379" t="s">
        <v>1784</v>
      </c>
      <c r="E1214" s="380">
        <v>1292</v>
      </c>
      <c r="F1214" s="380">
        <v>984</v>
      </c>
      <c r="G1214" s="380">
        <v>4639</v>
      </c>
      <c r="H1214" s="137">
        <f t="shared" si="127"/>
        <v>6.0274390243902438</v>
      </c>
      <c r="I1214" s="381">
        <f t="shared" si="128"/>
        <v>0.27850829920241432</v>
      </c>
      <c r="J1214" s="137">
        <f t="shared" si="129"/>
        <v>9.898765588954259E-3</v>
      </c>
      <c r="K1214" s="137">
        <f t="shared" si="130"/>
        <v>-3.355210322897318E-2</v>
      </c>
      <c r="L1214" s="137">
        <f t="shared" si="131"/>
        <v>-0.12262664786512162</v>
      </c>
      <c r="M1214" s="137">
        <f t="shared" si="132"/>
        <v>-0.14627998550514054</v>
      </c>
      <c r="N1214" s="383">
        <f t="shared" si="126"/>
        <v>-678.59285275834702</v>
      </c>
    </row>
    <row r="1215" spans="2:14" x14ac:dyDescent="0.25">
      <c r="B1215" s="382">
        <v>19</v>
      </c>
      <c r="C1215" s="382">
        <v>4006</v>
      </c>
      <c r="D1215" s="379" t="s">
        <v>1785</v>
      </c>
      <c r="E1215" s="380">
        <v>3023</v>
      </c>
      <c r="F1215" s="380">
        <v>1723</v>
      </c>
      <c r="G1215" s="380">
        <v>8692</v>
      </c>
      <c r="H1215" s="137">
        <f t="shared" si="127"/>
        <v>6.7991874637260592</v>
      </c>
      <c r="I1215" s="381">
        <f t="shared" si="128"/>
        <v>0.34779107225034517</v>
      </c>
      <c r="J1215" s="137">
        <f t="shared" si="129"/>
        <v>0.11784619254202865</v>
      </c>
      <c r="K1215" s="137">
        <f t="shared" si="130"/>
        <v>-1.3893182474399796E-2</v>
      </c>
      <c r="L1215" s="137">
        <f t="shared" si="131"/>
        <v>-6.3616501225209746E-2</v>
      </c>
      <c r="M1215" s="137">
        <f t="shared" si="132"/>
        <v>4.03365088424191E-2</v>
      </c>
      <c r="N1215" s="383">
        <f t="shared" si="126"/>
        <v>350.60493485830682</v>
      </c>
    </row>
    <row r="1216" spans="2:14" x14ac:dyDescent="0.25">
      <c r="B1216" s="382">
        <v>19</v>
      </c>
      <c r="C1216" s="382">
        <v>4007</v>
      </c>
      <c r="D1216" s="379" t="s">
        <v>1786</v>
      </c>
      <c r="E1216" s="380">
        <v>862</v>
      </c>
      <c r="F1216" s="380">
        <v>352</v>
      </c>
      <c r="G1216" s="380">
        <v>1763</v>
      </c>
      <c r="H1216" s="137">
        <f t="shared" si="127"/>
        <v>7.4573863636363633</v>
      </c>
      <c r="I1216" s="381">
        <f t="shared" si="128"/>
        <v>0.48893930799773117</v>
      </c>
      <c r="J1216" s="137">
        <f t="shared" si="129"/>
        <v>-6.6700494198127402E-2</v>
      </c>
      <c r="K1216" s="137">
        <f t="shared" si="130"/>
        <v>2.8732654438105251E-3</v>
      </c>
      <c r="L1216" s="137">
        <f t="shared" si="131"/>
        <v>5.6603543715194903E-2</v>
      </c>
      <c r="M1216" s="137">
        <f t="shared" si="132"/>
        <v>-7.2236850391219701E-3</v>
      </c>
      <c r="N1216" s="383">
        <f t="shared" si="126"/>
        <v>-12.735356723972034</v>
      </c>
    </row>
    <row r="1217" spans="2:14" x14ac:dyDescent="0.25">
      <c r="B1217" s="382">
        <v>19</v>
      </c>
      <c r="C1217" s="382">
        <v>4008</v>
      </c>
      <c r="D1217" s="379" t="s">
        <v>1787</v>
      </c>
      <c r="E1217" s="380">
        <v>1490</v>
      </c>
      <c r="F1217" s="380">
        <v>1177</v>
      </c>
      <c r="G1217" s="380">
        <v>6997</v>
      </c>
      <c r="H1217" s="137">
        <f t="shared" si="127"/>
        <v>7.2107051826677999</v>
      </c>
      <c r="I1217" s="381">
        <f t="shared" si="128"/>
        <v>0.21294840645991139</v>
      </c>
      <c r="J1217" s="137">
        <f t="shared" si="129"/>
        <v>7.270163574818185E-2</v>
      </c>
      <c r="K1217" s="137">
        <f t="shared" si="130"/>
        <v>-3.4104994996976782E-3</v>
      </c>
      <c r="L1217" s="137">
        <f t="shared" si="131"/>
        <v>-0.17846590940500789</v>
      </c>
      <c r="M1217" s="137">
        <f t="shared" si="132"/>
        <v>-0.10917477315652373</v>
      </c>
      <c r="N1217" s="383">
        <f t="shared" si="126"/>
        <v>-763.89588777619656</v>
      </c>
    </row>
    <row r="1218" spans="2:14" x14ac:dyDescent="0.25">
      <c r="B1218" s="382">
        <v>19</v>
      </c>
      <c r="C1218" s="382">
        <v>4009</v>
      </c>
      <c r="D1218" s="379" t="s">
        <v>1788</v>
      </c>
      <c r="E1218" s="380">
        <v>1490</v>
      </c>
      <c r="F1218" s="380">
        <v>698</v>
      </c>
      <c r="G1218" s="380">
        <v>4090</v>
      </c>
      <c r="H1218" s="137">
        <f t="shared" si="127"/>
        <v>7.9942693409742116</v>
      </c>
      <c r="I1218" s="381">
        <f t="shared" si="128"/>
        <v>0.36430317848410759</v>
      </c>
      <c r="J1218" s="137">
        <f t="shared" si="129"/>
        <v>-4.7232767000262108E-3</v>
      </c>
      <c r="K1218" s="137">
        <f t="shared" si="130"/>
        <v>1.6549405709215738E-2</v>
      </c>
      <c r="L1218" s="137">
        <f t="shared" si="131"/>
        <v>-4.9552661581925936E-2</v>
      </c>
      <c r="M1218" s="137">
        <f t="shared" si="132"/>
        <v>-3.7726532572736407E-2</v>
      </c>
      <c r="N1218" s="383">
        <f t="shared" si="126"/>
        <v>-154.30151822249189</v>
      </c>
    </row>
    <row r="1219" spans="2:14" x14ac:dyDescent="0.25">
      <c r="B1219" s="382">
        <v>19</v>
      </c>
      <c r="C1219" s="382">
        <v>4010</v>
      </c>
      <c r="D1219" s="379" t="s">
        <v>1789</v>
      </c>
      <c r="E1219" s="380">
        <v>4065</v>
      </c>
      <c r="F1219" s="380">
        <v>712</v>
      </c>
      <c r="G1219" s="380">
        <v>8946</v>
      </c>
      <c r="H1219" s="137">
        <f t="shared" si="127"/>
        <v>18.273876404494381</v>
      </c>
      <c r="I1219" s="381">
        <f t="shared" si="128"/>
        <v>0.45439302481556004</v>
      </c>
      <c r="J1219" s="137">
        <f t="shared" si="129"/>
        <v>0.12461121757190305</v>
      </c>
      <c r="K1219" s="137">
        <f t="shared" si="130"/>
        <v>0.27840413757471288</v>
      </c>
      <c r="L1219" s="137">
        <f t="shared" si="131"/>
        <v>2.7179472668940462E-2</v>
      </c>
      <c r="M1219" s="137">
        <f t="shared" si="132"/>
        <v>0.43019482781555635</v>
      </c>
      <c r="N1219" s="383">
        <f t="shared" si="126"/>
        <v>3848.5229296379671</v>
      </c>
    </row>
    <row r="1220" spans="2:14" x14ac:dyDescent="0.25">
      <c r="B1220" s="382">
        <v>19</v>
      </c>
      <c r="C1220" s="382">
        <v>4012</v>
      </c>
      <c r="D1220" s="379" t="s">
        <v>1790</v>
      </c>
      <c r="E1220" s="380">
        <v>5371</v>
      </c>
      <c r="F1220" s="380">
        <v>1050</v>
      </c>
      <c r="G1220" s="380">
        <v>11617</v>
      </c>
      <c r="H1220" s="137">
        <f t="shared" si="127"/>
        <v>16.179047619047619</v>
      </c>
      <c r="I1220" s="381">
        <f t="shared" si="128"/>
        <v>0.4623396746147887</v>
      </c>
      <c r="J1220" s="137">
        <f t="shared" si="129"/>
        <v>0.19575051621282624</v>
      </c>
      <c r="K1220" s="137">
        <f t="shared" si="130"/>
        <v>0.22504209498614691</v>
      </c>
      <c r="L1220" s="137">
        <f t="shared" si="131"/>
        <v>3.3947864713873399E-2</v>
      </c>
      <c r="M1220" s="137">
        <f t="shared" si="132"/>
        <v>0.45474047591284655</v>
      </c>
      <c r="N1220" s="383">
        <f t="shared" si="126"/>
        <v>5282.7201086795385</v>
      </c>
    </row>
    <row r="1221" spans="2:14" x14ac:dyDescent="0.25">
      <c r="B1221" s="382">
        <v>19</v>
      </c>
      <c r="C1221" s="382">
        <v>4013</v>
      </c>
      <c r="D1221" s="379" t="s">
        <v>1791</v>
      </c>
      <c r="E1221" s="380">
        <v>2829</v>
      </c>
      <c r="F1221" s="380">
        <v>285</v>
      </c>
      <c r="G1221" s="380">
        <v>4550</v>
      </c>
      <c r="H1221" s="137">
        <f t="shared" si="127"/>
        <v>25.891228070175437</v>
      </c>
      <c r="I1221" s="381">
        <f t="shared" si="128"/>
        <v>0.62175824175824179</v>
      </c>
      <c r="J1221" s="137">
        <f t="shared" si="129"/>
        <v>7.52834343281717E-3</v>
      </c>
      <c r="K1221" s="137">
        <f t="shared" si="130"/>
        <v>0.4724426417331648</v>
      </c>
      <c r="L1221" s="137">
        <f t="shared" si="131"/>
        <v>0.16972928064755274</v>
      </c>
      <c r="M1221" s="137">
        <f t="shared" si="132"/>
        <v>0.64970026581353468</v>
      </c>
      <c r="N1221" s="383">
        <f t="shared" si="126"/>
        <v>2956.136209451583</v>
      </c>
    </row>
    <row r="1222" spans="2:14" x14ac:dyDescent="0.25">
      <c r="B1222" s="382">
        <v>19</v>
      </c>
      <c r="C1222" s="382">
        <v>4021</v>
      </c>
      <c r="D1222" s="379" t="s">
        <v>1792</v>
      </c>
      <c r="E1222" s="380">
        <v>31074</v>
      </c>
      <c r="F1222" s="380">
        <v>1435</v>
      </c>
      <c r="G1222" s="380">
        <v>23853</v>
      </c>
      <c r="H1222" s="137">
        <f t="shared" si="127"/>
        <v>38.276655052264807</v>
      </c>
      <c r="I1222" s="381">
        <f t="shared" si="128"/>
        <v>1.3027292164507609</v>
      </c>
      <c r="J1222" s="137">
        <f t="shared" si="129"/>
        <v>0.52164361174646012</v>
      </c>
      <c r="K1222" s="137">
        <f t="shared" si="130"/>
        <v>0.7879393957816706</v>
      </c>
      <c r="L1222" s="137">
        <f t="shared" si="131"/>
        <v>0.74973200435968335</v>
      </c>
      <c r="M1222" s="137">
        <f t="shared" si="132"/>
        <v>2.0593150118878141</v>
      </c>
      <c r="N1222" s="383">
        <f t="shared" si="126"/>
        <v>49120.840978560031</v>
      </c>
    </row>
    <row r="1223" spans="2:14" x14ac:dyDescent="0.25">
      <c r="B1223" s="382">
        <v>19</v>
      </c>
      <c r="C1223" s="382">
        <v>4022</v>
      </c>
      <c r="D1223" s="379" t="s">
        <v>1793</v>
      </c>
      <c r="E1223" s="380">
        <v>874</v>
      </c>
      <c r="F1223" s="380">
        <v>488</v>
      </c>
      <c r="G1223" s="380">
        <v>1580</v>
      </c>
      <c r="H1223" s="137">
        <f t="shared" si="127"/>
        <v>5.028688524590164</v>
      </c>
      <c r="I1223" s="381">
        <f t="shared" si="128"/>
        <v>0.55316455696202527</v>
      </c>
      <c r="J1223" s="137">
        <f t="shared" si="129"/>
        <v>-7.157450829445422E-2</v>
      </c>
      <c r="K1223" s="137">
        <f t="shared" si="130"/>
        <v>-5.8993498285188795E-2</v>
      </c>
      <c r="L1223" s="137">
        <f t="shared" si="131"/>
        <v>0.11130605045155068</v>
      </c>
      <c r="M1223" s="137">
        <f t="shared" si="132"/>
        <v>-1.9261956128092339E-2</v>
      </c>
      <c r="N1223" s="383">
        <f t="shared" si="126"/>
        <v>-30.433890682385897</v>
      </c>
    </row>
    <row r="1224" spans="2:14" x14ac:dyDescent="0.25">
      <c r="B1224" s="382">
        <v>19</v>
      </c>
      <c r="C1224" s="382">
        <v>4023</v>
      </c>
      <c r="D1224" s="379" t="s">
        <v>1794</v>
      </c>
      <c r="E1224" s="380">
        <v>1181</v>
      </c>
      <c r="F1224" s="380">
        <v>593</v>
      </c>
      <c r="G1224" s="380">
        <v>2997</v>
      </c>
      <c r="H1224" s="137">
        <f t="shared" si="127"/>
        <v>7.0455311973018553</v>
      </c>
      <c r="I1224" s="381">
        <f t="shared" si="128"/>
        <v>0.39406072739406073</v>
      </c>
      <c r="J1224" s="137">
        <f t="shared" si="129"/>
        <v>-3.3834191493934504E-2</v>
      </c>
      <c r="K1224" s="137">
        <f t="shared" si="130"/>
        <v>-7.6180134038666778E-3</v>
      </c>
      <c r="L1224" s="137">
        <f t="shared" si="131"/>
        <v>-2.4207294363355458E-2</v>
      </c>
      <c r="M1224" s="137">
        <f t="shared" si="132"/>
        <v>-6.5659499261156634E-2</v>
      </c>
      <c r="N1224" s="383">
        <f t="shared" si="126"/>
        <v>-196.78151928568644</v>
      </c>
    </row>
    <row r="1225" spans="2:14" x14ac:dyDescent="0.25">
      <c r="B1225" s="382">
        <v>19</v>
      </c>
      <c r="C1225" s="382">
        <v>4024</v>
      </c>
      <c r="D1225" s="379" t="s">
        <v>1795</v>
      </c>
      <c r="E1225" s="380">
        <v>1148</v>
      </c>
      <c r="F1225" s="380">
        <v>746</v>
      </c>
      <c r="G1225" s="380">
        <v>3066</v>
      </c>
      <c r="H1225" s="137">
        <f t="shared" si="127"/>
        <v>5.6487935656836461</v>
      </c>
      <c r="I1225" s="381">
        <f t="shared" si="128"/>
        <v>0.37442922374429222</v>
      </c>
      <c r="J1225" s="137">
        <f t="shared" si="129"/>
        <v>-3.1996448474007996E-2</v>
      </c>
      <c r="K1225" s="137">
        <f t="shared" si="130"/>
        <v>-4.3197423760101647E-2</v>
      </c>
      <c r="L1225" s="137">
        <f t="shared" si="131"/>
        <v>-4.0928015231923562E-2</v>
      </c>
      <c r="M1225" s="137">
        <f t="shared" si="132"/>
        <v>-0.11612188746603321</v>
      </c>
      <c r="N1225" s="383">
        <f t="shared" si="126"/>
        <v>-356.02970697085783</v>
      </c>
    </row>
    <row r="1226" spans="2:14" x14ac:dyDescent="0.25">
      <c r="B1226" s="382">
        <v>19</v>
      </c>
      <c r="C1226" s="382">
        <v>4026</v>
      </c>
      <c r="D1226" s="379" t="s">
        <v>1796</v>
      </c>
      <c r="E1226" s="380">
        <v>817</v>
      </c>
      <c r="F1226" s="380">
        <v>206</v>
      </c>
      <c r="G1226" s="380">
        <v>3703</v>
      </c>
      <c r="H1226" s="137">
        <f t="shared" si="127"/>
        <v>21.941747572815533</v>
      </c>
      <c r="I1226" s="381">
        <f t="shared" si="128"/>
        <v>0.2206319200648123</v>
      </c>
      <c r="J1226" s="137">
        <f t="shared" si="129"/>
        <v>-1.5030617985700967E-2</v>
      </c>
      <c r="K1226" s="137">
        <f t="shared" si="130"/>
        <v>0.371836640914877</v>
      </c>
      <c r="L1226" s="137">
        <f t="shared" si="131"/>
        <v>-0.17192163808634564</v>
      </c>
      <c r="M1226" s="137">
        <f t="shared" si="132"/>
        <v>0.18488438484283037</v>
      </c>
      <c r="N1226" s="383">
        <f t="shared" si="126"/>
        <v>684.62687707300086</v>
      </c>
    </row>
    <row r="1227" spans="2:14" x14ac:dyDescent="0.25">
      <c r="B1227" s="382">
        <v>19</v>
      </c>
      <c r="C1227" s="382">
        <v>4027</v>
      </c>
      <c r="D1227" s="379" t="s">
        <v>1797</v>
      </c>
      <c r="E1227" s="380">
        <v>1500</v>
      </c>
      <c r="F1227" s="380">
        <v>512</v>
      </c>
      <c r="G1227" s="380">
        <v>6140</v>
      </c>
      <c r="H1227" s="137">
        <f t="shared" si="127"/>
        <v>14.921875</v>
      </c>
      <c r="I1227" s="381">
        <f t="shared" si="128"/>
        <v>0.24429967426710097</v>
      </c>
      <c r="J1227" s="137">
        <f t="shared" si="129"/>
        <v>4.9876334761558422E-2</v>
      </c>
      <c r="K1227" s="137">
        <f t="shared" si="130"/>
        <v>0.1930178554373807</v>
      </c>
      <c r="L1227" s="137">
        <f t="shared" si="131"/>
        <v>-0.15176312559221911</v>
      </c>
      <c r="M1227" s="137">
        <f t="shared" si="132"/>
        <v>9.1131064606720019E-2</v>
      </c>
      <c r="N1227" s="383">
        <f t="shared" si="126"/>
        <v>559.54473668526089</v>
      </c>
    </row>
    <row r="1228" spans="2:14" x14ac:dyDescent="0.25">
      <c r="B1228" s="382">
        <v>19</v>
      </c>
      <c r="C1228" s="382">
        <v>4028</v>
      </c>
      <c r="D1228" s="379" t="s">
        <v>1798</v>
      </c>
      <c r="E1228" s="380">
        <v>134</v>
      </c>
      <c r="F1228" s="380">
        <v>400</v>
      </c>
      <c r="G1228" s="380">
        <v>1100</v>
      </c>
      <c r="H1228" s="137">
        <f t="shared" si="127"/>
        <v>3.085</v>
      </c>
      <c r="I1228" s="381">
        <f t="shared" si="128"/>
        <v>0.12181818181818181</v>
      </c>
      <c r="J1228" s="137">
        <f t="shared" si="129"/>
        <v>-8.4358807563508179E-2</v>
      </c>
      <c r="K1228" s="137">
        <f t="shared" si="130"/>
        <v>-0.10850551117552494</v>
      </c>
      <c r="L1228" s="137">
        <f t="shared" si="131"/>
        <v>-0.25608416402822087</v>
      </c>
      <c r="M1228" s="137">
        <f t="shared" si="132"/>
        <v>-0.44894848276725396</v>
      </c>
      <c r="N1228" s="383">
        <f t="shared" si="126"/>
        <v>-493.84333104397933</v>
      </c>
    </row>
    <row r="1229" spans="2:14" x14ac:dyDescent="0.25">
      <c r="B1229" s="382">
        <v>19</v>
      </c>
      <c r="C1229" s="382">
        <v>4029</v>
      </c>
      <c r="D1229" s="379" t="s">
        <v>1799</v>
      </c>
      <c r="E1229" s="380">
        <v>1728</v>
      </c>
      <c r="F1229" s="380">
        <v>538</v>
      </c>
      <c r="G1229" s="380">
        <v>5807</v>
      </c>
      <c r="H1229" s="137">
        <f t="shared" si="127"/>
        <v>14.005576208178439</v>
      </c>
      <c r="I1229" s="381">
        <f t="shared" si="128"/>
        <v>0.2975718959876012</v>
      </c>
      <c r="J1229" s="137">
        <f t="shared" si="129"/>
        <v>4.1007227143652229E-2</v>
      </c>
      <c r="K1229" s="137">
        <f t="shared" si="130"/>
        <v>0.16967677119568897</v>
      </c>
      <c r="L1229" s="137">
        <f t="shared" si="131"/>
        <v>-0.10638962973942136</v>
      </c>
      <c r="M1229" s="137">
        <f t="shared" si="132"/>
        <v>0.10429436859991985</v>
      </c>
      <c r="N1229" s="383">
        <f t="shared" ref="N1229:N1292" si="133">M1229*G1229</f>
        <v>605.63739845973453</v>
      </c>
    </row>
    <row r="1230" spans="2:14" x14ac:dyDescent="0.25">
      <c r="B1230" s="382">
        <v>19</v>
      </c>
      <c r="C1230" s="382">
        <v>4030</v>
      </c>
      <c r="D1230" s="379" t="s">
        <v>1800</v>
      </c>
      <c r="E1230" s="380">
        <v>611</v>
      </c>
      <c r="F1230" s="380">
        <v>236</v>
      </c>
      <c r="G1230" s="380">
        <v>2304</v>
      </c>
      <c r="H1230" s="137">
        <f t="shared" ref="H1230:H1293" si="134">(G1230+E1230)/F1230</f>
        <v>12.351694915254237</v>
      </c>
      <c r="I1230" s="381">
        <f t="shared" ref="I1230:I1293" si="135">E1230/G1230</f>
        <v>0.26519097222222221</v>
      </c>
      <c r="J1230" s="137">
        <f t="shared" ref="J1230:J1293" si="136">$J$6*(G1230-G$10)/G$11</f>
        <v>-5.2291523563631162E-2</v>
      </c>
      <c r="K1230" s="137">
        <f t="shared" ref="K1230:K1293" si="137">$K$6*(H1230-H$10)/H$11</f>
        <v>0.12754708279223698</v>
      </c>
      <c r="L1230" s="137">
        <f t="shared" ref="L1230:L1293" si="138">$L$6*(I1230-I$10)/I$11</f>
        <v>-0.13396940138639196</v>
      </c>
      <c r="M1230" s="137">
        <f t="shared" ref="M1230:M1293" si="139">SUM(J1230:L1230)</f>
        <v>-5.8713842157786147E-2</v>
      </c>
      <c r="N1230" s="383">
        <f t="shared" si="133"/>
        <v>-135.27669233153929</v>
      </c>
    </row>
    <row r="1231" spans="2:14" x14ac:dyDescent="0.25">
      <c r="B1231" s="382">
        <v>19</v>
      </c>
      <c r="C1231" s="382">
        <v>4031</v>
      </c>
      <c r="D1231" s="379" t="s">
        <v>1801</v>
      </c>
      <c r="E1231" s="380">
        <v>476</v>
      </c>
      <c r="F1231" s="380">
        <v>473</v>
      </c>
      <c r="G1231" s="380">
        <v>1956</v>
      </c>
      <c r="H1231" s="137">
        <f t="shared" si="134"/>
        <v>5.1416490486257924</v>
      </c>
      <c r="I1231" s="381">
        <f t="shared" si="135"/>
        <v>0.24335378323108384</v>
      </c>
      <c r="J1231" s="137">
        <f t="shared" si="136"/>
        <v>-6.1560140533695282E-2</v>
      </c>
      <c r="K1231" s="137">
        <f t="shared" si="137"/>
        <v>-5.6116029569705968E-2</v>
      </c>
      <c r="L1231" s="137">
        <f t="shared" si="138"/>
        <v>-0.15256876841344588</v>
      </c>
      <c r="M1231" s="137">
        <f t="shared" si="139"/>
        <v>-0.27024493851684717</v>
      </c>
      <c r="N1231" s="383">
        <f t="shared" si="133"/>
        <v>-528.5990997389531</v>
      </c>
    </row>
    <row r="1232" spans="2:14" x14ac:dyDescent="0.25">
      <c r="B1232" s="382">
        <v>19</v>
      </c>
      <c r="C1232" s="382">
        <v>4032</v>
      </c>
      <c r="D1232" s="379" t="s">
        <v>1802</v>
      </c>
      <c r="E1232" s="380">
        <v>3289</v>
      </c>
      <c r="F1232" s="380">
        <v>349</v>
      </c>
      <c r="G1232" s="380">
        <v>2232</v>
      </c>
      <c r="H1232" s="137">
        <f t="shared" si="134"/>
        <v>15.819484240687679</v>
      </c>
      <c r="I1232" s="381">
        <f t="shared" si="135"/>
        <v>1.4735663082437276</v>
      </c>
      <c r="J1232" s="137">
        <f t="shared" si="136"/>
        <v>-5.4209168453989258E-2</v>
      </c>
      <c r="K1232" s="137">
        <f t="shared" si="137"/>
        <v>0.21588285655929867</v>
      </c>
      <c r="L1232" s="137">
        <f t="shared" si="138"/>
        <v>0.89523890881434176</v>
      </c>
      <c r="M1232" s="137">
        <f t="shared" si="139"/>
        <v>1.0569125969196511</v>
      </c>
      <c r="N1232" s="383">
        <f t="shared" si="133"/>
        <v>2359.0289163246612</v>
      </c>
    </row>
    <row r="1233" spans="2:14" x14ac:dyDescent="0.25">
      <c r="B1233" s="382">
        <v>19</v>
      </c>
      <c r="C1233" s="382">
        <v>4033</v>
      </c>
      <c r="D1233" s="379" t="s">
        <v>1803</v>
      </c>
      <c r="E1233" s="380">
        <v>2091</v>
      </c>
      <c r="F1233" s="380">
        <v>455</v>
      </c>
      <c r="G1233" s="380">
        <v>6319</v>
      </c>
      <c r="H1233" s="137">
        <f t="shared" si="134"/>
        <v>18.483516483516482</v>
      </c>
      <c r="I1233" s="381">
        <f t="shared" si="135"/>
        <v>0.33090678904890014</v>
      </c>
      <c r="J1233" s="137">
        <f t="shared" si="136"/>
        <v>5.4643813030643126E-2</v>
      </c>
      <c r="K1233" s="137">
        <f t="shared" si="137"/>
        <v>0.28374434623652095</v>
      </c>
      <c r="L1233" s="137">
        <f t="shared" si="138"/>
        <v>-7.7997334783037831E-2</v>
      </c>
      <c r="M1233" s="137">
        <f t="shared" si="139"/>
        <v>0.26039082448412626</v>
      </c>
      <c r="N1233" s="383">
        <f t="shared" si="133"/>
        <v>1645.4096199151938</v>
      </c>
    </row>
    <row r="1234" spans="2:14" x14ac:dyDescent="0.25">
      <c r="B1234" s="382">
        <v>19</v>
      </c>
      <c r="C1234" s="382">
        <v>4034</v>
      </c>
      <c r="D1234" s="379" t="s">
        <v>1804</v>
      </c>
      <c r="E1234" s="380">
        <v>2611</v>
      </c>
      <c r="F1234" s="380">
        <v>511</v>
      </c>
      <c r="G1234" s="380">
        <v>9212</v>
      </c>
      <c r="H1234" s="137">
        <f t="shared" si="134"/>
        <v>23.136986301369863</v>
      </c>
      <c r="I1234" s="381">
        <f t="shared" si="135"/>
        <v>0.28343465045592703</v>
      </c>
      <c r="J1234" s="137">
        <f t="shared" si="136"/>
        <v>0.13169585008350379</v>
      </c>
      <c r="K1234" s="137">
        <f t="shared" si="137"/>
        <v>0.40228322460692667</v>
      </c>
      <c r="L1234" s="137">
        <f t="shared" si="138"/>
        <v>-0.11843073166430235</v>
      </c>
      <c r="M1234" s="137">
        <f t="shared" si="139"/>
        <v>0.41554834302612814</v>
      </c>
      <c r="N1234" s="383">
        <f t="shared" si="133"/>
        <v>3828.0313359566926</v>
      </c>
    </row>
    <row r="1235" spans="2:14" x14ac:dyDescent="0.25">
      <c r="B1235" s="382">
        <v>19</v>
      </c>
      <c r="C1235" s="382">
        <v>4035</v>
      </c>
      <c r="D1235" s="379" t="s">
        <v>1805</v>
      </c>
      <c r="E1235" s="380">
        <v>841</v>
      </c>
      <c r="F1235" s="380">
        <v>329</v>
      </c>
      <c r="G1235" s="380">
        <v>4695</v>
      </c>
      <c r="H1235" s="137">
        <f t="shared" si="134"/>
        <v>16.826747720364743</v>
      </c>
      <c r="I1235" s="381">
        <f t="shared" si="135"/>
        <v>0.17912673056443024</v>
      </c>
      <c r="J1235" s="137">
        <f t="shared" si="136"/>
        <v>1.1390267170343887E-2</v>
      </c>
      <c r="K1235" s="137">
        <f t="shared" si="137"/>
        <v>0.24154110465758968</v>
      </c>
      <c r="L1235" s="137">
        <f t="shared" si="138"/>
        <v>-0.20727281141539911</v>
      </c>
      <c r="M1235" s="137">
        <f t="shared" si="139"/>
        <v>4.5658560412534466E-2</v>
      </c>
      <c r="N1235" s="383">
        <f t="shared" si="133"/>
        <v>214.36694113684931</v>
      </c>
    </row>
    <row r="1236" spans="2:14" x14ac:dyDescent="0.25">
      <c r="B1236" s="382">
        <v>19</v>
      </c>
      <c r="C1236" s="382">
        <v>4037</v>
      </c>
      <c r="D1236" s="379" t="s">
        <v>1806</v>
      </c>
      <c r="E1236" s="380">
        <v>811</v>
      </c>
      <c r="F1236" s="380">
        <v>431</v>
      </c>
      <c r="G1236" s="380">
        <v>4287</v>
      </c>
      <c r="H1236" s="137">
        <f t="shared" si="134"/>
        <v>11.82830626450116</v>
      </c>
      <c r="I1236" s="381">
        <f t="shared" si="135"/>
        <v>0.18917658035922558</v>
      </c>
      <c r="J1236" s="137">
        <f t="shared" si="136"/>
        <v>5.2361279164801983E-4</v>
      </c>
      <c r="K1236" s="137">
        <f t="shared" si="137"/>
        <v>0.11421468652869156</v>
      </c>
      <c r="L1236" s="137">
        <f t="shared" si="138"/>
        <v>-0.19871306295253538</v>
      </c>
      <c r="M1236" s="137">
        <f t="shared" si="139"/>
        <v>-8.3974763632195804E-2</v>
      </c>
      <c r="N1236" s="383">
        <f t="shared" si="133"/>
        <v>-359.99981169122339</v>
      </c>
    </row>
    <row r="1237" spans="2:14" x14ac:dyDescent="0.25">
      <c r="B1237" s="382">
        <v>19</v>
      </c>
      <c r="C1237" s="382">
        <v>4038</v>
      </c>
      <c r="D1237" s="379" t="s">
        <v>1807</v>
      </c>
      <c r="E1237" s="380">
        <v>2033</v>
      </c>
      <c r="F1237" s="380">
        <v>824</v>
      </c>
      <c r="G1237" s="380">
        <v>8966</v>
      </c>
      <c r="H1237" s="137">
        <f t="shared" si="134"/>
        <v>13.348300970873787</v>
      </c>
      <c r="I1237" s="381">
        <f t="shared" si="135"/>
        <v>0.22674548293553423</v>
      </c>
      <c r="J1237" s="137">
        <f t="shared" si="136"/>
        <v>0.12514389670811363</v>
      </c>
      <c r="K1237" s="137">
        <f t="shared" si="137"/>
        <v>0.15293385194179843</v>
      </c>
      <c r="L1237" s="137">
        <f t="shared" si="138"/>
        <v>-0.16671453932827424</v>
      </c>
      <c r="M1237" s="137">
        <f t="shared" si="139"/>
        <v>0.11136320932163785</v>
      </c>
      <c r="N1237" s="383">
        <f t="shared" si="133"/>
        <v>998.48253477780497</v>
      </c>
    </row>
    <row r="1238" spans="2:14" x14ac:dyDescent="0.25">
      <c r="B1238" s="382">
        <v>19</v>
      </c>
      <c r="C1238" s="382">
        <v>4039</v>
      </c>
      <c r="D1238" s="379" t="s">
        <v>1808</v>
      </c>
      <c r="E1238" s="380">
        <v>656</v>
      </c>
      <c r="F1238" s="380">
        <v>384</v>
      </c>
      <c r="G1238" s="380">
        <v>2096</v>
      </c>
      <c r="H1238" s="137">
        <f t="shared" si="134"/>
        <v>7.166666666666667</v>
      </c>
      <c r="I1238" s="381">
        <f t="shared" si="135"/>
        <v>0.31297709923664124</v>
      </c>
      <c r="J1238" s="137">
        <f t="shared" si="136"/>
        <v>-5.7831386580221217E-2</v>
      </c>
      <c r="K1238" s="137">
        <f t="shared" si="137"/>
        <v>-4.5323024760151546E-3</v>
      </c>
      <c r="L1238" s="137">
        <f t="shared" si="138"/>
        <v>-9.3268571462573863E-2</v>
      </c>
      <c r="M1238" s="137">
        <f t="shared" si="139"/>
        <v>-0.15563226051881024</v>
      </c>
      <c r="N1238" s="383">
        <f t="shared" si="133"/>
        <v>-326.20521804742629</v>
      </c>
    </row>
    <row r="1239" spans="2:14" x14ac:dyDescent="0.25">
      <c r="B1239" s="382">
        <v>19</v>
      </c>
      <c r="C1239" s="382">
        <v>4040</v>
      </c>
      <c r="D1239" s="379" t="s">
        <v>1809</v>
      </c>
      <c r="E1239" s="380">
        <v>8927</v>
      </c>
      <c r="F1239" s="380">
        <v>849</v>
      </c>
      <c r="G1239" s="380">
        <v>12587</v>
      </c>
      <c r="H1239" s="137">
        <f t="shared" si="134"/>
        <v>25.340400471142519</v>
      </c>
      <c r="I1239" s="381">
        <f t="shared" si="135"/>
        <v>0.70922380233574323</v>
      </c>
      <c r="J1239" s="137">
        <f t="shared" si="136"/>
        <v>0.22158545431903945</v>
      </c>
      <c r="K1239" s="137">
        <f t="shared" si="137"/>
        <v>0.45841128699775463</v>
      </c>
      <c r="L1239" s="137">
        <f t="shared" si="138"/>
        <v>0.24422623463133392</v>
      </c>
      <c r="M1239" s="137">
        <f t="shared" si="139"/>
        <v>0.92422297594812797</v>
      </c>
      <c r="N1239" s="383">
        <f t="shared" si="133"/>
        <v>11633.194598259086</v>
      </c>
    </row>
    <row r="1240" spans="2:14" x14ac:dyDescent="0.25">
      <c r="B1240" s="382">
        <v>19</v>
      </c>
      <c r="C1240" s="382">
        <v>4041</v>
      </c>
      <c r="D1240" s="379" t="s">
        <v>1810</v>
      </c>
      <c r="E1240" s="380">
        <v>1018</v>
      </c>
      <c r="F1240" s="380">
        <v>416</v>
      </c>
      <c r="G1240" s="380">
        <v>2541</v>
      </c>
      <c r="H1240" s="137">
        <f t="shared" si="134"/>
        <v>8.5552884615384617</v>
      </c>
      <c r="I1240" s="381">
        <f t="shared" si="135"/>
        <v>0.4006296733569461</v>
      </c>
      <c r="J1240" s="137">
        <f t="shared" si="136"/>
        <v>-4.5979275799535764E-2</v>
      </c>
      <c r="K1240" s="137">
        <f t="shared" si="137"/>
        <v>3.0840371354011707E-2</v>
      </c>
      <c r="L1240" s="137">
        <f t="shared" si="138"/>
        <v>-1.8612332621980698E-2</v>
      </c>
      <c r="M1240" s="137">
        <f t="shared" si="139"/>
        <v>-3.3751237067504755E-2</v>
      </c>
      <c r="N1240" s="383">
        <f t="shared" si="133"/>
        <v>-85.761893388529586</v>
      </c>
    </row>
    <row r="1241" spans="2:14" x14ac:dyDescent="0.25">
      <c r="B1241" s="382">
        <v>19</v>
      </c>
      <c r="C1241" s="382">
        <v>4044</v>
      </c>
      <c r="D1241" s="379" t="s">
        <v>1811</v>
      </c>
      <c r="E1241" s="380">
        <v>2830</v>
      </c>
      <c r="F1241" s="380">
        <v>789</v>
      </c>
      <c r="G1241" s="380">
        <v>7812</v>
      </c>
      <c r="H1241" s="137">
        <f t="shared" si="134"/>
        <v>13.487959442332066</v>
      </c>
      <c r="I1241" s="381">
        <f t="shared" si="135"/>
        <v>0.36226318484383002</v>
      </c>
      <c r="J1241" s="137">
        <f t="shared" si="136"/>
        <v>9.4408310548763058E-2</v>
      </c>
      <c r="K1241" s="137">
        <f t="shared" si="137"/>
        <v>0.15649140344843449</v>
      </c>
      <c r="L1241" s="137">
        <f t="shared" si="138"/>
        <v>-5.1290183314406046E-2</v>
      </c>
      <c r="M1241" s="137">
        <f t="shared" si="139"/>
        <v>0.19960953068279153</v>
      </c>
      <c r="N1241" s="383">
        <f t="shared" si="133"/>
        <v>1559.3496536939674</v>
      </c>
    </row>
    <row r="1242" spans="2:14" x14ac:dyDescent="0.25">
      <c r="B1242" s="382">
        <v>19</v>
      </c>
      <c r="C1242" s="382">
        <v>4045</v>
      </c>
      <c r="D1242" s="379" t="s">
        <v>1812</v>
      </c>
      <c r="E1242" s="380">
        <v>8230</v>
      </c>
      <c r="F1242" s="380">
        <v>1043</v>
      </c>
      <c r="G1242" s="380">
        <v>21856</v>
      </c>
      <c r="H1242" s="137">
        <f t="shared" si="134"/>
        <v>28.845637583892618</v>
      </c>
      <c r="I1242" s="381">
        <f t="shared" si="135"/>
        <v>0.37655563689604687</v>
      </c>
      <c r="J1242" s="137">
        <f t="shared" si="136"/>
        <v>0.46845559999583353</v>
      </c>
      <c r="K1242" s="137">
        <f t="shared" si="137"/>
        <v>0.54770097663398964</v>
      </c>
      <c r="L1242" s="137">
        <f t="shared" si="138"/>
        <v>-3.9116887495808397E-2</v>
      </c>
      <c r="M1242" s="137">
        <f t="shared" si="139"/>
        <v>0.97703968913401462</v>
      </c>
      <c r="N1242" s="383">
        <f t="shared" si="133"/>
        <v>21354.179445713024</v>
      </c>
    </row>
    <row r="1243" spans="2:14" x14ac:dyDescent="0.25">
      <c r="B1243" s="382">
        <v>19</v>
      </c>
      <c r="C1243" s="382">
        <v>4046</v>
      </c>
      <c r="D1243" s="379" t="s">
        <v>1813</v>
      </c>
      <c r="E1243" s="380">
        <v>363</v>
      </c>
      <c r="F1243" s="380">
        <v>432</v>
      </c>
      <c r="G1243" s="380">
        <v>1855</v>
      </c>
      <c r="H1243" s="137">
        <f t="shared" si="134"/>
        <v>5.1342592592592595</v>
      </c>
      <c r="I1243" s="381">
        <f t="shared" si="135"/>
        <v>0.19568733153638815</v>
      </c>
      <c r="J1243" s="137">
        <f t="shared" si="136"/>
        <v>-6.4250170171558721E-2</v>
      </c>
      <c r="K1243" s="137">
        <f t="shared" si="137"/>
        <v>-5.6304271328477373E-2</v>
      </c>
      <c r="L1243" s="137">
        <f t="shared" si="138"/>
        <v>-0.19316766739750257</v>
      </c>
      <c r="M1243" s="137">
        <f t="shared" si="139"/>
        <v>-0.31372210889753865</v>
      </c>
      <c r="N1243" s="383">
        <f t="shared" si="133"/>
        <v>-581.95451200493426</v>
      </c>
    </row>
    <row r="1244" spans="2:14" x14ac:dyDescent="0.25">
      <c r="B1244" s="382">
        <v>19</v>
      </c>
      <c r="C1244" s="382">
        <v>4047</v>
      </c>
      <c r="D1244" s="379" t="s">
        <v>1814</v>
      </c>
      <c r="E1244" s="380">
        <v>3971</v>
      </c>
      <c r="F1244" s="380">
        <v>915</v>
      </c>
      <c r="G1244" s="380">
        <v>5262</v>
      </c>
      <c r="H1244" s="137">
        <f t="shared" si="134"/>
        <v>10.090710382513661</v>
      </c>
      <c r="I1244" s="381">
        <f t="shared" si="135"/>
        <v>0.75465602432535162</v>
      </c>
      <c r="J1244" s="137">
        <f t="shared" si="136"/>
        <v>2.6491720681913879E-2</v>
      </c>
      <c r="K1244" s="137">
        <f t="shared" si="137"/>
        <v>6.9952517658141547E-2</v>
      </c>
      <c r="L1244" s="137">
        <f t="shared" si="138"/>
        <v>0.28292217539469061</v>
      </c>
      <c r="M1244" s="137">
        <f t="shared" si="139"/>
        <v>0.37936641373474606</v>
      </c>
      <c r="N1244" s="383">
        <f t="shared" si="133"/>
        <v>1996.2260690722337</v>
      </c>
    </row>
    <row r="1245" spans="2:14" x14ac:dyDescent="0.25">
      <c r="B1245" s="382">
        <v>19</v>
      </c>
      <c r="C1245" s="382">
        <v>4048</v>
      </c>
      <c r="D1245" s="379" t="s">
        <v>1815</v>
      </c>
      <c r="E1245" s="380">
        <v>2430</v>
      </c>
      <c r="F1245" s="380">
        <v>881</v>
      </c>
      <c r="G1245" s="380">
        <v>6931</v>
      </c>
      <c r="H1245" s="137">
        <f t="shared" si="134"/>
        <v>10.625425652667424</v>
      </c>
      <c r="I1245" s="381">
        <f t="shared" si="135"/>
        <v>0.35059875919780698</v>
      </c>
      <c r="J1245" s="137">
        <f t="shared" si="136"/>
        <v>7.0943794598686924E-2</v>
      </c>
      <c r="K1245" s="137">
        <f t="shared" si="137"/>
        <v>8.3573439433195507E-2</v>
      </c>
      <c r="L1245" s="137">
        <f t="shared" si="138"/>
        <v>-6.1225112843944073E-2</v>
      </c>
      <c r="M1245" s="137">
        <f t="shared" si="139"/>
        <v>9.3292121187938365E-2</v>
      </c>
      <c r="N1245" s="383">
        <f t="shared" si="133"/>
        <v>646.60769195360081</v>
      </c>
    </row>
    <row r="1246" spans="2:14" x14ac:dyDescent="0.25">
      <c r="B1246" s="382">
        <v>19</v>
      </c>
      <c r="C1246" s="382">
        <v>4049</v>
      </c>
      <c r="D1246" s="379" t="s">
        <v>1816</v>
      </c>
      <c r="E1246" s="380">
        <v>877</v>
      </c>
      <c r="F1246" s="380">
        <v>726</v>
      </c>
      <c r="G1246" s="380">
        <v>4928</v>
      </c>
      <c r="H1246" s="137">
        <f t="shared" si="134"/>
        <v>7.9958677685950414</v>
      </c>
      <c r="I1246" s="381">
        <f t="shared" si="135"/>
        <v>0.17796266233766234</v>
      </c>
      <c r="J1246" s="137">
        <f t="shared" si="136"/>
        <v>1.7595979107197166E-2</v>
      </c>
      <c r="K1246" s="137">
        <f t="shared" si="137"/>
        <v>1.6590122813816374E-2</v>
      </c>
      <c r="L1246" s="137">
        <f t="shared" si="138"/>
        <v>-0.20826428207597605</v>
      </c>
      <c r="M1246" s="137">
        <f t="shared" si="139"/>
        <v>-0.17407818015496251</v>
      </c>
      <c r="N1246" s="383">
        <f t="shared" si="133"/>
        <v>-857.85727180365529</v>
      </c>
    </row>
    <row r="1247" spans="2:14" x14ac:dyDescent="0.25">
      <c r="B1247" s="382">
        <v>19</v>
      </c>
      <c r="C1247" s="382">
        <v>4061</v>
      </c>
      <c r="D1247" s="379" t="s">
        <v>1817</v>
      </c>
      <c r="E1247" s="380">
        <v>314</v>
      </c>
      <c r="F1247" s="380">
        <v>344</v>
      </c>
      <c r="G1247" s="380">
        <v>1987</v>
      </c>
      <c r="H1247" s="137">
        <f t="shared" si="134"/>
        <v>6.6889534883720927</v>
      </c>
      <c r="I1247" s="381">
        <f t="shared" si="135"/>
        <v>0.15802717664821339</v>
      </c>
      <c r="J1247" s="137">
        <f t="shared" si="136"/>
        <v>-6.0734487872568889E-2</v>
      </c>
      <c r="K1247" s="137">
        <f t="shared" si="137"/>
        <v>-1.6701197204964414E-2</v>
      </c>
      <c r="L1247" s="137">
        <f t="shared" si="138"/>
        <v>-0.22524391326161577</v>
      </c>
      <c r="M1247" s="137">
        <f t="shared" si="139"/>
        <v>-0.30267959833914909</v>
      </c>
      <c r="N1247" s="383">
        <f t="shared" si="133"/>
        <v>-601.42436189988928</v>
      </c>
    </row>
    <row r="1248" spans="2:14" x14ac:dyDescent="0.25">
      <c r="B1248" s="382">
        <v>19</v>
      </c>
      <c r="C1248" s="382">
        <v>4062</v>
      </c>
      <c r="D1248" s="379" t="s">
        <v>1818</v>
      </c>
      <c r="E1248" s="380">
        <v>1567</v>
      </c>
      <c r="F1248" s="380">
        <v>539</v>
      </c>
      <c r="G1248" s="380">
        <v>5000</v>
      </c>
      <c r="H1248" s="137">
        <f t="shared" si="134"/>
        <v>12.183673469387756</v>
      </c>
      <c r="I1248" s="381">
        <f t="shared" si="135"/>
        <v>0.31340000000000001</v>
      </c>
      <c r="J1248" s="137">
        <f t="shared" si="136"/>
        <v>1.9513623997555261E-2</v>
      </c>
      <c r="K1248" s="137">
        <f t="shared" si="137"/>
        <v>0.12326703488932092</v>
      </c>
      <c r="L1248" s="137">
        <f t="shared" si="138"/>
        <v>-9.290837462052963E-2</v>
      </c>
      <c r="M1248" s="137">
        <f t="shared" si="139"/>
        <v>4.9872284266346559E-2</v>
      </c>
      <c r="N1248" s="383">
        <f t="shared" si="133"/>
        <v>249.3614213317328</v>
      </c>
    </row>
    <row r="1249" spans="2:14" x14ac:dyDescent="0.25">
      <c r="B1249" s="382">
        <v>19</v>
      </c>
      <c r="C1249" s="382">
        <v>4063</v>
      </c>
      <c r="D1249" s="379" t="s">
        <v>1819</v>
      </c>
      <c r="E1249" s="380">
        <v>4880</v>
      </c>
      <c r="F1249" s="380">
        <v>1064</v>
      </c>
      <c r="G1249" s="380">
        <v>8871</v>
      </c>
      <c r="H1249" s="137">
        <f t="shared" si="134"/>
        <v>12.923872180451127</v>
      </c>
      <c r="I1249" s="381">
        <f t="shared" si="135"/>
        <v>0.55010709051967088</v>
      </c>
      <c r="J1249" s="137">
        <f t="shared" si="136"/>
        <v>0.12261367081111336</v>
      </c>
      <c r="K1249" s="137">
        <f t="shared" si="137"/>
        <v>0.14212228235306124</v>
      </c>
      <c r="L1249" s="137">
        <f t="shared" si="138"/>
        <v>0.10870191763219711</v>
      </c>
      <c r="M1249" s="137">
        <f t="shared" si="139"/>
        <v>0.3734378707963717</v>
      </c>
      <c r="N1249" s="383">
        <f t="shared" si="133"/>
        <v>3312.7673518346132</v>
      </c>
    </row>
    <row r="1250" spans="2:14" x14ac:dyDescent="0.25">
      <c r="B1250" s="382">
        <v>19</v>
      </c>
      <c r="C1250" s="382">
        <v>4064</v>
      </c>
      <c r="D1250" s="379" t="s">
        <v>1820</v>
      </c>
      <c r="E1250" s="380">
        <v>225</v>
      </c>
      <c r="F1250" s="380">
        <v>282</v>
      </c>
      <c r="G1250" s="380">
        <v>1170</v>
      </c>
      <c r="H1250" s="137">
        <f t="shared" si="134"/>
        <v>4.9468085106382977</v>
      </c>
      <c r="I1250" s="381">
        <f t="shared" si="135"/>
        <v>0.19230769230769232</v>
      </c>
      <c r="J1250" s="137">
        <f t="shared" si="136"/>
        <v>-8.2494430586771139E-2</v>
      </c>
      <c r="K1250" s="137">
        <f t="shared" si="137"/>
        <v>-6.1079246209795449E-2</v>
      </c>
      <c r="L1250" s="137">
        <f t="shared" si="138"/>
        <v>-0.19604620412029466</v>
      </c>
      <c r="M1250" s="137">
        <f t="shared" si="139"/>
        <v>-0.33961988091686124</v>
      </c>
      <c r="N1250" s="383">
        <f t="shared" si="133"/>
        <v>-397.35526067272764</v>
      </c>
    </row>
    <row r="1251" spans="2:14" x14ac:dyDescent="0.25">
      <c r="B1251" s="382">
        <v>19</v>
      </c>
      <c r="C1251" s="382">
        <v>4065</v>
      </c>
      <c r="D1251" s="379" t="s">
        <v>1821</v>
      </c>
      <c r="E1251" s="380">
        <v>1510</v>
      </c>
      <c r="F1251" s="380">
        <v>392</v>
      </c>
      <c r="G1251" s="380">
        <v>4257</v>
      </c>
      <c r="H1251" s="137">
        <f t="shared" si="134"/>
        <v>14.711734693877551</v>
      </c>
      <c r="I1251" s="381">
        <f t="shared" si="135"/>
        <v>0.35470988959361055</v>
      </c>
      <c r="J1251" s="137">
        <f t="shared" si="136"/>
        <v>-2.754059126678528E-4</v>
      </c>
      <c r="K1251" s="137">
        <f t="shared" si="137"/>
        <v>0.18766490437866737</v>
      </c>
      <c r="L1251" s="137">
        <f t="shared" si="138"/>
        <v>-5.7723543884740679E-2</v>
      </c>
      <c r="M1251" s="137">
        <f t="shared" si="139"/>
        <v>0.12966595458125882</v>
      </c>
      <c r="N1251" s="383">
        <f t="shared" si="133"/>
        <v>551.98796865241877</v>
      </c>
    </row>
    <row r="1252" spans="2:14" x14ac:dyDescent="0.25">
      <c r="B1252" s="382">
        <v>19</v>
      </c>
      <c r="C1252" s="382">
        <v>4066</v>
      </c>
      <c r="D1252" s="379" t="s">
        <v>1822</v>
      </c>
      <c r="E1252" s="380">
        <v>164</v>
      </c>
      <c r="F1252" s="380">
        <v>232</v>
      </c>
      <c r="G1252" s="380">
        <v>1055</v>
      </c>
      <c r="H1252" s="137">
        <f t="shared" si="134"/>
        <v>5.2543103448275863</v>
      </c>
      <c r="I1252" s="381">
        <f t="shared" si="135"/>
        <v>0.15545023696682464</v>
      </c>
      <c r="J1252" s="137">
        <f t="shared" si="136"/>
        <v>-8.5557335619981995E-2</v>
      </c>
      <c r="K1252" s="137">
        <f t="shared" si="137"/>
        <v>-5.3246183151817922E-2</v>
      </c>
      <c r="L1252" s="137">
        <f t="shared" si="138"/>
        <v>-0.22743876750591341</v>
      </c>
      <c r="M1252" s="137">
        <f t="shared" si="139"/>
        <v>-0.36624228627771332</v>
      </c>
      <c r="N1252" s="383">
        <f t="shared" si="133"/>
        <v>-386.38561202298757</v>
      </c>
    </row>
    <row r="1253" spans="2:14" x14ac:dyDescent="0.25">
      <c r="B1253" s="382">
        <v>19</v>
      </c>
      <c r="C1253" s="382">
        <v>4067</v>
      </c>
      <c r="D1253" s="379" t="s">
        <v>1823</v>
      </c>
      <c r="E1253" s="380">
        <v>375</v>
      </c>
      <c r="F1253" s="380">
        <v>275</v>
      </c>
      <c r="G1253" s="380">
        <v>1733</v>
      </c>
      <c r="H1253" s="137">
        <f t="shared" si="134"/>
        <v>7.6654545454545451</v>
      </c>
      <c r="I1253" s="381">
        <f t="shared" si="135"/>
        <v>0.21638776687824582</v>
      </c>
      <c r="J1253" s="137">
        <f t="shared" si="136"/>
        <v>-6.7499512902443271E-2</v>
      </c>
      <c r="K1253" s="137">
        <f t="shared" si="137"/>
        <v>8.17343281626688E-3</v>
      </c>
      <c r="L1253" s="137">
        <f t="shared" si="138"/>
        <v>-0.1755365064134011</v>
      </c>
      <c r="M1253" s="137">
        <f t="shared" si="139"/>
        <v>-0.23486258649957747</v>
      </c>
      <c r="N1253" s="383">
        <f t="shared" si="133"/>
        <v>-407.01686240376779</v>
      </c>
    </row>
    <row r="1254" spans="2:14" x14ac:dyDescent="0.25">
      <c r="B1254" s="382">
        <v>19</v>
      </c>
      <c r="C1254" s="382">
        <v>4068</v>
      </c>
      <c r="D1254" s="379" t="s">
        <v>1824</v>
      </c>
      <c r="E1254" s="380">
        <v>780</v>
      </c>
      <c r="F1254" s="380">
        <v>776</v>
      </c>
      <c r="G1254" s="380">
        <v>2588</v>
      </c>
      <c r="H1254" s="137">
        <f t="shared" si="134"/>
        <v>4.34020618556701</v>
      </c>
      <c r="I1254" s="381">
        <f t="shared" si="135"/>
        <v>0.30139103554868624</v>
      </c>
      <c r="J1254" s="137">
        <f t="shared" si="136"/>
        <v>-4.4727479829440905E-2</v>
      </c>
      <c r="K1254" s="137">
        <f t="shared" si="137"/>
        <v>-7.6531363027005306E-2</v>
      </c>
      <c r="L1254" s="137">
        <f t="shared" si="138"/>
        <v>-0.10313675784034186</v>
      </c>
      <c r="M1254" s="137">
        <f t="shared" si="139"/>
        <v>-0.22439560069678807</v>
      </c>
      <c r="N1254" s="383">
        <f t="shared" si="133"/>
        <v>-580.73581460328751</v>
      </c>
    </row>
    <row r="1255" spans="2:14" x14ac:dyDescent="0.25">
      <c r="B1255" s="382">
        <v>19</v>
      </c>
      <c r="C1255" s="382">
        <v>4071</v>
      </c>
      <c r="D1255" s="379" t="s">
        <v>1825</v>
      </c>
      <c r="E1255" s="380">
        <v>663</v>
      </c>
      <c r="F1255" s="380">
        <v>557</v>
      </c>
      <c r="G1255" s="380">
        <v>2347</v>
      </c>
      <c r="H1255" s="137">
        <f t="shared" si="134"/>
        <v>5.4039497307001794</v>
      </c>
      <c r="I1255" s="381">
        <f t="shared" si="135"/>
        <v>0.28248828291435873</v>
      </c>
      <c r="J1255" s="137">
        <f t="shared" si="136"/>
        <v>-5.1146263420778409E-2</v>
      </c>
      <c r="K1255" s="137">
        <f t="shared" si="137"/>
        <v>-4.9434385578033292E-2</v>
      </c>
      <c r="L1255" s="137">
        <f t="shared" si="138"/>
        <v>-0.11923678033912319</v>
      </c>
      <c r="M1255" s="137">
        <f t="shared" si="139"/>
        <v>-0.21981742933793488</v>
      </c>
      <c r="N1255" s="383">
        <f t="shared" si="133"/>
        <v>-515.91150665613316</v>
      </c>
    </row>
    <row r="1256" spans="2:14" x14ac:dyDescent="0.25">
      <c r="B1256" s="382">
        <v>19</v>
      </c>
      <c r="C1256" s="382">
        <v>4072</v>
      </c>
      <c r="D1256" s="379" t="s">
        <v>1826</v>
      </c>
      <c r="E1256" s="380">
        <v>1392</v>
      </c>
      <c r="F1256" s="380">
        <v>593</v>
      </c>
      <c r="G1256" s="380">
        <v>3023</v>
      </c>
      <c r="H1256" s="137">
        <f t="shared" si="134"/>
        <v>7.4451939291736933</v>
      </c>
      <c r="I1256" s="381">
        <f t="shared" si="135"/>
        <v>0.46046973205425074</v>
      </c>
      <c r="J1256" s="137">
        <f t="shared" si="136"/>
        <v>-3.3141708616860749E-2</v>
      </c>
      <c r="K1256" s="137">
        <f t="shared" si="137"/>
        <v>2.5626848314114345E-3</v>
      </c>
      <c r="L1256" s="137">
        <f t="shared" si="138"/>
        <v>3.2355180416591897E-2</v>
      </c>
      <c r="M1256" s="137">
        <f t="shared" si="139"/>
        <v>1.7761566311425836E-3</v>
      </c>
      <c r="N1256" s="383">
        <f t="shared" si="133"/>
        <v>5.3693214959440301</v>
      </c>
    </row>
    <row r="1257" spans="2:14" x14ac:dyDescent="0.25">
      <c r="B1257" s="382">
        <v>19</v>
      </c>
      <c r="C1257" s="382">
        <v>4073</v>
      </c>
      <c r="D1257" s="379" t="s">
        <v>1827</v>
      </c>
      <c r="E1257" s="380">
        <v>477</v>
      </c>
      <c r="F1257" s="380">
        <v>317</v>
      </c>
      <c r="G1257" s="380">
        <v>2207</v>
      </c>
      <c r="H1257" s="137">
        <f t="shared" si="134"/>
        <v>8.4668769716088335</v>
      </c>
      <c r="I1257" s="381">
        <f t="shared" si="135"/>
        <v>0.21613049388309924</v>
      </c>
      <c r="J1257" s="137">
        <f t="shared" si="136"/>
        <v>-5.4875017374252481E-2</v>
      </c>
      <c r="K1257" s="137">
        <f t="shared" si="137"/>
        <v>2.8588245679723137E-2</v>
      </c>
      <c r="L1257" s="137">
        <f t="shared" si="138"/>
        <v>-0.17575563328292734</v>
      </c>
      <c r="M1257" s="137">
        <f t="shared" si="139"/>
        <v>-0.20204240497745668</v>
      </c>
      <c r="N1257" s="383">
        <f t="shared" si="133"/>
        <v>-445.9075877852469</v>
      </c>
    </row>
    <row r="1258" spans="2:14" x14ac:dyDescent="0.25">
      <c r="B1258" s="382">
        <v>19</v>
      </c>
      <c r="C1258" s="382">
        <v>4074</v>
      </c>
      <c r="D1258" s="379" t="s">
        <v>1828</v>
      </c>
      <c r="E1258" s="380">
        <v>549</v>
      </c>
      <c r="F1258" s="380">
        <v>533</v>
      </c>
      <c r="G1258" s="380">
        <v>2627</v>
      </c>
      <c r="H1258" s="137">
        <f t="shared" si="134"/>
        <v>5.9587242026266418</v>
      </c>
      <c r="I1258" s="381">
        <f t="shared" si="135"/>
        <v>0.20898363151884278</v>
      </c>
      <c r="J1258" s="137">
        <f t="shared" si="136"/>
        <v>-4.3688755513830273E-2</v>
      </c>
      <c r="K1258" s="137">
        <f t="shared" si="137"/>
        <v>-3.5302491265880476E-2</v>
      </c>
      <c r="L1258" s="137">
        <f t="shared" si="138"/>
        <v>-0.18184282317987727</v>
      </c>
      <c r="M1258" s="137">
        <f t="shared" si="139"/>
        <v>-0.26083406995958802</v>
      </c>
      <c r="N1258" s="383">
        <f t="shared" si="133"/>
        <v>-685.21110178383776</v>
      </c>
    </row>
    <row r="1259" spans="2:14" x14ac:dyDescent="0.25">
      <c r="B1259" s="382">
        <v>19</v>
      </c>
      <c r="C1259" s="382">
        <v>4075</v>
      </c>
      <c r="D1259" s="379" t="s">
        <v>1829</v>
      </c>
      <c r="E1259" s="380">
        <v>1021</v>
      </c>
      <c r="F1259" s="380">
        <v>486</v>
      </c>
      <c r="G1259" s="380">
        <v>4644</v>
      </c>
      <c r="H1259" s="137">
        <f t="shared" si="134"/>
        <v>11.656378600823045</v>
      </c>
      <c r="I1259" s="381">
        <f t="shared" si="135"/>
        <v>0.2198535745047373</v>
      </c>
      <c r="J1259" s="137">
        <f t="shared" si="136"/>
        <v>1.0031935373006905E-2</v>
      </c>
      <c r="K1259" s="137">
        <f t="shared" si="137"/>
        <v>0.10983513466503526</v>
      </c>
      <c r="L1259" s="137">
        <f t="shared" si="138"/>
        <v>-0.1725845775677774</v>
      </c>
      <c r="M1259" s="137">
        <f t="shared" si="139"/>
        <v>-5.2717507529735225E-2</v>
      </c>
      <c r="N1259" s="383">
        <f t="shared" si="133"/>
        <v>-244.82010496809039</v>
      </c>
    </row>
    <row r="1260" spans="2:14" x14ac:dyDescent="0.25">
      <c r="B1260" s="382">
        <v>19</v>
      </c>
      <c r="C1260" s="382">
        <v>4076</v>
      </c>
      <c r="D1260" s="379" t="s">
        <v>1830</v>
      </c>
      <c r="E1260" s="380">
        <v>752</v>
      </c>
      <c r="F1260" s="380">
        <v>826</v>
      </c>
      <c r="G1260" s="380">
        <v>3182</v>
      </c>
      <c r="H1260" s="137">
        <f t="shared" si="134"/>
        <v>4.7627118644067794</v>
      </c>
      <c r="I1260" s="381">
        <f t="shared" si="135"/>
        <v>0.23632935260842239</v>
      </c>
      <c r="J1260" s="137">
        <f t="shared" si="136"/>
        <v>-2.890690948398662E-2</v>
      </c>
      <c r="K1260" s="137">
        <f t="shared" si="137"/>
        <v>-6.5768781290116263E-2</v>
      </c>
      <c r="L1260" s="137">
        <f t="shared" si="138"/>
        <v>-0.15855167964620465</v>
      </c>
      <c r="M1260" s="137">
        <f t="shared" si="139"/>
        <v>-0.25322737042030752</v>
      </c>
      <c r="N1260" s="383">
        <f t="shared" si="133"/>
        <v>-805.7694926774185</v>
      </c>
    </row>
    <row r="1261" spans="2:14" x14ac:dyDescent="0.25">
      <c r="B1261" s="382">
        <v>19</v>
      </c>
      <c r="C1261" s="382">
        <v>4077</v>
      </c>
      <c r="D1261" s="379" t="s">
        <v>1831</v>
      </c>
      <c r="E1261" s="380">
        <v>201</v>
      </c>
      <c r="F1261" s="380">
        <v>320</v>
      </c>
      <c r="G1261" s="380">
        <v>1547</v>
      </c>
      <c r="H1261" s="137">
        <f t="shared" si="134"/>
        <v>5.4625000000000004</v>
      </c>
      <c r="I1261" s="381">
        <f t="shared" si="135"/>
        <v>0.129928894634777</v>
      </c>
      <c r="J1261" s="137">
        <f t="shared" si="136"/>
        <v>-7.2453428869201683E-2</v>
      </c>
      <c r="K1261" s="137">
        <f t="shared" si="137"/>
        <v>-4.7942921461416849E-2</v>
      </c>
      <c r="L1261" s="137">
        <f t="shared" si="138"/>
        <v>-0.24917603475443473</v>
      </c>
      <c r="M1261" s="137">
        <f t="shared" si="139"/>
        <v>-0.36957238508505325</v>
      </c>
      <c r="N1261" s="383">
        <f t="shared" si="133"/>
        <v>-571.72847972657735</v>
      </c>
    </row>
    <row r="1262" spans="2:14" x14ac:dyDescent="0.25">
      <c r="B1262" s="382">
        <v>19</v>
      </c>
      <c r="C1262" s="382">
        <v>4078</v>
      </c>
      <c r="D1262" s="379" t="s">
        <v>1832</v>
      </c>
      <c r="E1262" s="380">
        <v>91</v>
      </c>
      <c r="F1262" s="380">
        <v>244</v>
      </c>
      <c r="G1262" s="380">
        <v>554</v>
      </c>
      <c r="H1262" s="137">
        <f t="shared" si="134"/>
        <v>2.6434426229508197</v>
      </c>
      <c r="I1262" s="381">
        <f t="shared" si="135"/>
        <v>0.16425992779783394</v>
      </c>
      <c r="J1262" s="137">
        <f t="shared" si="136"/>
        <v>-9.8900947982057064E-2</v>
      </c>
      <c r="K1262" s="137">
        <f t="shared" si="137"/>
        <v>-0.11975340108571095</v>
      </c>
      <c r="L1262" s="137">
        <f t="shared" si="138"/>
        <v>-0.21993529839057502</v>
      </c>
      <c r="M1262" s="137">
        <f t="shared" si="139"/>
        <v>-0.43858964745834306</v>
      </c>
      <c r="N1262" s="383">
        <f t="shared" si="133"/>
        <v>-242.97866469192206</v>
      </c>
    </row>
    <row r="1263" spans="2:14" x14ac:dyDescent="0.25">
      <c r="B1263" s="382">
        <v>19</v>
      </c>
      <c r="C1263" s="382">
        <v>4079</v>
      </c>
      <c r="D1263" s="379" t="s">
        <v>1833</v>
      </c>
      <c r="E1263" s="380">
        <v>273</v>
      </c>
      <c r="F1263" s="380">
        <v>391</v>
      </c>
      <c r="G1263" s="380">
        <v>1688</v>
      </c>
      <c r="H1263" s="137">
        <f t="shared" si="134"/>
        <v>5.0153452685421991</v>
      </c>
      <c r="I1263" s="381">
        <f t="shared" si="135"/>
        <v>0.1617298578199052</v>
      </c>
      <c r="J1263" s="137">
        <f t="shared" si="136"/>
        <v>-6.8698040958917087E-2</v>
      </c>
      <c r="K1263" s="137">
        <f t="shared" si="137"/>
        <v>-5.9333394033446708E-2</v>
      </c>
      <c r="L1263" s="137">
        <f t="shared" si="138"/>
        <v>-0.22209023234946154</v>
      </c>
      <c r="M1263" s="137">
        <f t="shared" si="139"/>
        <v>-0.35012166734182537</v>
      </c>
      <c r="N1263" s="383">
        <f t="shared" si="133"/>
        <v>-591.00537447300121</v>
      </c>
    </row>
    <row r="1264" spans="2:14" x14ac:dyDescent="0.25">
      <c r="B1264" s="382">
        <v>19</v>
      </c>
      <c r="C1264" s="382">
        <v>4080</v>
      </c>
      <c r="D1264" s="379" t="s">
        <v>1834</v>
      </c>
      <c r="E1264" s="380">
        <v>4028</v>
      </c>
      <c r="F1264" s="380">
        <v>1190</v>
      </c>
      <c r="G1264" s="380">
        <v>8242</v>
      </c>
      <c r="H1264" s="137">
        <f t="shared" si="134"/>
        <v>10.3109243697479</v>
      </c>
      <c r="I1264" s="381">
        <f t="shared" si="135"/>
        <v>0.48871633098762435</v>
      </c>
      <c r="J1264" s="137">
        <f t="shared" si="136"/>
        <v>0.10586091197729057</v>
      </c>
      <c r="K1264" s="137">
        <f t="shared" si="137"/>
        <v>7.5562077850854503E-2</v>
      </c>
      <c r="L1264" s="137">
        <f t="shared" si="138"/>
        <v>5.6413627730529728E-2</v>
      </c>
      <c r="M1264" s="137">
        <f t="shared" si="139"/>
        <v>0.2378366175586748</v>
      </c>
      <c r="N1264" s="383">
        <f t="shared" si="133"/>
        <v>1960.2494019185976</v>
      </c>
    </row>
    <row r="1265" spans="2:14" x14ac:dyDescent="0.25">
      <c r="B1265" s="382">
        <v>19</v>
      </c>
      <c r="C1265" s="382">
        <v>4081</v>
      </c>
      <c r="D1265" s="379" t="s">
        <v>1835</v>
      </c>
      <c r="E1265" s="380">
        <v>959</v>
      </c>
      <c r="F1265" s="380">
        <v>256</v>
      </c>
      <c r="G1265" s="380">
        <v>3815</v>
      </c>
      <c r="H1265" s="137">
        <f t="shared" si="134"/>
        <v>18.6484375</v>
      </c>
      <c r="I1265" s="381">
        <f t="shared" si="135"/>
        <v>0.25137614678899084</v>
      </c>
      <c r="J1265" s="137">
        <f t="shared" si="136"/>
        <v>-1.204761482292171E-2</v>
      </c>
      <c r="K1265" s="137">
        <f t="shared" si="137"/>
        <v>0.28794541620771968</v>
      </c>
      <c r="L1265" s="137">
        <f t="shared" si="138"/>
        <v>-0.14573588876494695</v>
      </c>
      <c r="M1265" s="137">
        <f t="shared" si="139"/>
        <v>0.13016191261985102</v>
      </c>
      <c r="N1265" s="383">
        <f t="shared" si="133"/>
        <v>496.56769664473165</v>
      </c>
    </row>
    <row r="1266" spans="2:14" x14ac:dyDescent="0.25">
      <c r="B1266" s="382">
        <v>19</v>
      </c>
      <c r="C1266" s="382">
        <v>4082</v>
      </c>
      <c r="D1266" s="379" t="s">
        <v>1836</v>
      </c>
      <c r="E1266" s="380">
        <v>9412</v>
      </c>
      <c r="F1266" s="380">
        <v>1232</v>
      </c>
      <c r="G1266" s="380">
        <v>17816</v>
      </c>
      <c r="H1266" s="137">
        <f t="shared" si="134"/>
        <v>22.100649350649352</v>
      </c>
      <c r="I1266" s="381">
        <f t="shared" si="135"/>
        <v>0.5282891782667265</v>
      </c>
      <c r="J1266" s="137">
        <f t="shared" si="136"/>
        <v>0.36085441448129607</v>
      </c>
      <c r="K1266" s="137">
        <f t="shared" si="137"/>
        <v>0.37588438147251818</v>
      </c>
      <c r="L1266" s="137">
        <f t="shared" si="138"/>
        <v>9.0118969161986723E-2</v>
      </c>
      <c r="M1266" s="137">
        <f t="shared" si="139"/>
        <v>0.826857765115801</v>
      </c>
      <c r="N1266" s="383">
        <f t="shared" si="133"/>
        <v>14731.297943303111</v>
      </c>
    </row>
    <row r="1267" spans="2:14" x14ac:dyDescent="0.25">
      <c r="B1267" s="382">
        <v>19</v>
      </c>
      <c r="C1267" s="382">
        <v>4083</v>
      </c>
      <c r="D1267" s="379" t="s">
        <v>1837</v>
      </c>
      <c r="E1267" s="380">
        <v>1198</v>
      </c>
      <c r="F1267" s="380">
        <v>466</v>
      </c>
      <c r="G1267" s="380">
        <v>4906</v>
      </c>
      <c r="H1267" s="137">
        <f t="shared" si="134"/>
        <v>13.098712446351932</v>
      </c>
      <c r="I1267" s="381">
        <f t="shared" si="135"/>
        <v>0.24419078679168366</v>
      </c>
      <c r="J1267" s="137">
        <f t="shared" si="136"/>
        <v>1.7010032057365527E-2</v>
      </c>
      <c r="K1267" s="137">
        <f t="shared" si="137"/>
        <v>0.14657602758513524</v>
      </c>
      <c r="L1267" s="137">
        <f t="shared" si="138"/>
        <v>-0.15185586821219452</v>
      </c>
      <c r="M1267" s="137">
        <f t="shared" si="139"/>
        <v>1.1730191430306264E-2</v>
      </c>
      <c r="N1267" s="383">
        <f t="shared" si="133"/>
        <v>57.548319157082531</v>
      </c>
    </row>
    <row r="1268" spans="2:14" x14ac:dyDescent="0.25">
      <c r="B1268" s="382">
        <v>19</v>
      </c>
      <c r="C1268" s="382">
        <v>4084</v>
      </c>
      <c r="D1268" s="379" t="s">
        <v>1838</v>
      </c>
      <c r="E1268" s="380">
        <v>81</v>
      </c>
      <c r="F1268" s="380">
        <v>164</v>
      </c>
      <c r="G1268" s="380">
        <v>692</v>
      </c>
      <c r="H1268" s="137">
        <f t="shared" si="134"/>
        <v>4.7134146341463419</v>
      </c>
      <c r="I1268" s="381">
        <f t="shared" si="135"/>
        <v>0.11705202312138728</v>
      </c>
      <c r="J1268" s="137">
        <f t="shared" si="136"/>
        <v>-9.5225461942204062E-2</v>
      </c>
      <c r="K1268" s="137">
        <f t="shared" si="137"/>
        <v>-6.7024540671947935E-2</v>
      </c>
      <c r="L1268" s="137">
        <f t="shared" si="138"/>
        <v>-0.26014363958374404</v>
      </c>
      <c r="M1268" s="137">
        <f t="shared" si="139"/>
        <v>-0.42239364219789605</v>
      </c>
      <c r="N1268" s="383">
        <f t="shared" si="133"/>
        <v>-292.29640040094404</v>
      </c>
    </row>
    <row r="1269" spans="2:14" x14ac:dyDescent="0.25">
      <c r="B1269" s="382">
        <v>19</v>
      </c>
      <c r="C1269" s="382">
        <v>4091</v>
      </c>
      <c r="D1269" s="379" t="s">
        <v>1839</v>
      </c>
      <c r="E1269" s="380">
        <v>269</v>
      </c>
      <c r="F1269" s="380">
        <v>538</v>
      </c>
      <c r="G1269" s="380">
        <v>1743</v>
      </c>
      <c r="H1269" s="137">
        <f t="shared" si="134"/>
        <v>3.7397769516728623</v>
      </c>
      <c r="I1269" s="381">
        <f t="shared" si="135"/>
        <v>0.15433161216293748</v>
      </c>
      <c r="J1269" s="137">
        <f t="shared" si="136"/>
        <v>-6.7233173334337981E-2</v>
      </c>
      <c r="K1269" s="137">
        <f t="shared" si="137"/>
        <v>-9.182623131078553E-2</v>
      </c>
      <c r="L1269" s="137">
        <f t="shared" si="138"/>
        <v>-0.22839153268560328</v>
      </c>
      <c r="M1269" s="137">
        <f t="shared" si="139"/>
        <v>-0.38745093733072677</v>
      </c>
      <c r="N1269" s="383">
        <f t="shared" si="133"/>
        <v>-675.3269837674568</v>
      </c>
    </row>
    <row r="1270" spans="2:14" x14ac:dyDescent="0.25">
      <c r="B1270" s="382">
        <v>19</v>
      </c>
      <c r="C1270" s="382">
        <v>4092</v>
      </c>
      <c r="D1270" s="379" t="s">
        <v>1840</v>
      </c>
      <c r="E1270" s="380">
        <v>2136</v>
      </c>
      <c r="F1270" s="380">
        <v>503</v>
      </c>
      <c r="G1270" s="380">
        <v>4847</v>
      </c>
      <c r="H1270" s="137">
        <f t="shared" si="134"/>
        <v>13.882703777335983</v>
      </c>
      <c r="I1270" s="381">
        <f t="shared" si="135"/>
        <v>0.44068495976892924</v>
      </c>
      <c r="J1270" s="137">
        <f t="shared" si="136"/>
        <v>1.5438628605544309E-2</v>
      </c>
      <c r="K1270" s="137">
        <f t="shared" si="137"/>
        <v>0.16654681425929072</v>
      </c>
      <c r="L1270" s="137">
        <f t="shared" si="138"/>
        <v>1.550391620714129E-2</v>
      </c>
      <c r="M1270" s="137">
        <f t="shared" si="139"/>
        <v>0.19748935907197632</v>
      </c>
      <c r="N1270" s="383">
        <f t="shared" si="133"/>
        <v>957.23092342186919</v>
      </c>
    </row>
    <row r="1271" spans="2:14" x14ac:dyDescent="0.25">
      <c r="B1271" s="382">
        <v>19</v>
      </c>
      <c r="C1271" s="382">
        <v>4093</v>
      </c>
      <c r="D1271" s="379" t="s">
        <v>1841</v>
      </c>
      <c r="E1271" s="380">
        <v>300</v>
      </c>
      <c r="F1271" s="380">
        <v>296</v>
      </c>
      <c r="G1271" s="380">
        <v>969</v>
      </c>
      <c r="H1271" s="137">
        <f t="shared" si="134"/>
        <v>4.2871621621621623</v>
      </c>
      <c r="I1271" s="381">
        <f t="shared" si="135"/>
        <v>0.30959752321981426</v>
      </c>
      <c r="J1271" s="137">
        <f t="shared" si="136"/>
        <v>-8.78478559056875E-2</v>
      </c>
      <c r="K1271" s="137">
        <f t="shared" si="137"/>
        <v>-7.7882565309341081E-2</v>
      </c>
      <c r="L1271" s="137">
        <f t="shared" si="138"/>
        <v>-9.6147054345984445E-2</v>
      </c>
      <c r="M1271" s="137">
        <f t="shared" si="139"/>
        <v>-0.26187747556101304</v>
      </c>
      <c r="N1271" s="383">
        <f t="shared" si="133"/>
        <v>-253.75927381862164</v>
      </c>
    </row>
    <row r="1272" spans="2:14" x14ac:dyDescent="0.25">
      <c r="B1272" s="382">
        <v>19</v>
      </c>
      <c r="C1272" s="382">
        <v>4095</v>
      </c>
      <c r="D1272" s="379" t="s">
        <v>1842</v>
      </c>
      <c r="E1272" s="380">
        <v>10285</v>
      </c>
      <c r="F1272" s="380">
        <v>757</v>
      </c>
      <c r="G1272" s="380">
        <v>13529</v>
      </c>
      <c r="H1272" s="137">
        <f t="shared" si="134"/>
        <v>31.458388375165125</v>
      </c>
      <c r="I1272" s="381">
        <f t="shared" si="135"/>
        <v>0.76021878926749942</v>
      </c>
      <c r="J1272" s="137">
        <f t="shared" si="136"/>
        <v>0.24667464163455782</v>
      </c>
      <c r="K1272" s="137">
        <f t="shared" si="137"/>
        <v>0.61425616241613412</v>
      </c>
      <c r="L1272" s="137">
        <f t="shared" si="138"/>
        <v>0.28766014358676067</v>
      </c>
      <c r="M1272" s="137">
        <f t="shared" si="139"/>
        <v>1.1485909476374527</v>
      </c>
      <c r="N1272" s="383">
        <f t="shared" si="133"/>
        <v>15539.286930587097</v>
      </c>
    </row>
    <row r="1273" spans="2:14" x14ac:dyDescent="0.25">
      <c r="B1273" s="382">
        <v>19</v>
      </c>
      <c r="C1273" s="382">
        <v>4099</v>
      </c>
      <c r="D1273" s="379" t="s">
        <v>1843</v>
      </c>
      <c r="E1273" s="380">
        <v>69</v>
      </c>
      <c r="F1273" s="380">
        <v>224</v>
      </c>
      <c r="G1273" s="380">
        <v>431</v>
      </c>
      <c r="H1273" s="137">
        <f t="shared" si="134"/>
        <v>2.2321428571428572</v>
      </c>
      <c r="I1273" s="381">
        <f t="shared" si="135"/>
        <v>0.16009280742459397</v>
      </c>
      <c r="J1273" s="137">
        <f t="shared" si="136"/>
        <v>-0.10217692466975213</v>
      </c>
      <c r="K1273" s="137">
        <f t="shared" si="137"/>
        <v>-0.13023053209144653</v>
      </c>
      <c r="L1273" s="137">
        <f t="shared" si="138"/>
        <v>-0.223484555636975</v>
      </c>
      <c r="M1273" s="137">
        <f t="shared" si="139"/>
        <v>-0.45589201239817367</v>
      </c>
      <c r="N1273" s="383">
        <f t="shared" si="133"/>
        <v>-196.48945734361286</v>
      </c>
    </row>
    <row r="1274" spans="2:14" x14ac:dyDescent="0.25">
      <c r="B1274" s="382">
        <v>19</v>
      </c>
      <c r="C1274" s="382">
        <v>4100</v>
      </c>
      <c r="D1274" s="379" t="s">
        <v>1844</v>
      </c>
      <c r="E1274" s="380">
        <v>1477</v>
      </c>
      <c r="F1274" s="380">
        <v>316</v>
      </c>
      <c r="G1274" s="380">
        <v>3774</v>
      </c>
      <c r="H1274" s="137">
        <f t="shared" si="134"/>
        <v>16.617088607594937</v>
      </c>
      <c r="I1274" s="381">
        <f t="shared" si="135"/>
        <v>0.39136195018547959</v>
      </c>
      <c r="J1274" s="137">
        <f t="shared" si="136"/>
        <v>-1.3139607052153402E-2</v>
      </c>
      <c r="K1274" s="137">
        <f t="shared" si="137"/>
        <v>0.23620041114486551</v>
      </c>
      <c r="L1274" s="137">
        <f t="shared" si="138"/>
        <v>-2.6505921162208471E-2</v>
      </c>
      <c r="M1274" s="137">
        <f t="shared" si="139"/>
        <v>0.19655488293050366</v>
      </c>
      <c r="N1274" s="383">
        <f t="shared" si="133"/>
        <v>741.79812817972083</v>
      </c>
    </row>
    <row r="1275" spans="2:14" x14ac:dyDescent="0.25">
      <c r="B1275" s="382">
        <v>19</v>
      </c>
      <c r="C1275" s="382">
        <v>4104</v>
      </c>
      <c r="D1275" s="379" t="s">
        <v>1845</v>
      </c>
      <c r="E1275" s="380">
        <v>3212</v>
      </c>
      <c r="F1275" s="380">
        <v>839</v>
      </c>
      <c r="G1275" s="380">
        <v>3401</v>
      </c>
      <c r="H1275" s="137">
        <f t="shared" si="134"/>
        <v>7.8820023837902262</v>
      </c>
      <c r="I1275" s="381">
        <f t="shared" si="135"/>
        <v>0.94442810937959421</v>
      </c>
      <c r="J1275" s="137">
        <f t="shared" si="136"/>
        <v>-2.3074072942480751E-2</v>
      </c>
      <c r="K1275" s="137">
        <f t="shared" si="137"/>
        <v>1.3689604377402891E-2</v>
      </c>
      <c r="L1275" s="137">
        <f t="shared" si="138"/>
        <v>0.44455656262491045</v>
      </c>
      <c r="M1275" s="137">
        <f t="shared" si="139"/>
        <v>0.43517209405983259</v>
      </c>
      <c r="N1275" s="383">
        <f t="shared" si="133"/>
        <v>1480.0202918974906</v>
      </c>
    </row>
    <row r="1276" spans="2:14" x14ac:dyDescent="0.25">
      <c r="B1276" s="382">
        <v>19</v>
      </c>
      <c r="C1276" s="382">
        <v>4105</v>
      </c>
      <c r="D1276" s="379" t="s">
        <v>1846</v>
      </c>
      <c r="E1276" s="380">
        <v>91</v>
      </c>
      <c r="F1276" s="380">
        <v>555</v>
      </c>
      <c r="G1276" s="380">
        <v>328</v>
      </c>
      <c r="H1276" s="137">
        <f t="shared" si="134"/>
        <v>0.7549549549549549</v>
      </c>
      <c r="I1276" s="381">
        <f t="shared" si="135"/>
        <v>0.27743902439024393</v>
      </c>
      <c r="J1276" s="137">
        <f t="shared" si="136"/>
        <v>-0.10492022222123665</v>
      </c>
      <c r="K1276" s="137">
        <f t="shared" si="137"/>
        <v>-0.16785927019905955</v>
      </c>
      <c r="L1276" s="137">
        <f t="shared" si="138"/>
        <v>-0.12353738022597685</v>
      </c>
      <c r="M1276" s="137">
        <f t="shared" si="139"/>
        <v>-0.39631687264627302</v>
      </c>
      <c r="N1276" s="383">
        <f t="shared" si="133"/>
        <v>-129.99193422797754</v>
      </c>
    </row>
    <row r="1277" spans="2:14" x14ac:dyDescent="0.25">
      <c r="B1277" s="382">
        <v>19</v>
      </c>
      <c r="C1277" s="382">
        <v>4106</v>
      </c>
      <c r="D1277" s="379" t="s">
        <v>1847</v>
      </c>
      <c r="E1277" s="380">
        <v>90</v>
      </c>
      <c r="F1277" s="380">
        <v>393</v>
      </c>
      <c r="G1277" s="380">
        <v>393</v>
      </c>
      <c r="H1277" s="137">
        <f t="shared" si="134"/>
        <v>1.2290076335877862</v>
      </c>
      <c r="I1277" s="381">
        <f t="shared" si="135"/>
        <v>0.22900763358778625</v>
      </c>
      <c r="J1277" s="137">
        <f t="shared" si="136"/>
        <v>-0.10318901502855225</v>
      </c>
      <c r="K1277" s="137">
        <f t="shared" si="137"/>
        <v>-0.15578362019741326</v>
      </c>
      <c r="L1277" s="137">
        <f t="shared" si="138"/>
        <v>-0.16478780002731391</v>
      </c>
      <c r="M1277" s="137">
        <f t="shared" si="139"/>
        <v>-0.42376043525327944</v>
      </c>
      <c r="N1277" s="383">
        <f t="shared" si="133"/>
        <v>-166.53785105453883</v>
      </c>
    </row>
    <row r="1278" spans="2:14" x14ac:dyDescent="0.25">
      <c r="B1278" s="382">
        <v>19</v>
      </c>
      <c r="C1278" s="382">
        <v>4107</v>
      </c>
      <c r="D1278" s="379" t="s">
        <v>1848</v>
      </c>
      <c r="E1278" s="380">
        <v>190</v>
      </c>
      <c r="F1278" s="380">
        <v>308</v>
      </c>
      <c r="G1278" s="380">
        <v>1088</v>
      </c>
      <c r="H1278" s="137">
        <f t="shared" si="134"/>
        <v>4.1493506493506498</v>
      </c>
      <c r="I1278" s="381">
        <f t="shared" si="135"/>
        <v>0.17463235294117646</v>
      </c>
      <c r="J1278" s="137">
        <f t="shared" si="136"/>
        <v>-8.4678415045234531E-2</v>
      </c>
      <c r="K1278" s="137">
        <f t="shared" si="137"/>
        <v>-8.1393068824918036E-2</v>
      </c>
      <c r="L1278" s="137">
        <f t="shared" si="138"/>
        <v>-0.21110080315037</v>
      </c>
      <c r="M1278" s="137">
        <f t="shared" si="139"/>
        <v>-0.37717228702052258</v>
      </c>
      <c r="N1278" s="383">
        <f t="shared" si="133"/>
        <v>-410.36344827832858</v>
      </c>
    </row>
    <row r="1279" spans="2:14" x14ac:dyDescent="0.25">
      <c r="B1279" s="382">
        <v>19</v>
      </c>
      <c r="C1279" s="382">
        <v>4110</v>
      </c>
      <c r="D1279" s="379" t="s">
        <v>1849</v>
      </c>
      <c r="E1279" s="380">
        <v>329</v>
      </c>
      <c r="F1279" s="380">
        <v>784</v>
      </c>
      <c r="G1279" s="380">
        <v>1380</v>
      </c>
      <c r="H1279" s="137">
        <f t="shared" si="134"/>
        <v>2.1798469387755102</v>
      </c>
      <c r="I1279" s="381">
        <f t="shared" si="135"/>
        <v>0.23840579710144927</v>
      </c>
      <c r="J1279" s="137">
        <f t="shared" si="136"/>
        <v>-7.6901299656560035E-2</v>
      </c>
      <c r="K1279" s="137">
        <f t="shared" si="137"/>
        <v>-0.13156267772669539</v>
      </c>
      <c r="L1279" s="137">
        <f t="shared" si="138"/>
        <v>-0.15678311166555545</v>
      </c>
      <c r="M1279" s="137">
        <f t="shared" si="139"/>
        <v>-0.36524708904881087</v>
      </c>
      <c r="N1279" s="383">
        <f t="shared" si="133"/>
        <v>-504.04098288735901</v>
      </c>
    </row>
    <row r="1280" spans="2:14" x14ac:dyDescent="0.25">
      <c r="B1280" s="382">
        <v>19</v>
      </c>
      <c r="C1280" s="382">
        <v>4111</v>
      </c>
      <c r="D1280" s="379" t="s">
        <v>1850</v>
      </c>
      <c r="E1280" s="380">
        <v>266</v>
      </c>
      <c r="F1280" s="380">
        <v>474</v>
      </c>
      <c r="G1280" s="380">
        <v>1568</v>
      </c>
      <c r="H1280" s="137">
        <f t="shared" si="134"/>
        <v>3.869198312236287</v>
      </c>
      <c r="I1280" s="381">
        <f t="shared" si="135"/>
        <v>0.16964285714285715</v>
      </c>
      <c r="J1280" s="137">
        <f t="shared" si="136"/>
        <v>-7.1894115776180573E-2</v>
      </c>
      <c r="K1280" s="137">
        <f t="shared" si="137"/>
        <v>-8.8529452021597593E-2</v>
      </c>
      <c r="L1280" s="137">
        <f t="shared" si="138"/>
        <v>-0.21535050139085982</v>
      </c>
      <c r="M1280" s="137">
        <f t="shared" si="139"/>
        <v>-0.37577406918863798</v>
      </c>
      <c r="N1280" s="383">
        <f t="shared" si="133"/>
        <v>-589.21374048778432</v>
      </c>
    </row>
    <row r="1281" spans="2:14" x14ac:dyDescent="0.25">
      <c r="B1281" s="382">
        <v>19</v>
      </c>
      <c r="C1281" s="382">
        <v>4112</v>
      </c>
      <c r="D1281" s="379" t="s">
        <v>1851</v>
      </c>
      <c r="E1281" s="380">
        <v>208</v>
      </c>
      <c r="F1281" s="380">
        <v>417</v>
      </c>
      <c r="G1281" s="380">
        <v>888</v>
      </c>
      <c r="H1281" s="137">
        <f t="shared" si="134"/>
        <v>2.6282973621103118</v>
      </c>
      <c r="I1281" s="381">
        <f t="shared" si="135"/>
        <v>0.23423423423423423</v>
      </c>
      <c r="J1281" s="137">
        <f t="shared" si="136"/>
        <v>-9.0005206407340346E-2</v>
      </c>
      <c r="K1281" s="137">
        <f t="shared" si="137"/>
        <v>-0.12013919970543623</v>
      </c>
      <c r="L1281" s="137">
        <f t="shared" si="138"/>
        <v>-0.16033615271288293</v>
      </c>
      <c r="M1281" s="137">
        <f t="shared" si="139"/>
        <v>-0.3704805588256595</v>
      </c>
      <c r="N1281" s="383">
        <f t="shared" si="133"/>
        <v>-328.98673623718565</v>
      </c>
    </row>
    <row r="1282" spans="2:14" x14ac:dyDescent="0.25">
      <c r="B1282" s="382">
        <v>19</v>
      </c>
      <c r="C1282" s="382">
        <v>4117</v>
      </c>
      <c r="D1282" s="379" t="s">
        <v>1852</v>
      </c>
      <c r="E1282" s="380">
        <v>247</v>
      </c>
      <c r="F1282" s="380">
        <v>989</v>
      </c>
      <c r="G1282" s="380">
        <v>956</v>
      </c>
      <c r="H1282" s="137">
        <f t="shared" si="134"/>
        <v>1.2163801820020221</v>
      </c>
      <c r="I1282" s="381">
        <f t="shared" si="135"/>
        <v>0.25836820083682011</v>
      </c>
      <c r="J1282" s="137">
        <f t="shared" si="136"/>
        <v>-8.819409734422437E-2</v>
      </c>
      <c r="K1282" s="137">
        <f t="shared" si="137"/>
        <v>-0.15610528209836946</v>
      </c>
      <c r="L1282" s="137">
        <f t="shared" si="138"/>
        <v>-0.13978055359972269</v>
      </c>
      <c r="M1282" s="137">
        <f t="shared" si="139"/>
        <v>-0.38407993304231652</v>
      </c>
      <c r="N1282" s="383">
        <f t="shared" si="133"/>
        <v>-367.18041598845457</v>
      </c>
    </row>
    <row r="1283" spans="2:14" x14ac:dyDescent="0.25">
      <c r="B1283" s="382">
        <v>19</v>
      </c>
      <c r="C1283" s="382">
        <v>4120</v>
      </c>
      <c r="D1283" s="379" t="s">
        <v>1853</v>
      </c>
      <c r="E1283" s="380">
        <v>646</v>
      </c>
      <c r="F1283" s="380">
        <v>497</v>
      </c>
      <c r="G1283" s="380">
        <v>1600</v>
      </c>
      <c r="H1283" s="137">
        <f t="shared" si="134"/>
        <v>4.5191146881287727</v>
      </c>
      <c r="I1283" s="381">
        <f t="shared" si="135"/>
        <v>0.40375</v>
      </c>
      <c r="J1283" s="137">
        <f t="shared" si="136"/>
        <v>-7.1041829158243641E-2</v>
      </c>
      <c r="K1283" s="137">
        <f t="shared" si="137"/>
        <v>-7.1973986691773559E-2</v>
      </c>
      <c r="L1283" s="137">
        <f t="shared" si="138"/>
        <v>-1.5954659947077086E-2</v>
      </c>
      <c r="M1283" s="137">
        <f t="shared" si="139"/>
        <v>-0.15897047579709431</v>
      </c>
      <c r="N1283" s="383">
        <f t="shared" si="133"/>
        <v>-254.3527612753509</v>
      </c>
    </row>
    <row r="1284" spans="2:14" x14ac:dyDescent="0.25">
      <c r="B1284" s="382">
        <v>19</v>
      </c>
      <c r="C1284" s="382">
        <v>4121</v>
      </c>
      <c r="D1284" s="379" t="s">
        <v>1854</v>
      </c>
      <c r="E1284" s="380">
        <v>1588</v>
      </c>
      <c r="F1284" s="380">
        <v>1089</v>
      </c>
      <c r="G1284" s="380">
        <v>2231</v>
      </c>
      <c r="H1284" s="137">
        <f t="shared" si="134"/>
        <v>3.5068870523415976</v>
      </c>
      <c r="I1284" s="381">
        <f t="shared" si="135"/>
        <v>0.71178843567906769</v>
      </c>
      <c r="J1284" s="137">
        <f t="shared" si="136"/>
        <v>-5.4235802410799783E-2</v>
      </c>
      <c r="K1284" s="137">
        <f t="shared" si="137"/>
        <v>-9.775868784990617E-2</v>
      </c>
      <c r="L1284" s="137">
        <f t="shared" si="138"/>
        <v>0.24641060721068325</v>
      </c>
      <c r="M1284" s="137">
        <f t="shared" si="139"/>
        <v>9.4416116949977313E-2</v>
      </c>
      <c r="N1284" s="383">
        <f t="shared" si="133"/>
        <v>210.64235691539938</v>
      </c>
    </row>
    <row r="1285" spans="2:14" x14ac:dyDescent="0.25">
      <c r="B1285" s="382">
        <v>19</v>
      </c>
      <c r="C1285" s="382">
        <v>4122</v>
      </c>
      <c r="D1285" s="379" t="s">
        <v>1855</v>
      </c>
      <c r="E1285" s="380">
        <v>251</v>
      </c>
      <c r="F1285" s="380">
        <v>524</v>
      </c>
      <c r="G1285" s="380">
        <v>1705</v>
      </c>
      <c r="H1285" s="137">
        <f t="shared" si="134"/>
        <v>3.7328244274809159</v>
      </c>
      <c r="I1285" s="381">
        <f t="shared" si="135"/>
        <v>0.14721407624633431</v>
      </c>
      <c r="J1285" s="137">
        <f t="shared" si="136"/>
        <v>-6.8245263693138089E-2</v>
      </c>
      <c r="K1285" s="137">
        <f t="shared" si="137"/>
        <v>-9.2003334515880913E-2</v>
      </c>
      <c r="L1285" s="137">
        <f t="shared" si="138"/>
        <v>-0.2344537443967746</v>
      </c>
      <c r="M1285" s="137">
        <f t="shared" si="139"/>
        <v>-0.39470234260579362</v>
      </c>
      <c r="N1285" s="383">
        <f t="shared" si="133"/>
        <v>-672.96749414287808</v>
      </c>
    </row>
    <row r="1286" spans="2:14" x14ac:dyDescent="0.25">
      <c r="B1286" s="382">
        <v>19</v>
      </c>
      <c r="C1286" s="382">
        <v>4123</v>
      </c>
      <c r="D1286" s="379" t="s">
        <v>1856</v>
      </c>
      <c r="E1286" s="380">
        <v>5586</v>
      </c>
      <c r="F1286" s="380">
        <v>461</v>
      </c>
      <c r="G1286" s="380">
        <v>8153</v>
      </c>
      <c r="H1286" s="137">
        <f t="shared" si="134"/>
        <v>29.802603036876356</v>
      </c>
      <c r="I1286" s="381">
        <f t="shared" si="135"/>
        <v>0.68514657181405614</v>
      </c>
      <c r="J1286" s="137">
        <f t="shared" si="136"/>
        <v>0.10349048982115348</v>
      </c>
      <c r="K1286" s="137">
        <f t="shared" si="137"/>
        <v>0.57207797183888121</v>
      </c>
      <c r="L1286" s="137">
        <f t="shared" si="138"/>
        <v>0.22371895928332225</v>
      </c>
      <c r="M1286" s="137">
        <f t="shared" si="139"/>
        <v>0.89928742094335701</v>
      </c>
      <c r="N1286" s="383">
        <f t="shared" si="133"/>
        <v>7331.8903429511893</v>
      </c>
    </row>
    <row r="1287" spans="2:14" x14ac:dyDescent="0.25">
      <c r="B1287" s="382">
        <v>19</v>
      </c>
      <c r="C1287" s="382">
        <v>4124</v>
      </c>
      <c r="D1287" s="379" t="s">
        <v>1857</v>
      </c>
      <c r="E1287" s="380">
        <v>329</v>
      </c>
      <c r="F1287" s="380">
        <v>1554</v>
      </c>
      <c r="G1287" s="380">
        <v>1696</v>
      </c>
      <c r="H1287" s="137">
        <f t="shared" si="134"/>
        <v>1.303088803088803</v>
      </c>
      <c r="I1287" s="381">
        <f t="shared" si="135"/>
        <v>0.19398584905660377</v>
      </c>
      <c r="J1287" s="137">
        <f t="shared" si="136"/>
        <v>-6.8484969304432847E-2</v>
      </c>
      <c r="K1287" s="137">
        <f t="shared" si="137"/>
        <v>-0.1538965339833096</v>
      </c>
      <c r="L1287" s="137">
        <f t="shared" si="138"/>
        <v>-0.19461686935955244</v>
      </c>
      <c r="M1287" s="137">
        <f t="shared" si="139"/>
        <v>-0.41699837264729489</v>
      </c>
      <c r="N1287" s="383">
        <f t="shared" si="133"/>
        <v>-707.22924000981209</v>
      </c>
    </row>
    <row r="1288" spans="2:14" x14ac:dyDescent="0.25">
      <c r="B1288" s="382">
        <v>19</v>
      </c>
      <c r="C1288" s="382">
        <v>4125</v>
      </c>
      <c r="D1288" s="379" t="s">
        <v>1858</v>
      </c>
      <c r="E1288" s="380">
        <v>1361</v>
      </c>
      <c r="F1288" s="380">
        <v>1189</v>
      </c>
      <c r="G1288" s="380">
        <v>2462</v>
      </c>
      <c r="H1288" s="137">
        <f t="shared" si="134"/>
        <v>3.2153069806560133</v>
      </c>
      <c r="I1288" s="381">
        <f t="shared" si="135"/>
        <v>0.55280259951259136</v>
      </c>
      <c r="J1288" s="137">
        <f t="shared" si="136"/>
        <v>-4.8083358387567568E-2</v>
      </c>
      <c r="K1288" s="137">
        <f t="shared" si="137"/>
        <v>-0.10518617228746843</v>
      </c>
      <c r="L1288" s="137">
        <f t="shared" si="138"/>
        <v>0.11099776079701092</v>
      </c>
      <c r="M1288" s="137">
        <f t="shared" si="139"/>
        <v>-4.2271769878025098E-2</v>
      </c>
      <c r="N1288" s="383">
        <f t="shared" si="133"/>
        <v>-104.07309743969779</v>
      </c>
    </row>
    <row r="1289" spans="2:14" x14ac:dyDescent="0.25">
      <c r="B1289" s="382">
        <v>19</v>
      </c>
      <c r="C1289" s="382">
        <v>4131</v>
      </c>
      <c r="D1289" s="379" t="s">
        <v>1859</v>
      </c>
      <c r="E1289" s="380">
        <v>966</v>
      </c>
      <c r="F1289" s="380">
        <v>382</v>
      </c>
      <c r="G1289" s="380">
        <v>3719</v>
      </c>
      <c r="H1289" s="137">
        <f t="shared" si="134"/>
        <v>12.264397905759163</v>
      </c>
      <c r="I1289" s="381">
        <f t="shared" si="135"/>
        <v>0.25974724388276421</v>
      </c>
      <c r="J1289" s="137">
        <f t="shared" si="136"/>
        <v>-1.4604474676732503E-2</v>
      </c>
      <c r="K1289" s="137">
        <f t="shared" si="137"/>
        <v>0.12532334652753926</v>
      </c>
      <c r="L1289" s="137">
        <f t="shared" si="138"/>
        <v>-0.13860598265251745</v>
      </c>
      <c r="M1289" s="137">
        <f t="shared" si="139"/>
        <v>-2.7887110801710691E-2</v>
      </c>
      <c r="N1289" s="383">
        <f t="shared" si="133"/>
        <v>-103.71216507156205</v>
      </c>
    </row>
    <row r="1290" spans="2:14" x14ac:dyDescent="0.25">
      <c r="B1290" s="382">
        <v>19</v>
      </c>
      <c r="C1290" s="382">
        <v>4132</v>
      </c>
      <c r="D1290" s="379" t="s">
        <v>1860</v>
      </c>
      <c r="E1290" s="380">
        <v>206</v>
      </c>
      <c r="F1290" s="380">
        <v>342</v>
      </c>
      <c r="G1290" s="380">
        <v>1414</v>
      </c>
      <c r="H1290" s="137">
        <f t="shared" si="134"/>
        <v>4.7368421052631575</v>
      </c>
      <c r="I1290" s="381">
        <f t="shared" si="135"/>
        <v>0.14568599717114569</v>
      </c>
      <c r="J1290" s="137">
        <f t="shared" si="136"/>
        <v>-7.5995745125002054E-2</v>
      </c>
      <c r="K1290" s="137">
        <f t="shared" si="137"/>
        <v>-6.6427767455844125E-2</v>
      </c>
      <c r="L1290" s="137">
        <f t="shared" si="138"/>
        <v>-0.23575525365134614</v>
      </c>
      <c r="M1290" s="137">
        <f t="shared" si="139"/>
        <v>-0.37817876623219232</v>
      </c>
      <c r="N1290" s="383">
        <f t="shared" si="133"/>
        <v>-534.74477545231991</v>
      </c>
    </row>
    <row r="1291" spans="2:14" x14ac:dyDescent="0.25">
      <c r="B1291" s="382">
        <v>19</v>
      </c>
      <c r="C1291" s="382">
        <v>4134</v>
      </c>
      <c r="D1291" s="379" t="s">
        <v>1861</v>
      </c>
      <c r="E1291" s="380">
        <v>800</v>
      </c>
      <c r="F1291" s="380">
        <v>588</v>
      </c>
      <c r="G1291" s="380">
        <v>1375</v>
      </c>
      <c r="H1291" s="137">
        <f t="shared" si="134"/>
        <v>3.6989795918367347</v>
      </c>
      <c r="I1291" s="381">
        <f t="shared" si="135"/>
        <v>0.58181818181818179</v>
      </c>
      <c r="J1291" s="137">
        <f t="shared" si="136"/>
        <v>-7.703446944061268E-2</v>
      </c>
      <c r="K1291" s="137">
        <f t="shared" si="137"/>
        <v>-9.286547159056438E-2</v>
      </c>
      <c r="L1291" s="137">
        <f t="shared" si="138"/>
        <v>0.13571117354552761</v>
      </c>
      <c r="M1291" s="137">
        <f t="shared" si="139"/>
        <v>-3.4188767485649446E-2</v>
      </c>
      <c r="N1291" s="383">
        <f t="shared" si="133"/>
        <v>-47.009555292767992</v>
      </c>
    </row>
    <row r="1292" spans="2:14" x14ac:dyDescent="0.25">
      <c r="B1292" s="382">
        <v>19</v>
      </c>
      <c r="C1292" s="382">
        <v>4135</v>
      </c>
      <c r="D1292" s="379" t="s">
        <v>1862</v>
      </c>
      <c r="E1292" s="380">
        <v>1075</v>
      </c>
      <c r="F1292" s="380">
        <v>970</v>
      </c>
      <c r="G1292" s="380">
        <v>2209</v>
      </c>
      <c r="H1292" s="137">
        <f t="shared" si="134"/>
        <v>3.3855670103092783</v>
      </c>
      <c r="I1292" s="381">
        <f t="shared" si="135"/>
        <v>0.48664554096876417</v>
      </c>
      <c r="J1292" s="137">
        <f t="shared" si="136"/>
        <v>-5.4821749460631425E-2</v>
      </c>
      <c r="K1292" s="137">
        <f t="shared" si="137"/>
        <v>-0.10084910043863454</v>
      </c>
      <c r="L1292" s="137">
        <f t="shared" si="138"/>
        <v>5.4649875829478264E-2</v>
      </c>
      <c r="M1292" s="137">
        <f t="shared" si="139"/>
        <v>-0.1010209740697877</v>
      </c>
      <c r="N1292" s="383">
        <f t="shared" si="133"/>
        <v>-223.15533172016103</v>
      </c>
    </row>
    <row r="1293" spans="2:14" x14ac:dyDescent="0.25">
      <c r="B1293" s="382">
        <v>19</v>
      </c>
      <c r="C1293" s="382">
        <v>4136</v>
      </c>
      <c r="D1293" s="379" t="s">
        <v>1863</v>
      </c>
      <c r="E1293" s="380">
        <v>286</v>
      </c>
      <c r="F1293" s="380">
        <v>280</v>
      </c>
      <c r="G1293" s="380">
        <v>1763</v>
      </c>
      <c r="H1293" s="137">
        <f t="shared" si="134"/>
        <v>7.3178571428571431</v>
      </c>
      <c r="I1293" s="381">
        <f t="shared" si="135"/>
        <v>0.16222348269994327</v>
      </c>
      <c r="J1293" s="137">
        <f t="shared" si="136"/>
        <v>-6.6700494198127402E-2</v>
      </c>
      <c r="K1293" s="137">
        <f t="shared" si="137"/>
        <v>-6.8099363134452046E-4</v>
      </c>
      <c r="L1293" s="137">
        <f t="shared" si="138"/>
        <v>-0.22166979772661524</v>
      </c>
      <c r="M1293" s="137">
        <f t="shared" si="139"/>
        <v>-0.28905128555608717</v>
      </c>
      <c r="N1293" s="383">
        <f t="shared" ref="N1293:N1356" si="140">M1293*G1293</f>
        <v>-509.59741643538166</v>
      </c>
    </row>
    <row r="1294" spans="2:14" x14ac:dyDescent="0.25">
      <c r="B1294" s="382">
        <v>19</v>
      </c>
      <c r="C1294" s="382">
        <v>4137</v>
      </c>
      <c r="D1294" s="379" t="s">
        <v>1864</v>
      </c>
      <c r="E1294" s="380">
        <v>121</v>
      </c>
      <c r="F1294" s="380">
        <v>113</v>
      </c>
      <c r="G1294" s="380">
        <v>543</v>
      </c>
      <c r="H1294" s="137">
        <f t="shared" ref="H1294:H1357" si="141">(G1294+E1294)/F1294</f>
        <v>5.8761061946902657</v>
      </c>
      <c r="I1294" s="381">
        <f t="shared" ref="I1294:I1357" si="142">E1294/G1294</f>
        <v>0.22283609576427257</v>
      </c>
      <c r="J1294" s="137">
        <f t="shared" ref="J1294:J1357" si="143">$J$6*(G1294-G$10)/G$11</f>
        <v>-9.9193921506972885E-2</v>
      </c>
      <c r="K1294" s="137">
        <f t="shared" ref="K1294:K1357" si="144">$K$6*(H1294-H$10)/H$11</f>
        <v>-3.7407038276457832E-2</v>
      </c>
      <c r="L1294" s="137">
        <f t="shared" ref="L1294:L1357" si="145">$L$6*(I1294-I$10)/I$11</f>
        <v>-0.17004427773364586</v>
      </c>
      <c r="M1294" s="137">
        <f t="shared" ref="M1294:M1357" si="146">SUM(J1294:L1294)</f>
        <v>-0.30664523751707662</v>
      </c>
      <c r="N1294" s="383">
        <f t="shared" si="140"/>
        <v>-166.50836397177261</v>
      </c>
    </row>
    <row r="1295" spans="2:14" x14ac:dyDescent="0.25">
      <c r="B1295" s="382">
        <v>19</v>
      </c>
      <c r="C1295" s="382">
        <v>4138</v>
      </c>
      <c r="D1295" s="379" t="s">
        <v>1865</v>
      </c>
      <c r="E1295" s="380">
        <v>169</v>
      </c>
      <c r="F1295" s="380">
        <v>376</v>
      </c>
      <c r="G1295" s="380">
        <v>755</v>
      </c>
      <c r="H1295" s="137">
        <f t="shared" si="141"/>
        <v>2.4574468085106385</v>
      </c>
      <c r="I1295" s="381">
        <f t="shared" si="142"/>
        <v>0.223841059602649</v>
      </c>
      <c r="J1295" s="137">
        <f t="shared" si="143"/>
        <v>-9.3547522663140717E-2</v>
      </c>
      <c r="K1295" s="137">
        <f t="shared" si="144"/>
        <v>-0.12449131410294841</v>
      </c>
      <c r="L1295" s="137">
        <f t="shared" si="145"/>
        <v>-0.16918832089385</v>
      </c>
      <c r="M1295" s="137">
        <f t="shared" si="146"/>
        <v>-0.38722715765993909</v>
      </c>
      <c r="N1295" s="383">
        <f t="shared" si="140"/>
        <v>-292.356504033254</v>
      </c>
    </row>
    <row r="1296" spans="2:14" x14ac:dyDescent="0.25">
      <c r="B1296" s="382">
        <v>19</v>
      </c>
      <c r="C1296" s="382">
        <v>4139</v>
      </c>
      <c r="D1296" s="379" t="s">
        <v>1866</v>
      </c>
      <c r="E1296" s="380">
        <v>2234</v>
      </c>
      <c r="F1296" s="380">
        <v>727</v>
      </c>
      <c r="G1296" s="380">
        <v>8672</v>
      </c>
      <c r="H1296" s="137">
        <f t="shared" si="141"/>
        <v>15.001375515818433</v>
      </c>
      <c r="I1296" s="381">
        <f t="shared" si="142"/>
        <v>0.25761070110701106</v>
      </c>
      <c r="J1296" s="137">
        <f t="shared" si="143"/>
        <v>0.11731351340581807</v>
      </c>
      <c r="K1296" s="137">
        <f t="shared" si="144"/>
        <v>0.19504298987337298</v>
      </c>
      <c r="L1296" s="137">
        <f t="shared" si="145"/>
        <v>-0.1404257380830978</v>
      </c>
      <c r="M1296" s="137">
        <f t="shared" si="146"/>
        <v>0.17193076519609327</v>
      </c>
      <c r="N1296" s="383">
        <f t="shared" si="140"/>
        <v>1490.9835957805208</v>
      </c>
    </row>
    <row r="1297" spans="2:14" x14ac:dyDescent="0.25">
      <c r="B1297" s="382">
        <v>19</v>
      </c>
      <c r="C1297" s="382">
        <v>4140</v>
      </c>
      <c r="D1297" s="379" t="s">
        <v>1867</v>
      </c>
      <c r="E1297" s="380">
        <v>975</v>
      </c>
      <c r="F1297" s="380">
        <v>940</v>
      </c>
      <c r="G1297" s="380">
        <v>3023</v>
      </c>
      <c r="H1297" s="137">
        <f t="shared" si="141"/>
        <v>4.2531914893617024</v>
      </c>
      <c r="I1297" s="381">
        <f t="shared" si="142"/>
        <v>0.32252729077075754</v>
      </c>
      <c r="J1297" s="137">
        <f t="shared" si="143"/>
        <v>-3.3141708616860749E-2</v>
      </c>
      <c r="K1297" s="137">
        <f t="shared" si="144"/>
        <v>-7.8747907862075667E-2</v>
      </c>
      <c r="L1297" s="137">
        <f t="shared" si="145"/>
        <v>-8.5134396427784642E-2</v>
      </c>
      <c r="M1297" s="137">
        <f t="shared" si="146"/>
        <v>-0.19702401290672106</v>
      </c>
      <c r="N1297" s="383">
        <f t="shared" si="140"/>
        <v>-595.60359101701772</v>
      </c>
    </row>
    <row r="1298" spans="2:14" x14ac:dyDescent="0.25">
      <c r="B1298" s="382">
        <v>19</v>
      </c>
      <c r="C1298" s="382">
        <v>4141</v>
      </c>
      <c r="D1298" s="379" t="s">
        <v>1868</v>
      </c>
      <c r="E1298" s="380">
        <v>3887</v>
      </c>
      <c r="F1298" s="380">
        <v>950</v>
      </c>
      <c r="G1298" s="380">
        <v>9634</v>
      </c>
      <c r="H1298" s="137">
        <f t="shared" si="141"/>
        <v>14.232631578947368</v>
      </c>
      <c r="I1298" s="381">
        <f t="shared" si="142"/>
        <v>0.40346688810462944</v>
      </c>
      <c r="J1298" s="137">
        <f t="shared" si="143"/>
        <v>0.14293537985754703</v>
      </c>
      <c r="K1298" s="137">
        <f t="shared" si="144"/>
        <v>0.17546060348265566</v>
      </c>
      <c r="L1298" s="137">
        <f t="shared" si="145"/>
        <v>-1.6195794557115895E-2</v>
      </c>
      <c r="M1298" s="137">
        <f t="shared" si="146"/>
        <v>0.3022001887830868</v>
      </c>
      <c r="N1298" s="383">
        <f t="shared" si="140"/>
        <v>2911.396618736258</v>
      </c>
    </row>
    <row r="1299" spans="2:14" x14ac:dyDescent="0.25">
      <c r="B1299" s="382">
        <v>19</v>
      </c>
      <c r="C1299" s="382">
        <v>4142</v>
      </c>
      <c r="D1299" s="379" t="s">
        <v>1869</v>
      </c>
      <c r="E1299" s="380">
        <v>367</v>
      </c>
      <c r="F1299" s="380">
        <v>725</v>
      </c>
      <c r="G1299" s="380">
        <v>893</v>
      </c>
      <c r="H1299" s="137">
        <f t="shared" si="141"/>
        <v>1.7379310344827585</v>
      </c>
      <c r="I1299" s="381">
        <f t="shared" si="142"/>
        <v>0.41097424412094063</v>
      </c>
      <c r="J1299" s="137">
        <f t="shared" si="143"/>
        <v>-8.9872036623287702E-2</v>
      </c>
      <c r="K1299" s="137">
        <f t="shared" si="144"/>
        <v>-0.14281970048161483</v>
      </c>
      <c r="L1299" s="137">
        <f t="shared" si="145"/>
        <v>-9.8015617642964233E-3</v>
      </c>
      <c r="M1299" s="137">
        <f t="shared" si="146"/>
        <v>-0.24249329886919896</v>
      </c>
      <c r="N1299" s="383">
        <f t="shared" si="140"/>
        <v>-216.54651589019468</v>
      </c>
    </row>
    <row r="1300" spans="2:14" x14ac:dyDescent="0.25">
      <c r="B1300" s="382">
        <v>19</v>
      </c>
      <c r="C1300" s="382">
        <v>4143</v>
      </c>
      <c r="D1300" s="379" t="s">
        <v>1870</v>
      </c>
      <c r="E1300" s="380">
        <v>369</v>
      </c>
      <c r="F1300" s="380">
        <v>856</v>
      </c>
      <c r="G1300" s="380">
        <v>1160</v>
      </c>
      <c r="H1300" s="137">
        <f t="shared" si="141"/>
        <v>1.7862149532710281</v>
      </c>
      <c r="I1300" s="381">
        <f t="shared" si="142"/>
        <v>0.31810344827586207</v>
      </c>
      <c r="J1300" s="137">
        <f t="shared" si="143"/>
        <v>-8.2760770154876442E-2</v>
      </c>
      <c r="K1300" s="137">
        <f t="shared" si="144"/>
        <v>-0.14158975340974805</v>
      </c>
      <c r="L1300" s="137">
        <f t="shared" si="145"/>
        <v>-8.8902311348786067E-2</v>
      </c>
      <c r="M1300" s="137">
        <f t="shared" si="146"/>
        <v>-0.31325283491341055</v>
      </c>
      <c r="N1300" s="383">
        <f t="shared" si="140"/>
        <v>-363.37328849955622</v>
      </c>
    </row>
    <row r="1301" spans="2:14" x14ac:dyDescent="0.25">
      <c r="B1301" s="382">
        <v>19</v>
      </c>
      <c r="C1301" s="382">
        <v>4144</v>
      </c>
      <c r="D1301" s="379" t="s">
        <v>1871</v>
      </c>
      <c r="E1301" s="380">
        <v>1868</v>
      </c>
      <c r="F1301" s="380">
        <v>619</v>
      </c>
      <c r="G1301" s="380">
        <v>4608</v>
      </c>
      <c r="H1301" s="137">
        <f t="shared" si="141"/>
        <v>10.462035541195476</v>
      </c>
      <c r="I1301" s="381">
        <f t="shared" si="142"/>
        <v>0.40538194444444442</v>
      </c>
      <c r="J1301" s="137">
        <f t="shared" si="143"/>
        <v>9.0731129278278574E-3</v>
      </c>
      <c r="K1301" s="137">
        <f t="shared" si="144"/>
        <v>7.9411366548056528E-2</v>
      </c>
      <c r="L1301" s="137">
        <f t="shared" si="145"/>
        <v>-1.4564685545962507E-2</v>
      </c>
      <c r="M1301" s="137">
        <f t="shared" si="146"/>
        <v>7.3919793929921887E-2</v>
      </c>
      <c r="N1301" s="383">
        <f t="shared" si="140"/>
        <v>340.62241042908005</v>
      </c>
    </row>
    <row r="1302" spans="2:14" x14ac:dyDescent="0.25">
      <c r="B1302" s="382">
        <v>19</v>
      </c>
      <c r="C1302" s="382">
        <v>4145</v>
      </c>
      <c r="D1302" s="379" t="s">
        <v>1872</v>
      </c>
      <c r="E1302" s="380">
        <v>368</v>
      </c>
      <c r="F1302" s="380">
        <v>354</v>
      </c>
      <c r="G1302" s="380">
        <v>1803</v>
      </c>
      <c r="H1302" s="137">
        <f t="shared" si="141"/>
        <v>6.1327683615819213</v>
      </c>
      <c r="I1302" s="381">
        <f t="shared" si="142"/>
        <v>0.20410427066001111</v>
      </c>
      <c r="J1302" s="137">
        <f t="shared" si="143"/>
        <v>-6.5635135925706245E-2</v>
      </c>
      <c r="K1302" s="137">
        <f t="shared" si="144"/>
        <v>-3.0869025444241947E-2</v>
      </c>
      <c r="L1302" s="137">
        <f t="shared" si="145"/>
        <v>-0.18599871629907311</v>
      </c>
      <c r="M1302" s="137">
        <f t="shared" si="146"/>
        <v>-0.28250287766902127</v>
      </c>
      <c r="N1302" s="383">
        <f t="shared" si="140"/>
        <v>-509.35268843724532</v>
      </c>
    </row>
    <row r="1303" spans="2:14" x14ac:dyDescent="0.25">
      <c r="B1303" s="382">
        <v>19</v>
      </c>
      <c r="C1303" s="382">
        <v>4146</v>
      </c>
      <c r="D1303" s="379" t="s">
        <v>1873</v>
      </c>
      <c r="E1303" s="380">
        <v>1235</v>
      </c>
      <c r="F1303" s="380">
        <v>887</v>
      </c>
      <c r="G1303" s="380">
        <v>3801</v>
      </c>
      <c r="H1303" s="137">
        <f t="shared" si="141"/>
        <v>5.6775648252536639</v>
      </c>
      <c r="I1303" s="381">
        <f t="shared" si="142"/>
        <v>0.3249144961852144</v>
      </c>
      <c r="J1303" s="137">
        <f t="shared" si="143"/>
        <v>-1.2420490218269117E-2</v>
      </c>
      <c r="K1303" s="137">
        <f t="shared" si="144"/>
        <v>-4.2464527024498246E-2</v>
      </c>
      <c r="L1303" s="137">
        <f t="shared" si="145"/>
        <v>-8.3101144359925924E-2</v>
      </c>
      <c r="M1303" s="137">
        <f t="shared" si="146"/>
        <v>-0.13798616160269328</v>
      </c>
      <c r="N1303" s="383">
        <f t="shared" si="140"/>
        <v>-524.48540025183718</v>
      </c>
    </row>
    <row r="1304" spans="2:14" x14ac:dyDescent="0.25">
      <c r="B1304" s="382">
        <v>19</v>
      </c>
      <c r="C1304" s="382">
        <v>4147</v>
      </c>
      <c r="D1304" s="379" t="s">
        <v>1874</v>
      </c>
      <c r="E1304" s="380">
        <v>577</v>
      </c>
      <c r="F1304" s="380">
        <v>576</v>
      </c>
      <c r="G1304" s="380">
        <v>1381</v>
      </c>
      <c r="H1304" s="137">
        <f t="shared" si="141"/>
        <v>3.3993055555555554</v>
      </c>
      <c r="I1304" s="381">
        <f t="shared" si="142"/>
        <v>0.41781317885590152</v>
      </c>
      <c r="J1304" s="137">
        <f t="shared" si="143"/>
        <v>-7.6874665699749503E-2</v>
      </c>
      <c r="K1304" s="137">
        <f t="shared" si="144"/>
        <v>-0.10049913540014074</v>
      </c>
      <c r="L1304" s="137">
        <f t="shared" si="145"/>
        <v>-3.9766427574946068E-3</v>
      </c>
      <c r="M1304" s="137">
        <f t="shared" si="146"/>
        <v>-0.18135044385738486</v>
      </c>
      <c r="N1304" s="383">
        <f t="shared" si="140"/>
        <v>-250.4449629670485</v>
      </c>
    </row>
    <row r="1305" spans="2:14" x14ac:dyDescent="0.25">
      <c r="B1305" s="382">
        <v>19</v>
      </c>
      <c r="C1305" s="382">
        <v>4161</v>
      </c>
      <c r="D1305" s="379" t="s">
        <v>1875</v>
      </c>
      <c r="E1305" s="380">
        <v>1278</v>
      </c>
      <c r="F1305" s="380">
        <v>695</v>
      </c>
      <c r="G1305" s="380">
        <v>2516</v>
      </c>
      <c r="H1305" s="137">
        <f t="shared" si="141"/>
        <v>5.458992805755396</v>
      </c>
      <c r="I1305" s="381">
        <f t="shared" si="142"/>
        <v>0.50794912559618444</v>
      </c>
      <c r="J1305" s="137">
        <f t="shared" si="143"/>
        <v>-4.6645124719798994E-2</v>
      </c>
      <c r="K1305" s="137">
        <f t="shared" si="144"/>
        <v>-4.8032261005510918E-2</v>
      </c>
      <c r="L1305" s="137">
        <f t="shared" si="145"/>
        <v>7.2794756548241385E-2</v>
      </c>
      <c r="M1305" s="137">
        <f t="shared" si="146"/>
        <v>-2.1882629177068527E-2</v>
      </c>
      <c r="N1305" s="383">
        <f t="shared" si="140"/>
        <v>-55.056695009504416</v>
      </c>
    </row>
    <row r="1306" spans="2:14" x14ac:dyDescent="0.25">
      <c r="B1306" s="382">
        <v>19</v>
      </c>
      <c r="C1306" s="382">
        <v>4163</v>
      </c>
      <c r="D1306" s="379" t="s">
        <v>1876</v>
      </c>
      <c r="E1306" s="380">
        <v>4364</v>
      </c>
      <c r="F1306" s="380">
        <v>988</v>
      </c>
      <c r="G1306" s="380">
        <v>5924</v>
      </c>
      <c r="H1306" s="137">
        <f t="shared" si="141"/>
        <v>10.412955465587045</v>
      </c>
      <c r="I1306" s="381">
        <f t="shared" si="142"/>
        <v>0.73666441593517895</v>
      </c>
      <c r="J1306" s="137">
        <f t="shared" si="143"/>
        <v>4.4123400090484134E-2</v>
      </c>
      <c r="K1306" s="137">
        <f t="shared" si="144"/>
        <v>7.8161138795286439E-2</v>
      </c>
      <c r="L1306" s="137">
        <f t="shared" si="145"/>
        <v>0.26759820086703323</v>
      </c>
      <c r="M1306" s="137">
        <f t="shared" si="146"/>
        <v>0.3898827397528038</v>
      </c>
      <c r="N1306" s="383">
        <f t="shared" si="140"/>
        <v>2309.6653502956096</v>
      </c>
    </row>
    <row r="1307" spans="2:14" x14ac:dyDescent="0.25">
      <c r="B1307" s="382">
        <v>19</v>
      </c>
      <c r="C1307" s="382">
        <v>4164</v>
      </c>
      <c r="D1307" s="379" t="s">
        <v>1877</v>
      </c>
      <c r="E1307" s="380">
        <v>188</v>
      </c>
      <c r="F1307" s="380">
        <v>879</v>
      </c>
      <c r="G1307" s="380">
        <v>1128</v>
      </c>
      <c r="H1307" s="137">
        <f t="shared" si="141"/>
        <v>1.4971558589306029</v>
      </c>
      <c r="I1307" s="381">
        <f t="shared" si="142"/>
        <v>0.16666666666666666</v>
      </c>
      <c r="J1307" s="137">
        <f t="shared" si="143"/>
        <v>-8.3613056772813374E-2</v>
      </c>
      <c r="K1307" s="137">
        <f t="shared" si="144"/>
        <v>-0.1489530204270649</v>
      </c>
      <c r="L1307" s="137">
        <f t="shared" si="145"/>
        <v>-0.21788540911325729</v>
      </c>
      <c r="M1307" s="137">
        <f t="shared" si="146"/>
        <v>-0.45045148631313559</v>
      </c>
      <c r="N1307" s="383">
        <f t="shared" si="140"/>
        <v>-508.10927656121692</v>
      </c>
    </row>
    <row r="1308" spans="2:14" x14ac:dyDescent="0.25">
      <c r="B1308" s="382">
        <v>19</v>
      </c>
      <c r="C1308" s="382">
        <v>4165</v>
      </c>
      <c r="D1308" s="379" t="s">
        <v>1878</v>
      </c>
      <c r="E1308" s="380">
        <v>778</v>
      </c>
      <c r="F1308" s="380">
        <v>1016</v>
      </c>
      <c r="G1308" s="380">
        <v>3887</v>
      </c>
      <c r="H1308" s="137">
        <f t="shared" si="141"/>
        <v>4.5915354330708658</v>
      </c>
      <c r="I1308" s="381">
        <f t="shared" si="142"/>
        <v>0.20015436068947776</v>
      </c>
      <c r="J1308" s="137">
        <f t="shared" si="143"/>
        <v>-1.0129969932563616E-2</v>
      </c>
      <c r="K1308" s="137">
        <f t="shared" si="144"/>
        <v>-7.0129196844152919E-2</v>
      </c>
      <c r="L1308" s="137">
        <f t="shared" si="145"/>
        <v>-0.18936296914753187</v>
      </c>
      <c r="M1308" s="137">
        <f t="shared" si="146"/>
        <v>-0.26962213592424839</v>
      </c>
      <c r="N1308" s="383">
        <f t="shared" si="140"/>
        <v>-1048.0212423375535</v>
      </c>
    </row>
    <row r="1309" spans="2:14" x14ac:dyDescent="0.25">
      <c r="B1309" s="382">
        <v>19</v>
      </c>
      <c r="C1309" s="382">
        <v>4169</v>
      </c>
      <c r="D1309" s="379" t="s">
        <v>1879</v>
      </c>
      <c r="E1309" s="380">
        <v>913</v>
      </c>
      <c r="F1309" s="380">
        <v>1781</v>
      </c>
      <c r="G1309" s="380">
        <v>2946</v>
      </c>
      <c r="H1309" s="137">
        <f t="shared" si="141"/>
        <v>2.1667602470522178</v>
      </c>
      <c r="I1309" s="381">
        <f t="shared" si="142"/>
        <v>0.30991174473862865</v>
      </c>
      <c r="J1309" s="137">
        <f t="shared" si="143"/>
        <v>-3.5192523291271489E-2</v>
      </c>
      <c r="K1309" s="137">
        <f t="shared" si="144"/>
        <v>-0.13189603795447782</v>
      </c>
      <c r="L1309" s="137">
        <f t="shared" si="145"/>
        <v>-9.5879422767643552E-2</v>
      </c>
      <c r="M1309" s="137">
        <f t="shared" si="146"/>
        <v>-0.26296798401339283</v>
      </c>
      <c r="N1309" s="383">
        <f t="shared" si="140"/>
        <v>-774.70368090345528</v>
      </c>
    </row>
    <row r="1310" spans="2:14" x14ac:dyDescent="0.25">
      <c r="B1310" s="382">
        <v>19</v>
      </c>
      <c r="C1310" s="382">
        <v>4170</v>
      </c>
      <c r="D1310" s="379" t="s">
        <v>1880</v>
      </c>
      <c r="E1310" s="380">
        <v>2336</v>
      </c>
      <c r="F1310" s="380">
        <v>1408</v>
      </c>
      <c r="G1310" s="380">
        <v>3858</v>
      </c>
      <c r="H1310" s="137">
        <f t="shared" si="141"/>
        <v>4.3991477272727275</v>
      </c>
      <c r="I1310" s="381">
        <f t="shared" si="142"/>
        <v>0.60549507516848111</v>
      </c>
      <c r="J1310" s="137">
        <f t="shared" si="143"/>
        <v>-1.0902354680068959E-2</v>
      </c>
      <c r="K1310" s="137">
        <f t="shared" si="144"/>
        <v>-7.5029931940805358E-2</v>
      </c>
      <c r="L1310" s="137">
        <f t="shared" si="145"/>
        <v>0.1558774701170019</v>
      </c>
      <c r="M1310" s="137">
        <f t="shared" si="146"/>
        <v>6.9945183496127578E-2</v>
      </c>
      <c r="N1310" s="383">
        <f t="shared" si="140"/>
        <v>269.84851792806018</v>
      </c>
    </row>
    <row r="1311" spans="2:14" x14ac:dyDescent="0.25">
      <c r="B1311" s="382">
        <v>19</v>
      </c>
      <c r="C1311" s="382">
        <v>4172</v>
      </c>
      <c r="D1311" s="379" t="s">
        <v>1881</v>
      </c>
      <c r="E1311" s="380">
        <v>574</v>
      </c>
      <c r="F1311" s="380">
        <v>248</v>
      </c>
      <c r="G1311" s="380">
        <v>1077</v>
      </c>
      <c r="H1311" s="137">
        <f t="shared" si="141"/>
        <v>6.657258064516129</v>
      </c>
      <c r="I1311" s="381">
        <f t="shared" si="142"/>
        <v>0.53296193129062208</v>
      </c>
      <c r="J1311" s="137">
        <f t="shared" si="143"/>
        <v>-8.4971388570150352E-2</v>
      </c>
      <c r="K1311" s="137">
        <f t="shared" si="144"/>
        <v>-1.7508581832011094E-2</v>
      </c>
      <c r="L1311" s="137">
        <f t="shared" si="145"/>
        <v>9.4098888397630046E-2</v>
      </c>
      <c r="M1311" s="137">
        <f t="shared" si="146"/>
        <v>-8.3810820045314011E-3</v>
      </c>
      <c r="N1311" s="383">
        <f t="shared" si="140"/>
        <v>-9.0264253188803192</v>
      </c>
    </row>
    <row r="1312" spans="2:14" x14ac:dyDescent="0.25">
      <c r="B1312" s="382">
        <v>19</v>
      </c>
      <c r="C1312" s="382">
        <v>4173</v>
      </c>
      <c r="D1312" s="379" t="s">
        <v>1882</v>
      </c>
      <c r="E1312" s="380">
        <v>127</v>
      </c>
      <c r="F1312" s="380">
        <v>814</v>
      </c>
      <c r="G1312" s="380">
        <v>584</v>
      </c>
      <c r="H1312" s="137">
        <f t="shared" si="141"/>
        <v>0.87346437346437344</v>
      </c>
      <c r="I1312" s="381">
        <f t="shared" si="142"/>
        <v>0.21746575342465754</v>
      </c>
      <c r="J1312" s="137">
        <f t="shared" si="143"/>
        <v>-9.8101929277741196E-2</v>
      </c>
      <c r="K1312" s="137">
        <f t="shared" si="144"/>
        <v>-0.16484045325250082</v>
      </c>
      <c r="L1312" s="137">
        <f t="shared" si="145"/>
        <v>-0.17461835401589818</v>
      </c>
      <c r="M1312" s="137">
        <f t="shared" si="146"/>
        <v>-0.43756073654614025</v>
      </c>
      <c r="N1312" s="383">
        <f t="shared" si="140"/>
        <v>-255.53547014294591</v>
      </c>
    </row>
    <row r="1313" spans="2:14" x14ac:dyDescent="0.25">
      <c r="B1313" s="382">
        <v>19</v>
      </c>
      <c r="C1313" s="382">
        <v>4175</v>
      </c>
      <c r="D1313" s="379" t="s">
        <v>1883</v>
      </c>
      <c r="E1313" s="380">
        <v>309</v>
      </c>
      <c r="F1313" s="380">
        <v>439</v>
      </c>
      <c r="G1313" s="380">
        <v>1185</v>
      </c>
      <c r="H1313" s="137">
        <f t="shared" si="141"/>
        <v>3.4031890660592254</v>
      </c>
      <c r="I1313" s="381">
        <f t="shared" si="142"/>
        <v>0.26075949367088608</v>
      </c>
      <c r="J1313" s="137">
        <f t="shared" si="143"/>
        <v>-8.2094921234613219E-2</v>
      </c>
      <c r="K1313" s="137">
        <f t="shared" si="144"/>
        <v>-0.10040020986773941</v>
      </c>
      <c r="L1313" s="137">
        <f t="shared" si="145"/>
        <v>-0.1377438201580693</v>
      </c>
      <c r="M1313" s="137">
        <f t="shared" si="146"/>
        <v>-0.3202389512604219</v>
      </c>
      <c r="N1313" s="383">
        <f t="shared" si="140"/>
        <v>-379.48315724359998</v>
      </c>
    </row>
    <row r="1314" spans="2:14" x14ac:dyDescent="0.25">
      <c r="B1314" s="382">
        <v>19</v>
      </c>
      <c r="C1314" s="382">
        <v>4176</v>
      </c>
      <c r="D1314" s="379" t="s">
        <v>1884</v>
      </c>
      <c r="E1314" s="380">
        <v>210</v>
      </c>
      <c r="F1314" s="380">
        <v>247</v>
      </c>
      <c r="G1314" s="380">
        <v>728</v>
      </c>
      <c r="H1314" s="137">
        <f t="shared" si="141"/>
        <v>3.7975708502024292</v>
      </c>
      <c r="I1314" s="381">
        <f t="shared" si="142"/>
        <v>0.28846153846153844</v>
      </c>
      <c r="J1314" s="137">
        <f t="shared" si="143"/>
        <v>-9.4266639497025004E-2</v>
      </c>
      <c r="K1314" s="137">
        <f t="shared" si="144"/>
        <v>-9.0354034396116792E-2</v>
      </c>
      <c r="L1314" s="137">
        <f t="shared" si="145"/>
        <v>-0.11414918539668507</v>
      </c>
      <c r="M1314" s="137">
        <f t="shared" si="146"/>
        <v>-0.29876985928982686</v>
      </c>
      <c r="N1314" s="383">
        <f t="shared" si="140"/>
        <v>-217.50445756299396</v>
      </c>
    </row>
    <row r="1315" spans="2:14" x14ac:dyDescent="0.25">
      <c r="B1315" s="382">
        <v>19</v>
      </c>
      <c r="C1315" s="382">
        <v>4177</v>
      </c>
      <c r="D1315" s="379" t="s">
        <v>1885</v>
      </c>
      <c r="E1315" s="380">
        <v>1201</v>
      </c>
      <c r="F1315" s="380">
        <v>220</v>
      </c>
      <c r="G1315" s="380">
        <v>1653</v>
      </c>
      <c r="H1315" s="137">
        <f t="shared" si="141"/>
        <v>12.972727272727273</v>
      </c>
      <c r="I1315" s="381">
        <f t="shared" si="142"/>
        <v>0.72655777374470665</v>
      </c>
      <c r="J1315" s="137">
        <f t="shared" si="143"/>
        <v>-6.9630229447285599E-2</v>
      </c>
      <c r="K1315" s="137">
        <f t="shared" si="144"/>
        <v>0.14336677905504444</v>
      </c>
      <c r="L1315" s="137">
        <f t="shared" si="145"/>
        <v>0.25899008067409157</v>
      </c>
      <c r="M1315" s="137">
        <f t="shared" si="146"/>
        <v>0.3327266302818504</v>
      </c>
      <c r="N1315" s="383">
        <f t="shared" si="140"/>
        <v>549.99711985589875</v>
      </c>
    </row>
    <row r="1316" spans="2:14" x14ac:dyDescent="0.25">
      <c r="B1316" s="382">
        <v>19</v>
      </c>
      <c r="C1316" s="382">
        <v>4181</v>
      </c>
      <c r="D1316" s="379" t="s">
        <v>1886</v>
      </c>
      <c r="E1316" s="380">
        <v>263</v>
      </c>
      <c r="F1316" s="380">
        <v>1122</v>
      </c>
      <c r="G1316" s="380">
        <v>1429</v>
      </c>
      <c r="H1316" s="137">
        <f t="shared" si="141"/>
        <v>1.5080213903743316</v>
      </c>
      <c r="I1316" s="381">
        <f t="shared" si="142"/>
        <v>0.18404478656403078</v>
      </c>
      <c r="J1316" s="137">
        <f t="shared" si="143"/>
        <v>-7.559623577284412E-2</v>
      </c>
      <c r="K1316" s="137">
        <f t="shared" si="144"/>
        <v>-0.14867624031230053</v>
      </c>
      <c r="L1316" s="137">
        <f t="shared" si="145"/>
        <v>-0.20308396052285541</v>
      </c>
      <c r="M1316" s="137">
        <f t="shared" si="146"/>
        <v>-0.42735643660800005</v>
      </c>
      <c r="N1316" s="383">
        <f t="shared" si="140"/>
        <v>-610.69234791283202</v>
      </c>
    </row>
    <row r="1317" spans="2:14" x14ac:dyDescent="0.25">
      <c r="B1317" s="382">
        <v>19</v>
      </c>
      <c r="C1317" s="382">
        <v>4182</v>
      </c>
      <c r="D1317" s="379" t="s">
        <v>1887</v>
      </c>
      <c r="E1317" s="380">
        <v>323</v>
      </c>
      <c r="F1317" s="380">
        <v>951</v>
      </c>
      <c r="G1317" s="380">
        <v>1077</v>
      </c>
      <c r="H1317" s="137">
        <f t="shared" si="141"/>
        <v>1.4721345951629863</v>
      </c>
      <c r="I1317" s="381">
        <f t="shared" si="142"/>
        <v>0.29990714948932218</v>
      </c>
      <c r="J1317" s="137">
        <f t="shared" si="143"/>
        <v>-8.4971388570150352E-2</v>
      </c>
      <c r="K1317" s="137">
        <f t="shared" si="144"/>
        <v>-0.14959039268014027</v>
      </c>
      <c r="L1317" s="137">
        <f t="shared" si="145"/>
        <v>-0.10440062662197126</v>
      </c>
      <c r="M1317" s="137">
        <f t="shared" si="146"/>
        <v>-0.33896240787226189</v>
      </c>
      <c r="N1317" s="383">
        <f t="shared" si="140"/>
        <v>-365.06251327842608</v>
      </c>
    </row>
    <row r="1318" spans="2:14" x14ac:dyDescent="0.25">
      <c r="B1318" s="382">
        <v>19</v>
      </c>
      <c r="C1318" s="382">
        <v>4183</v>
      </c>
      <c r="D1318" s="379" t="s">
        <v>1888</v>
      </c>
      <c r="E1318" s="380">
        <v>270</v>
      </c>
      <c r="F1318" s="380">
        <v>688</v>
      </c>
      <c r="G1318" s="380">
        <v>1265</v>
      </c>
      <c r="H1318" s="137">
        <f t="shared" si="141"/>
        <v>2.2311046511627906</v>
      </c>
      <c r="I1318" s="381">
        <f t="shared" si="142"/>
        <v>0.2134387351778656</v>
      </c>
      <c r="J1318" s="137">
        <f t="shared" si="143"/>
        <v>-7.9964204689770876E-2</v>
      </c>
      <c r="K1318" s="137">
        <f t="shared" si="144"/>
        <v>-0.13025697854478388</v>
      </c>
      <c r="L1318" s="137">
        <f t="shared" si="145"/>
        <v>-0.1780482822189797</v>
      </c>
      <c r="M1318" s="137">
        <f t="shared" si="146"/>
        <v>-0.38826946545353447</v>
      </c>
      <c r="N1318" s="383">
        <f t="shared" si="140"/>
        <v>-491.16087379872113</v>
      </c>
    </row>
    <row r="1319" spans="2:14" x14ac:dyDescent="0.25">
      <c r="B1319" s="382">
        <v>19</v>
      </c>
      <c r="C1319" s="382">
        <v>4184</v>
      </c>
      <c r="D1319" s="379" t="s">
        <v>1889</v>
      </c>
      <c r="E1319" s="380">
        <v>743</v>
      </c>
      <c r="F1319" s="380">
        <v>2130</v>
      </c>
      <c r="G1319" s="380">
        <v>2176</v>
      </c>
      <c r="H1319" s="137">
        <f t="shared" si="141"/>
        <v>1.3704225352112676</v>
      </c>
      <c r="I1319" s="381">
        <f t="shared" si="142"/>
        <v>0.34145220588235292</v>
      </c>
      <c r="J1319" s="137">
        <f t="shared" si="143"/>
        <v>-5.5700670035378881E-2</v>
      </c>
      <c r="K1319" s="137">
        <f t="shared" si="144"/>
        <v>-0.15218132675199417</v>
      </c>
      <c r="L1319" s="137">
        <f t="shared" si="145"/>
        <v>-6.901549750451931E-2</v>
      </c>
      <c r="M1319" s="137">
        <f t="shared" si="146"/>
        <v>-0.27689749429189237</v>
      </c>
      <c r="N1319" s="383">
        <f t="shared" si="140"/>
        <v>-602.52894757915783</v>
      </c>
    </row>
    <row r="1320" spans="2:14" x14ac:dyDescent="0.25">
      <c r="B1320" s="382">
        <v>19</v>
      </c>
      <c r="C1320" s="382">
        <v>4185</v>
      </c>
      <c r="D1320" s="379" t="s">
        <v>1890</v>
      </c>
      <c r="E1320" s="380">
        <v>734</v>
      </c>
      <c r="F1320" s="380">
        <v>2215</v>
      </c>
      <c r="G1320" s="380">
        <v>2940</v>
      </c>
      <c r="H1320" s="137">
        <f t="shared" si="141"/>
        <v>1.6586907449209933</v>
      </c>
      <c r="I1320" s="381">
        <f t="shared" si="142"/>
        <v>0.24965986394557824</v>
      </c>
      <c r="J1320" s="137">
        <f t="shared" si="143"/>
        <v>-3.5352327032134659E-2</v>
      </c>
      <c r="K1320" s="137">
        <f t="shared" si="144"/>
        <v>-0.14483820611591822</v>
      </c>
      <c r="L1320" s="137">
        <f t="shared" si="145"/>
        <v>-0.14719769662583146</v>
      </c>
      <c r="M1320" s="137">
        <f t="shared" si="146"/>
        <v>-0.32738822977388438</v>
      </c>
      <c r="N1320" s="383">
        <f t="shared" si="140"/>
        <v>-962.52139553522011</v>
      </c>
    </row>
    <row r="1321" spans="2:14" x14ac:dyDescent="0.25">
      <c r="B1321" s="382">
        <v>19</v>
      </c>
      <c r="C1321" s="382">
        <v>4186</v>
      </c>
      <c r="D1321" s="379" t="s">
        <v>1891</v>
      </c>
      <c r="E1321" s="380">
        <v>520</v>
      </c>
      <c r="F1321" s="380">
        <v>1129</v>
      </c>
      <c r="G1321" s="380">
        <v>2667</v>
      </c>
      <c r="H1321" s="137">
        <f t="shared" si="141"/>
        <v>2.8228520814880427</v>
      </c>
      <c r="I1321" s="381">
        <f t="shared" si="142"/>
        <v>0.19497562804649418</v>
      </c>
      <c r="J1321" s="137">
        <f t="shared" si="143"/>
        <v>-4.2623397241409101E-2</v>
      </c>
      <c r="K1321" s="137">
        <f t="shared" si="144"/>
        <v>-0.11518326378677506</v>
      </c>
      <c r="L1321" s="137">
        <f t="shared" si="145"/>
        <v>-0.19377384589549262</v>
      </c>
      <c r="M1321" s="137">
        <f t="shared" si="146"/>
        <v>-0.35158050692367682</v>
      </c>
      <c r="N1321" s="383">
        <f t="shared" si="140"/>
        <v>-937.66521196544602</v>
      </c>
    </row>
    <row r="1322" spans="2:14" x14ac:dyDescent="0.25">
      <c r="B1322" s="382">
        <v>19</v>
      </c>
      <c r="C1322" s="382">
        <v>4191</v>
      </c>
      <c r="D1322" s="379" t="s">
        <v>1892</v>
      </c>
      <c r="E1322" s="380">
        <v>121</v>
      </c>
      <c r="F1322" s="380">
        <v>317</v>
      </c>
      <c r="G1322" s="380">
        <v>802</v>
      </c>
      <c r="H1322" s="137">
        <f t="shared" si="141"/>
        <v>2.9116719242902209</v>
      </c>
      <c r="I1322" s="381">
        <f t="shared" si="142"/>
        <v>0.15087281795511223</v>
      </c>
      <c r="J1322" s="137">
        <f t="shared" si="143"/>
        <v>-9.2295726693045851E-2</v>
      </c>
      <c r="K1322" s="137">
        <f t="shared" si="144"/>
        <v>-0.11292073604835236</v>
      </c>
      <c r="L1322" s="137">
        <f t="shared" si="145"/>
        <v>-0.23133748799919679</v>
      </c>
      <c r="M1322" s="137">
        <f t="shared" si="146"/>
        <v>-0.436553950740595</v>
      </c>
      <c r="N1322" s="383">
        <f t="shared" si="140"/>
        <v>-350.11626849395719</v>
      </c>
    </row>
    <row r="1323" spans="2:14" x14ac:dyDescent="0.25">
      <c r="B1323" s="382">
        <v>19</v>
      </c>
      <c r="C1323" s="382">
        <v>4192</v>
      </c>
      <c r="D1323" s="379" t="s">
        <v>1893</v>
      </c>
      <c r="E1323" s="380">
        <v>224</v>
      </c>
      <c r="F1323" s="380">
        <v>207</v>
      </c>
      <c r="G1323" s="380">
        <v>1770</v>
      </c>
      <c r="H1323" s="137">
        <f t="shared" si="141"/>
        <v>9.6328502415458939</v>
      </c>
      <c r="I1323" s="381">
        <f t="shared" si="142"/>
        <v>0.12655367231638417</v>
      </c>
      <c r="J1323" s="137">
        <f t="shared" si="143"/>
        <v>-6.6514056500453694E-2</v>
      </c>
      <c r="K1323" s="137">
        <f t="shared" si="144"/>
        <v>5.8289343793210074E-2</v>
      </c>
      <c r="L1323" s="137">
        <f t="shared" si="145"/>
        <v>-0.25205080946665465</v>
      </c>
      <c r="M1323" s="137">
        <f t="shared" si="146"/>
        <v>-0.26027552217389827</v>
      </c>
      <c r="N1323" s="383">
        <f t="shared" si="140"/>
        <v>-460.68767424779992</v>
      </c>
    </row>
    <row r="1324" spans="2:14" x14ac:dyDescent="0.25">
      <c r="B1324" s="382">
        <v>19</v>
      </c>
      <c r="C1324" s="382">
        <v>4193</v>
      </c>
      <c r="D1324" s="379" t="s">
        <v>1894</v>
      </c>
      <c r="E1324" s="380">
        <v>691</v>
      </c>
      <c r="F1324" s="380">
        <v>151</v>
      </c>
      <c r="G1324" s="380">
        <v>920</v>
      </c>
      <c r="H1324" s="137">
        <f t="shared" si="141"/>
        <v>10.668874172185431</v>
      </c>
      <c r="I1324" s="381">
        <f t="shared" si="142"/>
        <v>0.75108695652173918</v>
      </c>
      <c r="J1324" s="137">
        <f t="shared" si="143"/>
        <v>-8.9152919789403415E-2</v>
      </c>
      <c r="K1324" s="137">
        <f t="shared" si="144"/>
        <v>8.468021329702495E-2</v>
      </c>
      <c r="L1324" s="137">
        <f t="shared" si="145"/>
        <v>0.2798822968622125</v>
      </c>
      <c r="M1324" s="137">
        <f t="shared" si="146"/>
        <v>0.27540959036983403</v>
      </c>
      <c r="N1324" s="383">
        <f t="shared" si="140"/>
        <v>253.37682314024732</v>
      </c>
    </row>
    <row r="1325" spans="2:14" x14ac:dyDescent="0.25">
      <c r="B1325" s="382">
        <v>19</v>
      </c>
      <c r="C1325" s="382">
        <v>4194</v>
      </c>
      <c r="D1325" s="379" t="s">
        <v>1895</v>
      </c>
      <c r="E1325" s="380">
        <v>1313</v>
      </c>
      <c r="F1325" s="380">
        <v>372</v>
      </c>
      <c r="G1325" s="380">
        <v>2428</v>
      </c>
      <c r="H1325" s="137">
        <f t="shared" si="141"/>
        <v>10.056451612903226</v>
      </c>
      <c r="I1325" s="381">
        <f t="shared" si="142"/>
        <v>0.54077429983525538</v>
      </c>
      <c r="J1325" s="137">
        <f t="shared" si="143"/>
        <v>-4.8988912919125556E-2</v>
      </c>
      <c r="K1325" s="137">
        <f t="shared" si="144"/>
        <v>6.9079836350874682E-2</v>
      </c>
      <c r="L1325" s="137">
        <f t="shared" si="145"/>
        <v>0.100752909204576</v>
      </c>
      <c r="M1325" s="137">
        <f t="shared" si="146"/>
        <v>0.12084383263632512</v>
      </c>
      <c r="N1325" s="383">
        <f t="shared" si="140"/>
        <v>293.40882564099741</v>
      </c>
    </row>
    <row r="1326" spans="2:14" x14ac:dyDescent="0.25">
      <c r="B1326" s="382">
        <v>19</v>
      </c>
      <c r="C1326" s="382">
        <v>4195</v>
      </c>
      <c r="D1326" s="379" t="s">
        <v>1896</v>
      </c>
      <c r="E1326" s="380">
        <v>449</v>
      </c>
      <c r="F1326" s="380">
        <v>631</v>
      </c>
      <c r="G1326" s="380">
        <v>1605</v>
      </c>
      <c r="H1326" s="137">
        <f t="shared" si="141"/>
        <v>3.2551505546751187</v>
      </c>
      <c r="I1326" s="381">
        <f t="shared" si="142"/>
        <v>0.27975077881619936</v>
      </c>
      <c r="J1326" s="137">
        <f t="shared" si="143"/>
        <v>-7.0908659374190997E-2</v>
      </c>
      <c r="K1326" s="137">
        <f t="shared" si="144"/>
        <v>-0.10417122800731585</v>
      </c>
      <c r="L1326" s="137">
        <f t="shared" si="145"/>
        <v>-0.12156839195270552</v>
      </c>
      <c r="M1326" s="137">
        <f t="shared" si="146"/>
        <v>-0.29664827933421234</v>
      </c>
      <c r="N1326" s="383">
        <f t="shared" si="140"/>
        <v>-476.1204883314108</v>
      </c>
    </row>
    <row r="1327" spans="2:14" x14ac:dyDescent="0.25">
      <c r="B1327" s="382">
        <v>19</v>
      </c>
      <c r="C1327" s="382">
        <v>4196</v>
      </c>
      <c r="D1327" s="379" t="s">
        <v>1897</v>
      </c>
      <c r="E1327" s="380">
        <v>813</v>
      </c>
      <c r="F1327" s="380">
        <v>397</v>
      </c>
      <c r="G1327" s="380">
        <v>2536</v>
      </c>
      <c r="H1327" s="137">
        <f t="shared" si="141"/>
        <v>8.4357682619647356</v>
      </c>
      <c r="I1327" s="381">
        <f t="shared" si="142"/>
        <v>0.32058359621451105</v>
      </c>
      <c r="J1327" s="137">
        <f t="shared" si="143"/>
        <v>-4.6112445583588416E-2</v>
      </c>
      <c r="K1327" s="137">
        <f t="shared" si="144"/>
        <v>2.7795806555133942E-2</v>
      </c>
      <c r="L1327" s="137">
        <f t="shared" si="145"/>
        <v>-8.6789897438229957E-2</v>
      </c>
      <c r="M1327" s="137">
        <f t="shared" si="146"/>
        <v>-0.10510653646668443</v>
      </c>
      <c r="N1327" s="383">
        <f t="shared" si="140"/>
        <v>-266.55017647951172</v>
      </c>
    </row>
    <row r="1328" spans="2:14" x14ac:dyDescent="0.25">
      <c r="B1328" s="382">
        <v>19</v>
      </c>
      <c r="C1328" s="382">
        <v>4197</v>
      </c>
      <c r="D1328" s="379" t="s">
        <v>1898</v>
      </c>
      <c r="E1328" s="380">
        <v>300</v>
      </c>
      <c r="F1328" s="380">
        <v>217</v>
      </c>
      <c r="G1328" s="380">
        <v>1024</v>
      </c>
      <c r="H1328" s="137">
        <f t="shared" si="141"/>
        <v>6.1013824884792625</v>
      </c>
      <c r="I1328" s="381">
        <f t="shared" si="142"/>
        <v>0.29296875</v>
      </c>
      <c r="J1328" s="137">
        <f t="shared" si="143"/>
        <v>-8.638298828110838E-2</v>
      </c>
      <c r="K1328" s="137">
        <f t="shared" si="144"/>
        <v>-3.1668524815655359E-2</v>
      </c>
      <c r="L1328" s="137">
        <f t="shared" si="145"/>
        <v>-0.11031026264401585</v>
      </c>
      <c r="M1328" s="137">
        <f t="shared" si="146"/>
        <v>-0.22836177574077959</v>
      </c>
      <c r="N1328" s="383">
        <f t="shared" si="140"/>
        <v>-233.8424583585583</v>
      </c>
    </row>
    <row r="1329" spans="2:14" x14ac:dyDescent="0.25">
      <c r="B1329" s="382">
        <v>19</v>
      </c>
      <c r="C1329" s="382">
        <v>4198</v>
      </c>
      <c r="D1329" s="379" t="s">
        <v>1899</v>
      </c>
      <c r="E1329" s="380">
        <v>502</v>
      </c>
      <c r="F1329" s="380">
        <v>347</v>
      </c>
      <c r="G1329" s="380">
        <v>1387</v>
      </c>
      <c r="H1329" s="137">
        <f t="shared" si="141"/>
        <v>5.4438040345821328</v>
      </c>
      <c r="I1329" s="381">
        <f t="shared" si="142"/>
        <v>0.36193222782984857</v>
      </c>
      <c r="J1329" s="137">
        <f t="shared" si="143"/>
        <v>-7.6714861958886341E-2</v>
      </c>
      <c r="K1329" s="137">
        <f t="shared" si="144"/>
        <v>-4.8419167973682446E-2</v>
      </c>
      <c r="L1329" s="137">
        <f t="shared" si="145"/>
        <v>-5.1572068999221829E-2</v>
      </c>
      <c r="M1329" s="137">
        <f t="shared" si="146"/>
        <v>-0.17670609893179062</v>
      </c>
      <c r="N1329" s="383">
        <f t="shared" si="140"/>
        <v>-245.09135921839359</v>
      </c>
    </row>
    <row r="1330" spans="2:14" x14ac:dyDescent="0.25">
      <c r="B1330" s="382">
        <v>19</v>
      </c>
      <c r="C1330" s="382">
        <v>4199</v>
      </c>
      <c r="D1330" s="379" t="s">
        <v>1900</v>
      </c>
      <c r="E1330" s="380">
        <v>706</v>
      </c>
      <c r="F1330" s="380">
        <v>204</v>
      </c>
      <c r="G1330" s="380">
        <v>1570</v>
      </c>
      <c r="H1330" s="137">
        <f t="shared" si="141"/>
        <v>11.156862745098039</v>
      </c>
      <c r="I1330" s="381">
        <f t="shared" si="142"/>
        <v>0.44968152866242039</v>
      </c>
      <c r="J1330" s="137">
        <f t="shared" si="143"/>
        <v>-7.1840847862559509E-2</v>
      </c>
      <c r="K1330" s="137">
        <f t="shared" si="144"/>
        <v>9.7110855453272846E-2</v>
      </c>
      <c r="L1330" s="137">
        <f t="shared" si="145"/>
        <v>2.3166554786773576E-2</v>
      </c>
      <c r="M1330" s="137">
        <f t="shared" si="146"/>
        <v>4.8436562377486912E-2</v>
      </c>
      <c r="N1330" s="383">
        <f t="shared" si="140"/>
        <v>76.045402932654454</v>
      </c>
    </row>
    <row r="1331" spans="2:14" x14ac:dyDescent="0.25">
      <c r="B1331" s="382">
        <v>19</v>
      </c>
      <c r="C1331" s="382">
        <v>4200</v>
      </c>
      <c r="D1331" s="379" t="s">
        <v>1901</v>
      </c>
      <c r="E1331" s="380">
        <v>2056</v>
      </c>
      <c r="F1331" s="380">
        <v>323</v>
      </c>
      <c r="G1331" s="380">
        <v>4382</v>
      </c>
      <c r="H1331" s="137">
        <f t="shared" si="141"/>
        <v>19.931888544891642</v>
      </c>
      <c r="I1331" s="381">
        <f t="shared" si="142"/>
        <v>0.46919214970333178</v>
      </c>
      <c r="J1331" s="137">
        <f t="shared" si="143"/>
        <v>3.0538386886482835E-3</v>
      </c>
      <c r="K1331" s="137">
        <f t="shared" si="144"/>
        <v>0.32063905198055492</v>
      </c>
      <c r="L1331" s="137">
        <f t="shared" si="145"/>
        <v>3.978431643242001E-2</v>
      </c>
      <c r="M1331" s="137">
        <f t="shared" si="146"/>
        <v>0.36347720710162323</v>
      </c>
      <c r="N1331" s="383">
        <f t="shared" si="140"/>
        <v>1592.7571215193129</v>
      </c>
    </row>
    <row r="1332" spans="2:14" x14ac:dyDescent="0.25">
      <c r="B1332" s="382">
        <v>19</v>
      </c>
      <c r="C1332" s="382">
        <v>4201</v>
      </c>
      <c r="D1332" s="379" t="s">
        <v>1902</v>
      </c>
      <c r="E1332" s="380">
        <v>10073</v>
      </c>
      <c r="F1332" s="380">
        <v>1124</v>
      </c>
      <c r="G1332" s="380">
        <v>11314</v>
      </c>
      <c r="H1332" s="137">
        <f t="shared" si="141"/>
        <v>19.027580071174377</v>
      </c>
      <c r="I1332" s="381">
        <f t="shared" si="142"/>
        <v>0.89031288668905784</v>
      </c>
      <c r="J1332" s="137">
        <f t="shared" si="143"/>
        <v>0.18768042729923592</v>
      </c>
      <c r="K1332" s="137">
        <f t="shared" si="144"/>
        <v>0.29760339979602074</v>
      </c>
      <c r="L1332" s="137">
        <f t="shared" si="145"/>
        <v>0.39846505840335111</v>
      </c>
      <c r="M1332" s="137">
        <f t="shared" si="146"/>
        <v>0.88374888549860775</v>
      </c>
      <c r="N1332" s="383">
        <f t="shared" si="140"/>
        <v>9998.7348905312483</v>
      </c>
    </row>
    <row r="1333" spans="2:14" x14ac:dyDescent="0.25">
      <c r="B1333" s="382">
        <v>19</v>
      </c>
      <c r="C1333" s="382">
        <v>4202</v>
      </c>
      <c r="D1333" s="379" t="s">
        <v>1903</v>
      </c>
      <c r="E1333" s="380">
        <v>1291</v>
      </c>
      <c r="F1333" s="380">
        <v>428</v>
      </c>
      <c r="G1333" s="380">
        <v>3310</v>
      </c>
      <c r="H1333" s="137">
        <f t="shared" si="141"/>
        <v>10.75</v>
      </c>
      <c r="I1333" s="381">
        <f t="shared" si="142"/>
        <v>0.39003021148036254</v>
      </c>
      <c r="J1333" s="137">
        <f t="shared" si="143"/>
        <v>-2.5497763012238897E-2</v>
      </c>
      <c r="K1333" s="137">
        <f t="shared" si="144"/>
        <v>8.6746749669328257E-2</v>
      </c>
      <c r="L1333" s="137">
        <f t="shared" si="145"/>
        <v>-2.7640201630754903E-2</v>
      </c>
      <c r="M1333" s="137">
        <f t="shared" si="146"/>
        <v>3.3608785026334458E-2</v>
      </c>
      <c r="N1333" s="383">
        <f t="shared" si="140"/>
        <v>111.24507843716705</v>
      </c>
    </row>
    <row r="1334" spans="2:14" x14ac:dyDescent="0.25">
      <c r="B1334" s="382">
        <v>19</v>
      </c>
      <c r="C1334" s="382">
        <v>4203</v>
      </c>
      <c r="D1334" s="379" t="s">
        <v>1904</v>
      </c>
      <c r="E1334" s="380">
        <v>1749</v>
      </c>
      <c r="F1334" s="380">
        <v>650</v>
      </c>
      <c r="G1334" s="380">
        <v>4987</v>
      </c>
      <c r="H1334" s="137">
        <f t="shared" si="141"/>
        <v>10.363076923076923</v>
      </c>
      <c r="I1334" s="381">
        <f t="shared" si="142"/>
        <v>0.35071185081211148</v>
      </c>
      <c r="J1334" s="137">
        <f t="shared" si="143"/>
        <v>1.916738255901838E-2</v>
      </c>
      <c r="K1334" s="137">
        <f t="shared" si="144"/>
        <v>7.68905715163892E-2</v>
      </c>
      <c r="L1334" s="137">
        <f t="shared" si="145"/>
        <v>-6.11287894369806E-2</v>
      </c>
      <c r="M1334" s="137">
        <f t="shared" si="146"/>
        <v>3.4929164638426984E-2</v>
      </c>
      <c r="N1334" s="383">
        <f t="shared" si="140"/>
        <v>174.19174405183537</v>
      </c>
    </row>
    <row r="1335" spans="2:14" x14ac:dyDescent="0.25">
      <c r="B1335" s="382">
        <v>19</v>
      </c>
      <c r="C1335" s="382">
        <v>4204</v>
      </c>
      <c r="D1335" s="379" t="s">
        <v>1905</v>
      </c>
      <c r="E1335" s="380">
        <v>1721</v>
      </c>
      <c r="F1335" s="380">
        <v>326</v>
      </c>
      <c r="G1335" s="380">
        <v>4958</v>
      </c>
      <c r="H1335" s="137">
        <f t="shared" si="141"/>
        <v>20.487730061349694</v>
      </c>
      <c r="I1335" s="381">
        <f t="shared" si="142"/>
        <v>0.34711577248890679</v>
      </c>
      <c r="J1335" s="137">
        <f t="shared" si="143"/>
        <v>1.8394997811513037E-2</v>
      </c>
      <c r="K1335" s="137">
        <f t="shared" si="144"/>
        <v>0.33479812735692366</v>
      </c>
      <c r="L1335" s="137">
        <f t="shared" si="145"/>
        <v>-6.4191673612158037E-2</v>
      </c>
      <c r="M1335" s="137">
        <f t="shared" si="146"/>
        <v>0.28900145155627865</v>
      </c>
      <c r="N1335" s="383">
        <f t="shared" si="140"/>
        <v>1432.8691968160297</v>
      </c>
    </row>
    <row r="1336" spans="2:14" x14ac:dyDescent="0.25">
      <c r="B1336" s="382">
        <v>19</v>
      </c>
      <c r="C1336" s="382">
        <v>4205</v>
      </c>
      <c r="D1336" s="379" t="s">
        <v>1906</v>
      </c>
      <c r="E1336" s="380">
        <v>1252</v>
      </c>
      <c r="F1336" s="380">
        <v>470</v>
      </c>
      <c r="G1336" s="380">
        <v>3168</v>
      </c>
      <c r="H1336" s="137">
        <f t="shared" si="141"/>
        <v>9.4042553191489358</v>
      </c>
      <c r="I1336" s="381">
        <f t="shared" si="142"/>
        <v>0.39520202020202022</v>
      </c>
      <c r="J1336" s="137">
        <f t="shared" si="143"/>
        <v>-2.9279784879334029E-2</v>
      </c>
      <c r="K1336" s="137">
        <f t="shared" si="144"/>
        <v>5.2466294162986996E-2</v>
      </c>
      <c r="L1336" s="137">
        <f t="shared" si="145"/>
        <v>-2.3235222187344629E-2</v>
      </c>
      <c r="M1336" s="137">
        <f t="shared" si="146"/>
        <v>-4.8712903691662535E-5</v>
      </c>
      <c r="N1336" s="383">
        <f t="shared" si="140"/>
        <v>-0.15432247889518691</v>
      </c>
    </row>
    <row r="1337" spans="2:14" x14ac:dyDescent="0.25">
      <c r="B1337" s="382">
        <v>19</v>
      </c>
      <c r="C1337" s="382">
        <v>4206</v>
      </c>
      <c r="D1337" s="379" t="s">
        <v>1907</v>
      </c>
      <c r="E1337" s="380">
        <v>2134</v>
      </c>
      <c r="F1337" s="380">
        <v>584</v>
      </c>
      <c r="G1337" s="380">
        <v>6229</v>
      </c>
      <c r="H1337" s="137">
        <f t="shared" si="141"/>
        <v>14.320205479452055</v>
      </c>
      <c r="I1337" s="381">
        <f t="shared" si="142"/>
        <v>0.34259110611655164</v>
      </c>
      <c r="J1337" s="137">
        <f t="shared" si="143"/>
        <v>5.2246756917695508E-2</v>
      </c>
      <c r="K1337" s="137">
        <f t="shared" si="144"/>
        <v>0.17769139305402448</v>
      </c>
      <c r="L1337" s="137">
        <f t="shared" si="145"/>
        <v>-6.8045463152952554E-2</v>
      </c>
      <c r="M1337" s="137">
        <f t="shared" si="146"/>
        <v>0.16189268681876745</v>
      </c>
      <c r="N1337" s="383">
        <f t="shared" si="140"/>
        <v>1008.4295461941025</v>
      </c>
    </row>
    <row r="1338" spans="2:14" x14ac:dyDescent="0.25">
      <c r="B1338" s="382">
        <v>19</v>
      </c>
      <c r="C1338" s="382">
        <v>4207</v>
      </c>
      <c r="D1338" s="379" t="s">
        <v>1908</v>
      </c>
      <c r="E1338" s="380">
        <v>4354</v>
      </c>
      <c r="F1338" s="380">
        <v>631</v>
      </c>
      <c r="G1338" s="380">
        <v>3155</v>
      </c>
      <c r="H1338" s="137">
        <f t="shared" si="141"/>
        <v>11.900158478605388</v>
      </c>
      <c r="I1338" s="381">
        <f t="shared" si="142"/>
        <v>1.3800316957210776</v>
      </c>
      <c r="J1338" s="137">
        <f t="shared" si="143"/>
        <v>-2.962602631787091E-2</v>
      </c>
      <c r="K1338" s="137">
        <f t="shared" si="144"/>
        <v>0.11604499406301105</v>
      </c>
      <c r="L1338" s="137">
        <f t="shared" si="145"/>
        <v>0.81557276731838213</v>
      </c>
      <c r="M1338" s="137">
        <f t="shared" si="146"/>
        <v>0.90199173506352226</v>
      </c>
      <c r="N1338" s="383">
        <f t="shared" si="140"/>
        <v>2845.7839241254128</v>
      </c>
    </row>
    <row r="1339" spans="2:14" x14ac:dyDescent="0.25">
      <c r="B1339" s="382">
        <v>19</v>
      </c>
      <c r="C1339" s="382">
        <v>4208</v>
      </c>
      <c r="D1339" s="379" t="s">
        <v>1909</v>
      </c>
      <c r="E1339" s="380">
        <v>1392</v>
      </c>
      <c r="F1339" s="380">
        <v>952</v>
      </c>
      <c r="G1339" s="380">
        <v>4494</v>
      </c>
      <c r="H1339" s="137">
        <f t="shared" si="141"/>
        <v>6.1827731092436977</v>
      </c>
      <c r="I1339" s="381">
        <f t="shared" si="142"/>
        <v>0.30974632843791722</v>
      </c>
      <c r="J1339" s="137">
        <f t="shared" si="143"/>
        <v>6.0368418514275416E-3</v>
      </c>
      <c r="K1339" s="137">
        <f t="shared" si="144"/>
        <v>-2.9595243313265011E-2</v>
      </c>
      <c r="L1339" s="137">
        <f t="shared" si="145"/>
        <v>-9.602031262715971E-2</v>
      </c>
      <c r="M1339" s="137">
        <f t="shared" si="146"/>
        <v>-0.11957871408899717</v>
      </c>
      <c r="N1339" s="383">
        <f t="shared" si="140"/>
        <v>-537.38674111595333</v>
      </c>
    </row>
    <row r="1340" spans="2:14" x14ac:dyDescent="0.25">
      <c r="B1340" s="382">
        <v>19</v>
      </c>
      <c r="C1340" s="382">
        <v>4209</v>
      </c>
      <c r="D1340" s="379" t="s">
        <v>1910</v>
      </c>
      <c r="E1340" s="380">
        <v>2971</v>
      </c>
      <c r="F1340" s="380">
        <v>960</v>
      </c>
      <c r="G1340" s="380">
        <v>5652</v>
      </c>
      <c r="H1340" s="137">
        <f t="shared" si="141"/>
        <v>8.9822916666666668</v>
      </c>
      <c r="I1340" s="381">
        <f t="shared" si="142"/>
        <v>0.52565463552724701</v>
      </c>
      <c r="J1340" s="137">
        <f t="shared" si="143"/>
        <v>3.6878963838020223E-2</v>
      </c>
      <c r="K1340" s="137">
        <f t="shared" si="144"/>
        <v>4.1717519584837624E-2</v>
      </c>
      <c r="L1340" s="137">
        <f t="shared" si="145"/>
        <v>8.7875052722928393E-2</v>
      </c>
      <c r="M1340" s="137">
        <f t="shared" si="146"/>
        <v>0.16647153614578625</v>
      </c>
      <c r="N1340" s="383">
        <f t="shared" si="140"/>
        <v>940.89712229598388</v>
      </c>
    </row>
    <row r="1341" spans="2:14" x14ac:dyDescent="0.25">
      <c r="B1341" s="382">
        <v>19</v>
      </c>
      <c r="C1341" s="382">
        <v>4210</v>
      </c>
      <c r="D1341" s="379" t="s">
        <v>1911</v>
      </c>
      <c r="E1341" s="380">
        <v>917</v>
      </c>
      <c r="F1341" s="380">
        <v>352</v>
      </c>
      <c r="G1341" s="380">
        <v>4402</v>
      </c>
      <c r="H1341" s="137">
        <f t="shared" si="141"/>
        <v>15.110795454545455</v>
      </c>
      <c r="I1341" s="381">
        <f t="shared" si="142"/>
        <v>0.20831440254429803</v>
      </c>
      <c r="J1341" s="137">
        <f t="shared" si="143"/>
        <v>3.5865178248588648E-3</v>
      </c>
      <c r="K1341" s="137">
        <f t="shared" si="144"/>
        <v>0.19783026846671367</v>
      </c>
      <c r="L1341" s="137">
        <f t="shared" si="145"/>
        <v>-0.18241282490160748</v>
      </c>
      <c r="M1341" s="137">
        <f t="shared" si="146"/>
        <v>1.9003961389965046E-2</v>
      </c>
      <c r="N1341" s="383">
        <f t="shared" si="140"/>
        <v>83.65543803862613</v>
      </c>
    </row>
    <row r="1342" spans="2:14" x14ac:dyDescent="0.25">
      <c r="B1342" s="382">
        <v>19</v>
      </c>
      <c r="C1342" s="382">
        <v>4221</v>
      </c>
      <c r="D1342" s="379" t="s">
        <v>1912</v>
      </c>
      <c r="E1342" s="380">
        <v>167</v>
      </c>
      <c r="F1342" s="380">
        <v>410</v>
      </c>
      <c r="G1342" s="380">
        <v>1120</v>
      </c>
      <c r="H1342" s="137">
        <f t="shared" si="141"/>
        <v>3.1390243902439026</v>
      </c>
      <c r="I1342" s="381">
        <f t="shared" si="142"/>
        <v>0.14910714285714285</v>
      </c>
      <c r="J1342" s="137">
        <f t="shared" si="143"/>
        <v>-8.38261284272976E-2</v>
      </c>
      <c r="K1342" s="137">
        <f t="shared" si="144"/>
        <v>-0.10712933578923838</v>
      </c>
      <c r="L1342" s="137">
        <f t="shared" si="145"/>
        <v>-0.23284136467540215</v>
      </c>
      <c r="M1342" s="137">
        <f t="shared" si="146"/>
        <v>-0.42379682889193815</v>
      </c>
      <c r="N1342" s="383">
        <f t="shared" si="140"/>
        <v>-474.65244835897073</v>
      </c>
    </row>
    <row r="1343" spans="2:14" x14ac:dyDescent="0.25">
      <c r="B1343" s="382">
        <v>19</v>
      </c>
      <c r="C1343" s="382">
        <v>4222</v>
      </c>
      <c r="D1343" s="379" t="s">
        <v>1913</v>
      </c>
      <c r="E1343" s="380">
        <v>405</v>
      </c>
      <c r="F1343" s="380">
        <v>807</v>
      </c>
      <c r="G1343" s="380">
        <v>1603</v>
      </c>
      <c r="H1343" s="137">
        <f t="shared" si="141"/>
        <v>2.4882280049566297</v>
      </c>
      <c r="I1343" s="381">
        <f t="shared" si="142"/>
        <v>0.25265127885215222</v>
      </c>
      <c r="J1343" s="137">
        <f t="shared" si="143"/>
        <v>-7.096192728781206E-2</v>
      </c>
      <c r="K1343" s="137">
        <f t="shared" si="144"/>
        <v>-0.12370721779536989</v>
      </c>
      <c r="L1343" s="137">
        <f t="shared" si="145"/>
        <v>-0.14464982181464822</v>
      </c>
      <c r="M1343" s="137">
        <f t="shared" si="146"/>
        <v>-0.33931896689783014</v>
      </c>
      <c r="N1343" s="383">
        <f t="shared" si="140"/>
        <v>-543.9283039372217</v>
      </c>
    </row>
    <row r="1344" spans="2:14" x14ac:dyDescent="0.25">
      <c r="B1344" s="382">
        <v>19</v>
      </c>
      <c r="C1344" s="382">
        <v>4223</v>
      </c>
      <c r="D1344" s="379" t="s">
        <v>1914</v>
      </c>
      <c r="E1344" s="380">
        <v>620</v>
      </c>
      <c r="F1344" s="380">
        <v>853</v>
      </c>
      <c r="G1344" s="380">
        <v>2301</v>
      </c>
      <c r="H1344" s="137">
        <f t="shared" si="141"/>
        <v>3.4243845252051583</v>
      </c>
      <c r="I1344" s="381">
        <f t="shared" si="142"/>
        <v>0.26944806605823557</v>
      </c>
      <c r="J1344" s="137">
        <f t="shared" si="143"/>
        <v>-5.2371425434062743E-2</v>
      </c>
      <c r="K1344" s="137">
        <f t="shared" si="144"/>
        <v>-9.9860293192215843E-2</v>
      </c>
      <c r="L1344" s="137">
        <f t="shared" si="145"/>
        <v>-0.13034351113299203</v>
      </c>
      <c r="M1344" s="137">
        <f t="shared" si="146"/>
        <v>-0.28257522975927063</v>
      </c>
      <c r="N1344" s="383">
        <f t="shared" si="140"/>
        <v>-650.20560367608175</v>
      </c>
    </row>
    <row r="1345" spans="2:14" x14ac:dyDescent="0.25">
      <c r="B1345" s="382">
        <v>19</v>
      </c>
      <c r="C1345" s="382">
        <v>4224</v>
      </c>
      <c r="D1345" s="379" t="s">
        <v>1915</v>
      </c>
      <c r="E1345" s="380">
        <v>401</v>
      </c>
      <c r="F1345" s="380">
        <v>1131</v>
      </c>
      <c r="G1345" s="380">
        <v>1309</v>
      </c>
      <c r="H1345" s="137">
        <f t="shared" si="141"/>
        <v>1.5119363395225465</v>
      </c>
      <c r="I1345" s="381">
        <f t="shared" si="142"/>
        <v>0.30634071810542401</v>
      </c>
      <c r="J1345" s="137">
        <f t="shared" si="143"/>
        <v>-7.8792310590107606E-2</v>
      </c>
      <c r="K1345" s="137">
        <f t="shared" si="144"/>
        <v>-0.148576513936269</v>
      </c>
      <c r="L1345" s="137">
        <f t="shared" si="145"/>
        <v>-9.892096969208107E-2</v>
      </c>
      <c r="M1345" s="137">
        <f t="shared" si="146"/>
        <v>-0.32628979421845766</v>
      </c>
      <c r="N1345" s="383">
        <f t="shared" si="140"/>
        <v>-427.11334063196108</v>
      </c>
    </row>
    <row r="1346" spans="2:14" x14ac:dyDescent="0.25">
      <c r="B1346" s="382">
        <v>19</v>
      </c>
      <c r="C1346" s="382">
        <v>4226</v>
      </c>
      <c r="D1346" s="379" t="s">
        <v>1916</v>
      </c>
      <c r="E1346" s="380">
        <v>139</v>
      </c>
      <c r="F1346" s="380">
        <v>232</v>
      </c>
      <c r="G1346" s="380">
        <v>637</v>
      </c>
      <c r="H1346" s="137">
        <f t="shared" si="141"/>
        <v>3.3448275862068964</v>
      </c>
      <c r="I1346" s="381">
        <f t="shared" si="142"/>
        <v>0.21821036106750394</v>
      </c>
      <c r="J1346" s="137">
        <f t="shared" si="143"/>
        <v>-9.6690329566783154E-2</v>
      </c>
      <c r="K1346" s="137">
        <f t="shared" si="144"/>
        <v>-0.10188686490849852</v>
      </c>
      <c r="L1346" s="137">
        <f t="shared" si="145"/>
        <v>-0.17398415009679166</v>
      </c>
      <c r="M1346" s="137">
        <f t="shared" si="146"/>
        <v>-0.37256134457207335</v>
      </c>
      <c r="N1346" s="383">
        <f t="shared" si="140"/>
        <v>-237.32157649241071</v>
      </c>
    </row>
    <row r="1347" spans="2:14" x14ac:dyDescent="0.25">
      <c r="B1347" s="382">
        <v>19</v>
      </c>
      <c r="C1347" s="382">
        <v>4227</v>
      </c>
      <c r="D1347" s="379" t="s">
        <v>1917</v>
      </c>
      <c r="E1347" s="380">
        <v>238</v>
      </c>
      <c r="F1347" s="380">
        <v>428</v>
      </c>
      <c r="G1347" s="380">
        <v>716</v>
      </c>
      <c r="H1347" s="137">
        <f t="shared" si="141"/>
        <v>2.2289719626168223</v>
      </c>
      <c r="I1347" s="381">
        <f t="shared" si="142"/>
        <v>0.33240223463687152</v>
      </c>
      <c r="J1347" s="137">
        <f t="shared" si="143"/>
        <v>-9.4586246978751357E-2</v>
      </c>
      <c r="K1347" s="137">
        <f t="shared" si="144"/>
        <v>-0.13031130499752727</v>
      </c>
      <c r="L1347" s="137">
        <f t="shared" si="145"/>
        <v>-7.6723620415728236E-2</v>
      </c>
      <c r="M1347" s="137">
        <f t="shared" si="146"/>
        <v>-0.30162117239200686</v>
      </c>
      <c r="N1347" s="383">
        <f t="shared" si="140"/>
        <v>-215.96075943267692</v>
      </c>
    </row>
    <row r="1348" spans="2:14" x14ac:dyDescent="0.25">
      <c r="B1348" s="382">
        <v>19</v>
      </c>
      <c r="C1348" s="382">
        <v>4228</v>
      </c>
      <c r="D1348" s="379" t="s">
        <v>1918</v>
      </c>
      <c r="E1348" s="380">
        <v>1512</v>
      </c>
      <c r="F1348" s="380">
        <v>1162</v>
      </c>
      <c r="G1348" s="380">
        <v>3114</v>
      </c>
      <c r="H1348" s="137">
        <f t="shared" si="141"/>
        <v>3.9810671256454389</v>
      </c>
      <c r="I1348" s="381">
        <f t="shared" si="142"/>
        <v>0.48554913294797686</v>
      </c>
      <c r="J1348" s="137">
        <f t="shared" si="143"/>
        <v>-3.0718018547102599E-2</v>
      </c>
      <c r="K1348" s="137">
        <f t="shared" si="144"/>
        <v>-8.567979269528736E-2</v>
      </c>
      <c r="L1348" s="137">
        <f t="shared" si="145"/>
        <v>5.3716033328124066E-2</v>
      </c>
      <c r="M1348" s="137">
        <f t="shared" si="146"/>
        <v>-6.2681777914265893E-2</v>
      </c>
      <c r="N1348" s="383">
        <f t="shared" si="140"/>
        <v>-195.19105642502399</v>
      </c>
    </row>
    <row r="1349" spans="2:14" x14ac:dyDescent="0.25">
      <c r="B1349" s="382">
        <v>19</v>
      </c>
      <c r="C1349" s="382">
        <v>4229</v>
      </c>
      <c r="D1349" s="379" t="s">
        <v>1919</v>
      </c>
      <c r="E1349" s="380">
        <v>285</v>
      </c>
      <c r="F1349" s="380">
        <v>575</v>
      </c>
      <c r="G1349" s="380">
        <v>1245</v>
      </c>
      <c r="H1349" s="137">
        <f t="shared" si="141"/>
        <v>2.6608695652173915</v>
      </c>
      <c r="I1349" s="381">
        <f t="shared" si="142"/>
        <v>0.2289156626506024</v>
      </c>
      <c r="J1349" s="137">
        <f t="shared" si="143"/>
        <v>-8.0496883825981455E-2</v>
      </c>
      <c r="K1349" s="137">
        <f t="shared" si="144"/>
        <v>-0.11930948068425487</v>
      </c>
      <c r="L1349" s="137">
        <f t="shared" si="145"/>
        <v>-0.16486613434118549</v>
      </c>
      <c r="M1349" s="137">
        <f t="shared" si="146"/>
        <v>-0.36467249885142183</v>
      </c>
      <c r="N1349" s="383">
        <f t="shared" si="140"/>
        <v>-454.0172610700202</v>
      </c>
    </row>
    <row r="1350" spans="2:14" x14ac:dyDescent="0.25">
      <c r="B1350" s="382">
        <v>19</v>
      </c>
      <c r="C1350" s="382">
        <v>4230</v>
      </c>
      <c r="D1350" s="379" t="s">
        <v>1920</v>
      </c>
      <c r="E1350" s="380">
        <v>198</v>
      </c>
      <c r="F1350" s="380">
        <v>457</v>
      </c>
      <c r="G1350" s="380">
        <v>1297</v>
      </c>
      <c r="H1350" s="137">
        <f t="shared" si="141"/>
        <v>3.2713347921225382</v>
      </c>
      <c r="I1350" s="381">
        <f t="shared" si="142"/>
        <v>0.15265998457979954</v>
      </c>
      <c r="J1350" s="137">
        <f t="shared" si="143"/>
        <v>-7.9111918071833945E-2</v>
      </c>
      <c r="K1350" s="137">
        <f t="shared" si="144"/>
        <v>-0.10375896330390312</v>
      </c>
      <c r="L1350" s="137">
        <f t="shared" si="145"/>
        <v>-0.22981530636654482</v>
      </c>
      <c r="M1350" s="137">
        <f t="shared" si="146"/>
        <v>-0.41268618774228188</v>
      </c>
      <c r="N1350" s="383">
        <f t="shared" si="140"/>
        <v>-535.25398550173963</v>
      </c>
    </row>
    <row r="1351" spans="2:14" x14ac:dyDescent="0.25">
      <c r="B1351" s="382">
        <v>19</v>
      </c>
      <c r="C1351" s="382">
        <v>4231</v>
      </c>
      <c r="D1351" s="379" t="s">
        <v>1921</v>
      </c>
      <c r="E1351" s="380">
        <v>225</v>
      </c>
      <c r="F1351" s="380">
        <v>541</v>
      </c>
      <c r="G1351" s="380">
        <v>1417</v>
      </c>
      <c r="H1351" s="137">
        <f t="shared" si="141"/>
        <v>3.0351201478743066</v>
      </c>
      <c r="I1351" s="381">
        <f t="shared" si="142"/>
        <v>0.1587861679604799</v>
      </c>
      <c r="J1351" s="137">
        <f t="shared" si="143"/>
        <v>-7.5915843254570473E-2</v>
      </c>
      <c r="K1351" s="137">
        <f t="shared" si="144"/>
        <v>-0.10977611181455281</v>
      </c>
      <c r="L1351" s="137">
        <f t="shared" si="145"/>
        <v>-0.22459745835421363</v>
      </c>
      <c r="M1351" s="137">
        <f t="shared" si="146"/>
        <v>-0.41028941342333691</v>
      </c>
      <c r="N1351" s="383">
        <f t="shared" si="140"/>
        <v>-581.3800988208684</v>
      </c>
    </row>
    <row r="1352" spans="2:14" x14ac:dyDescent="0.25">
      <c r="B1352" s="382">
        <v>19</v>
      </c>
      <c r="C1352" s="382">
        <v>4232</v>
      </c>
      <c r="D1352" s="379" t="s">
        <v>1922</v>
      </c>
      <c r="E1352" s="380">
        <v>66</v>
      </c>
      <c r="F1352" s="380">
        <v>325</v>
      </c>
      <c r="G1352" s="380">
        <v>241</v>
      </c>
      <c r="H1352" s="137">
        <f t="shared" si="141"/>
        <v>0.94461538461538463</v>
      </c>
      <c r="I1352" s="381">
        <f t="shared" si="142"/>
        <v>0.27385892116182575</v>
      </c>
      <c r="J1352" s="137">
        <f t="shared" si="143"/>
        <v>-0.10723737646375267</v>
      </c>
      <c r="K1352" s="137">
        <f t="shared" si="144"/>
        <v>-0.16302800761797603</v>
      </c>
      <c r="L1352" s="137">
        <f t="shared" si="145"/>
        <v>-0.12658665794973112</v>
      </c>
      <c r="M1352" s="137">
        <f t="shared" si="146"/>
        <v>-0.39685204203145985</v>
      </c>
      <c r="N1352" s="383">
        <f t="shared" si="140"/>
        <v>-95.64134212958183</v>
      </c>
    </row>
    <row r="1353" spans="2:14" x14ac:dyDescent="0.25">
      <c r="B1353" s="382">
        <v>19</v>
      </c>
      <c r="C1353" s="382">
        <v>4233</v>
      </c>
      <c r="D1353" s="379" t="s">
        <v>1923</v>
      </c>
      <c r="E1353" s="380">
        <v>113</v>
      </c>
      <c r="F1353" s="380">
        <v>268</v>
      </c>
      <c r="G1353" s="380">
        <v>422</v>
      </c>
      <c r="H1353" s="137">
        <f t="shared" si="141"/>
        <v>1.9962686567164178</v>
      </c>
      <c r="I1353" s="381">
        <f t="shared" si="142"/>
        <v>0.26777251184834122</v>
      </c>
      <c r="J1353" s="137">
        <f t="shared" si="143"/>
        <v>-0.1024166302810469</v>
      </c>
      <c r="K1353" s="137">
        <f t="shared" si="144"/>
        <v>-0.13623900840041384</v>
      </c>
      <c r="L1353" s="137">
        <f t="shared" si="145"/>
        <v>-0.1317706292357935</v>
      </c>
      <c r="M1353" s="137">
        <f t="shared" si="146"/>
        <v>-0.37042626791725419</v>
      </c>
      <c r="N1353" s="383">
        <f t="shared" si="140"/>
        <v>-156.31988506108127</v>
      </c>
    </row>
    <row r="1354" spans="2:14" x14ac:dyDescent="0.25">
      <c r="B1354" s="382">
        <v>19</v>
      </c>
      <c r="C1354" s="382">
        <v>4234</v>
      </c>
      <c r="D1354" s="379" t="s">
        <v>1924</v>
      </c>
      <c r="E1354" s="380">
        <v>1616</v>
      </c>
      <c r="F1354" s="380">
        <v>1259</v>
      </c>
      <c r="G1354" s="380">
        <v>3893</v>
      </c>
      <c r="H1354" s="137">
        <f t="shared" si="141"/>
        <v>4.375694996028594</v>
      </c>
      <c r="I1354" s="381">
        <f t="shared" si="142"/>
        <v>0.41510403287952735</v>
      </c>
      <c r="J1354" s="137">
        <f t="shared" si="143"/>
        <v>-9.9701661917004393E-3</v>
      </c>
      <c r="K1354" s="137">
        <f t="shared" si="144"/>
        <v>-7.5627348613786935E-2</v>
      </c>
      <c r="L1354" s="137">
        <f t="shared" si="145"/>
        <v>-6.2841009365165222E-3</v>
      </c>
      <c r="M1354" s="137">
        <f t="shared" si="146"/>
        <v>-9.1881615742003889E-2</v>
      </c>
      <c r="N1354" s="383">
        <f t="shared" si="140"/>
        <v>-357.69513008362117</v>
      </c>
    </row>
    <row r="1355" spans="2:14" x14ac:dyDescent="0.25">
      <c r="B1355" s="382">
        <v>19</v>
      </c>
      <c r="C1355" s="382">
        <v>4235</v>
      </c>
      <c r="D1355" s="379" t="s">
        <v>1925</v>
      </c>
      <c r="E1355" s="380">
        <v>346</v>
      </c>
      <c r="F1355" s="380">
        <v>517</v>
      </c>
      <c r="G1355" s="380">
        <v>1347</v>
      </c>
      <c r="H1355" s="137">
        <f t="shared" si="141"/>
        <v>3.274661508704062</v>
      </c>
      <c r="I1355" s="381">
        <f t="shared" si="142"/>
        <v>0.25686711210096513</v>
      </c>
      <c r="J1355" s="137">
        <f t="shared" si="143"/>
        <v>-7.7780220231307498E-2</v>
      </c>
      <c r="K1355" s="137">
        <f t="shared" si="144"/>
        <v>-0.10367422110772143</v>
      </c>
      <c r="L1355" s="137">
        <f t="shared" si="145"/>
        <v>-0.14105907439970627</v>
      </c>
      <c r="M1355" s="137">
        <f t="shared" si="146"/>
        <v>-0.32251351573873521</v>
      </c>
      <c r="N1355" s="383">
        <f t="shared" si="140"/>
        <v>-434.42570570007632</v>
      </c>
    </row>
    <row r="1356" spans="2:14" x14ac:dyDescent="0.25">
      <c r="B1356" s="382">
        <v>19</v>
      </c>
      <c r="C1356" s="382">
        <v>4236</v>
      </c>
      <c r="D1356" s="379" t="s">
        <v>1926</v>
      </c>
      <c r="E1356" s="380">
        <v>5825</v>
      </c>
      <c r="F1356" s="380">
        <v>1224</v>
      </c>
      <c r="G1356" s="380">
        <v>8712</v>
      </c>
      <c r="H1356" s="137">
        <f t="shared" si="141"/>
        <v>11.876633986928105</v>
      </c>
      <c r="I1356" s="381">
        <f t="shared" si="142"/>
        <v>0.66861799816345269</v>
      </c>
      <c r="J1356" s="137">
        <f t="shared" si="143"/>
        <v>0.11837887167823924</v>
      </c>
      <c r="K1356" s="137">
        <f t="shared" si="144"/>
        <v>0.11544574942045198</v>
      </c>
      <c r="L1356" s="137">
        <f t="shared" si="145"/>
        <v>0.20964109386364671</v>
      </c>
      <c r="M1356" s="137">
        <f t="shared" si="146"/>
        <v>0.44346571496233794</v>
      </c>
      <c r="N1356" s="383">
        <f t="shared" si="140"/>
        <v>3863.473308751888</v>
      </c>
    </row>
    <row r="1357" spans="2:14" x14ac:dyDescent="0.25">
      <c r="B1357" s="382">
        <v>19</v>
      </c>
      <c r="C1357" s="382">
        <v>4237</v>
      </c>
      <c r="D1357" s="379" t="s">
        <v>1927</v>
      </c>
      <c r="E1357" s="380">
        <v>404</v>
      </c>
      <c r="F1357" s="380">
        <v>513</v>
      </c>
      <c r="G1357" s="380">
        <v>1630</v>
      </c>
      <c r="H1357" s="137">
        <f t="shared" si="141"/>
        <v>3.9649122807017543</v>
      </c>
      <c r="I1357" s="381">
        <f t="shared" si="142"/>
        <v>0.24785276073619633</v>
      </c>
      <c r="J1357" s="137">
        <f t="shared" si="143"/>
        <v>-7.0242810453927773E-2</v>
      </c>
      <c r="K1357" s="137">
        <f t="shared" si="144"/>
        <v>-8.6091308676872813E-2</v>
      </c>
      <c r="L1357" s="137">
        <f t="shared" si="145"/>
        <v>-0.14873685882572363</v>
      </c>
      <c r="M1357" s="137">
        <f t="shared" si="146"/>
        <v>-0.30507097795652421</v>
      </c>
      <c r="N1357" s="383">
        <f t="shared" ref="N1357:N1420" si="147">M1357*G1357</f>
        <v>-497.2656940691345</v>
      </c>
    </row>
    <row r="1358" spans="2:14" x14ac:dyDescent="0.25">
      <c r="B1358" s="382">
        <v>19</v>
      </c>
      <c r="C1358" s="382">
        <v>4238</v>
      </c>
      <c r="D1358" s="379" t="s">
        <v>1928</v>
      </c>
      <c r="E1358" s="380">
        <v>189</v>
      </c>
      <c r="F1358" s="380">
        <v>382</v>
      </c>
      <c r="G1358" s="380">
        <v>960</v>
      </c>
      <c r="H1358" s="137">
        <f t="shared" ref="H1358:H1421" si="148">(G1358+E1358)/F1358</f>
        <v>3.0078534031413611</v>
      </c>
      <c r="I1358" s="381">
        <f t="shared" ref="I1358:I1421" si="149">E1358/G1358</f>
        <v>0.19687499999999999</v>
      </c>
      <c r="J1358" s="137">
        <f t="shared" ref="J1358:J1421" si="150">$J$6*(G1358-G$10)/G$11</f>
        <v>-8.8087561516982257E-2</v>
      </c>
      <c r="K1358" s="137">
        <f t="shared" ref="K1358:K1421" si="151">$K$6*(H1358-H$10)/H$11</f>
        <v>-0.11047068370691902</v>
      </c>
      <c r="L1358" s="137">
        <f t="shared" ref="L1358:L1421" si="152">$L$6*(I1358-I$10)/I$11</f>
        <v>-0.19215609573092324</v>
      </c>
      <c r="M1358" s="137">
        <f t="shared" ref="M1358:M1421" si="153">SUM(J1358:L1358)</f>
        <v>-0.39071434095482449</v>
      </c>
      <c r="N1358" s="383">
        <f t="shared" si="147"/>
        <v>-375.08576731663152</v>
      </c>
    </row>
    <row r="1359" spans="2:14" x14ac:dyDescent="0.25">
      <c r="B1359" s="382">
        <v>19</v>
      </c>
      <c r="C1359" s="382">
        <v>4239</v>
      </c>
      <c r="D1359" s="379" t="s">
        <v>1929</v>
      </c>
      <c r="E1359" s="380">
        <v>2356</v>
      </c>
      <c r="F1359" s="380">
        <v>2005</v>
      </c>
      <c r="G1359" s="380">
        <v>4491</v>
      </c>
      <c r="H1359" s="137">
        <f t="shared" si="148"/>
        <v>3.4149625935162096</v>
      </c>
      <c r="I1359" s="381">
        <f t="shared" si="149"/>
        <v>0.52460476508572706</v>
      </c>
      <c r="J1359" s="137">
        <f t="shared" si="150"/>
        <v>5.9569399809959542E-3</v>
      </c>
      <c r="K1359" s="137">
        <f t="shared" si="151"/>
        <v>-0.10010030016727038</v>
      </c>
      <c r="L1359" s="137">
        <f t="shared" si="152"/>
        <v>8.6980847627180544E-2</v>
      </c>
      <c r="M1359" s="137">
        <f t="shared" si="153"/>
        <v>-7.1625125590938782E-3</v>
      </c>
      <c r="N1359" s="383">
        <f t="shared" si="147"/>
        <v>-32.166843902890605</v>
      </c>
    </row>
    <row r="1360" spans="2:14" x14ac:dyDescent="0.25">
      <c r="B1360" s="382">
        <v>19</v>
      </c>
      <c r="C1360" s="382">
        <v>4240</v>
      </c>
      <c r="D1360" s="379" t="s">
        <v>1930</v>
      </c>
      <c r="E1360" s="380">
        <v>649</v>
      </c>
      <c r="F1360" s="380">
        <v>453</v>
      </c>
      <c r="G1360" s="380">
        <v>3186</v>
      </c>
      <c r="H1360" s="137">
        <f t="shared" si="148"/>
        <v>8.4657836644591615</v>
      </c>
      <c r="I1360" s="381">
        <f t="shared" si="149"/>
        <v>0.20370370370370369</v>
      </c>
      <c r="J1360" s="137">
        <f t="shared" si="150"/>
        <v>-2.8800373656744503E-2</v>
      </c>
      <c r="K1360" s="137">
        <f t="shared" si="151"/>
        <v>2.8560395621957804E-2</v>
      </c>
      <c r="L1360" s="137">
        <f t="shared" si="152"/>
        <v>-0.18633989079008909</v>
      </c>
      <c r="M1360" s="137">
        <f t="shared" si="153"/>
        <v>-0.18657986882487579</v>
      </c>
      <c r="N1360" s="383">
        <f t="shared" si="147"/>
        <v>-594.44346207605429</v>
      </c>
    </row>
    <row r="1361" spans="2:14" x14ac:dyDescent="0.25">
      <c r="B1361" s="382">
        <v>19</v>
      </c>
      <c r="C1361" s="382">
        <v>4251</v>
      </c>
      <c r="D1361" s="379" t="s">
        <v>1931</v>
      </c>
      <c r="E1361" s="380">
        <v>130</v>
      </c>
      <c r="F1361" s="380">
        <v>705</v>
      </c>
      <c r="G1361" s="380">
        <v>850</v>
      </c>
      <c r="H1361" s="137">
        <f t="shared" si="148"/>
        <v>1.3900709219858156</v>
      </c>
      <c r="I1361" s="381">
        <f t="shared" si="149"/>
        <v>0.15294117647058825</v>
      </c>
      <c r="J1361" s="137">
        <f t="shared" si="150"/>
        <v>-9.1017296766140454E-2</v>
      </c>
      <c r="K1361" s="137">
        <f t="shared" si="151"/>
        <v>-0.15168081899730604</v>
      </c>
      <c r="L1361" s="137">
        <f t="shared" si="152"/>
        <v>-0.22957580708007841</v>
      </c>
      <c r="M1361" s="137">
        <f t="shared" si="153"/>
        <v>-0.47227392284352487</v>
      </c>
      <c r="N1361" s="383">
        <f t="shared" si="147"/>
        <v>-401.43283441699612</v>
      </c>
    </row>
    <row r="1362" spans="2:14" x14ac:dyDescent="0.25">
      <c r="B1362" s="382">
        <v>19</v>
      </c>
      <c r="C1362" s="382">
        <v>4252</v>
      </c>
      <c r="D1362" s="379" t="s">
        <v>1932</v>
      </c>
      <c r="E1362" s="380">
        <v>6705</v>
      </c>
      <c r="F1362" s="380">
        <v>454</v>
      </c>
      <c r="G1362" s="380">
        <v>5824</v>
      </c>
      <c r="H1362" s="137">
        <f t="shared" si="148"/>
        <v>27.596916299559471</v>
      </c>
      <c r="I1362" s="381">
        <f t="shared" si="149"/>
        <v>1.1512706043956045</v>
      </c>
      <c r="J1362" s="137">
        <f t="shared" si="150"/>
        <v>4.1460004409431227E-2</v>
      </c>
      <c r="K1362" s="137">
        <f t="shared" si="151"/>
        <v>0.51589201982627475</v>
      </c>
      <c r="L1362" s="137">
        <f t="shared" si="152"/>
        <v>0.62073031297141945</v>
      </c>
      <c r="M1362" s="137">
        <f t="shared" si="153"/>
        <v>1.1780823372071254</v>
      </c>
      <c r="N1362" s="383">
        <f t="shared" si="147"/>
        <v>6861.1515318942984</v>
      </c>
    </row>
    <row r="1363" spans="2:14" x14ac:dyDescent="0.25">
      <c r="B1363" s="382">
        <v>19</v>
      </c>
      <c r="C1363" s="382">
        <v>4253</v>
      </c>
      <c r="D1363" s="379" t="s">
        <v>1933</v>
      </c>
      <c r="E1363" s="380">
        <v>709</v>
      </c>
      <c r="F1363" s="380">
        <v>1097</v>
      </c>
      <c r="G1363" s="380">
        <v>3888</v>
      </c>
      <c r="H1363" s="137">
        <f t="shared" si="148"/>
        <v>4.1905195989061079</v>
      </c>
      <c r="I1363" s="381">
        <f t="shared" si="149"/>
        <v>0.1823559670781893</v>
      </c>
      <c r="J1363" s="137">
        <f t="shared" si="150"/>
        <v>-1.0103335975753086E-2</v>
      </c>
      <c r="K1363" s="137">
        <f t="shared" si="151"/>
        <v>-8.0344362957036647E-2</v>
      </c>
      <c r="L1363" s="137">
        <f t="shared" si="152"/>
        <v>-0.20452237704580409</v>
      </c>
      <c r="M1363" s="137">
        <f t="shared" si="153"/>
        <v>-0.29497007597859382</v>
      </c>
      <c r="N1363" s="383">
        <f t="shared" si="147"/>
        <v>-1146.8436554047728</v>
      </c>
    </row>
    <row r="1364" spans="2:14" x14ac:dyDescent="0.25">
      <c r="B1364" s="382">
        <v>19</v>
      </c>
      <c r="C1364" s="382">
        <v>4254</v>
      </c>
      <c r="D1364" s="379" t="s">
        <v>1934</v>
      </c>
      <c r="E1364" s="380">
        <v>4562</v>
      </c>
      <c r="F1364" s="380">
        <v>1818</v>
      </c>
      <c r="G1364" s="380">
        <v>11389</v>
      </c>
      <c r="H1364" s="137">
        <f t="shared" si="148"/>
        <v>8.7739273927392745</v>
      </c>
      <c r="I1364" s="381">
        <f t="shared" si="149"/>
        <v>0.40056194573711473</v>
      </c>
      <c r="J1364" s="137">
        <f t="shared" si="150"/>
        <v>0.18967797406002562</v>
      </c>
      <c r="K1364" s="137">
        <f t="shared" si="151"/>
        <v>3.6409809791801792E-2</v>
      </c>
      <c r="L1364" s="137">
        <f t="shared" si="152"/>
        <v>-1.8670018199534826E-2</v>
      </c>
      <c r="M1364" s="137">
        <f t="shared" si="153"/>
        <v>0.20741776565229261</v>
      </c>
      <c r="N1364" s="383">
        <f t="shared" si="147"/>
        <v>2362.2809330139607</v>
      </c>
    </row>
    <row r="1365" spans="2:14" x14ac:dyDescent="0.25">
      <c r="B1365" s="382">
        <v>19</v>
      </c>
      <c r="C1365" s="382">
        <v>4255</v>
      </c>
      <c r="D1365" s="379" t="s">
        <v>1935</v>
      </c>
      <c r="E1365" s="380">
        <v>362</v>
      </c>
      <c r="F1365" s="380">
        <v>287</v>
      </c>
      <c r="G1365" s="380">
        <v>1563</v>
      </c>
      <c r="H1365" s="137">
        <f t="shared" si="148"/>
        <v>6.7073170731707314</v>
      </c>
      <c r="I1365" s="381">
        <f t="shared" si="149"/>
        <v>0.23160588611644273</v>
      </c>
      <c r="J1365" s="137">
        <f t="shared" si="150"/>
        <v>-7.2027285560233217E-2</v>
      </c>
      <c r="K1365" s="137">
        <f t="shared" si="151"/>
        <v>-1.6233417498617331E-2</v>
      </c>
      <c r="L1365" s="137">
        <f t="shared" si="152"/>
        <v>-0.16257479301303823</v>
      </c>
      <c r="M1365" s="137">
        <f t="shared" si="153"/>
        <v>-0.25083549607188876</v>
      </c>
      <c r="N1365" s="383">
        <f t="shared" si="147"/>
        <v>-392.05588036036215</v>
      </c>
    </row>
    <row r="1366" spans="2:14" x14ac:dyDescent="0.25">
      <c r="B1366" s="382">
        <v>19</v>
      </c>
      <c r="C1366" s="382">
        <v>4256</v>
      </c>
      <c r="D1366" s="379" t="s">
        <v>1936</v>
      </c>
      <c r="E1366" s="380">
        <v>131</v>
      </c>
      <c r="F1366" s="380">
        <v>500</v>
      </c>
      <c r="G1366" s="380">
        <v>1081</v>
      </c>
      <c r="H1366" s="137">
        <f t="shared" si="148"/>
        <v>2.4239999999999999</v>
      </c>
      <c r="I1366" s="381">
        <f t="shared" si="149"/>
        <v>0.1211840888066605</v>
      </c>
      <c r="J1366" s="137">
        <f t="shared" si="150"/>
        <v>-8.4864852742908226E-2</v>
      </c>
      <c r="K1366" s="137">
        <f t="shared" si="151"/>
        <v>-0.125343312143359</v>
      </c>
      <c r="L1366" s="137">
        <f t="shared" si="152"/>
        <v>-0.25662423943148643</v>
      </c>
      <c r="M1366" s="137">
        <f t="shared" si="153"/>
        <v>-0.46683240431775364</v>
      </c>
      <c r="N1366" s="383">
        <f t="shared" si="147"/>
        <v>-504.64582906749166</v>
      </c>
    </row>
    <row r="1367" spans="2:14" x14ac:dyDescent="0.25">
      <c r="B1367" s="382">
        <v>19</v>
      </c>
      <c r="C1367" s="382">
        <v>4257</v>
      </c>
      <c r="D1367" s="379" t="s">
        <v>1937</v>
      </c>
      <c r="E1367" s="380">
        <v>110</v>
      </c>
      <c r="F1367" s="380">
        <v>462</v>
      </c>
      <c r="G1367" s="380">
        <v>360</v>
      </c>
      <c r="H1367" s="137">
        <f t="shared" si="148"/>
        <v>1.0173160173160174</v>
      </c>
      <c r="I1367" s="381">
        <f t="shared" si="149"/>
        <v>0.30555555555555558</v>
      </c>
      <c r="J1367" s="137">
        <f t="shared" si="150"/>
        <v>-0.10406793560329972</v>
      </c>
      <c r="K1367" s="137">
        <f t="shared" si="151"/>
        <v>-0.16117608812682799</v>
      </c>
      <c r="L1367" s="137">
        <f t="shared" si="152"/>
        <v>-9.9589715401376649E-2</v>
      </c>
      <c r="M1367" s="137">
        <f t="shared" si="153"/>
        <v>-0.3648337391315043</v>
      </c>
      <c r="N1367" s="383">
        <f t="shared" si="147"/>
        <v>-131.34014608734154</v>
      </c>
    </row>
    <row r="1368" spans="2:14" x14ac:dyDescent="0.25">
      <c r="B1368" s="382">
        <v>19</v>
      </c>
      <c r="C1368" s="382">
        <v>4258</v>
      </c>
      <c r="D1368" s="379" t="s">
        <v>1938</v>
      </c>
      <c r="E1368" s="380">
        <v>8824</v>
      </c>
      <c r="F1368" s="380">
        <v>1499</v>
      </c>
      <c r="G1368" s="380">
        <v>13820</v>
      </c>
      <c r="H1368" s="137">
        <f t="shared" si="148"/>
        <v>15.106070713809206</v>
      </c>
      <c r="I1368" s="381">
        <f t="shared" si="149"/>
        <v>0.63849493487698983</v>
      </c>
      <c r="J1368" s="137">
        <f t="shared" si="150"/>
        <v>0.25442512306642184</v>
      </c>
      <c r="K1368" s="137">
        <f t="shared" si="151"/>
        <v>0.1977099140882847</v>
      </c>
      <c r="L1368" s="137">
        <f t="shared" si="152"/>
        <v>0.18398440745261388</v>
      </c>
      <c r="M1368" s="137">
        <f t="shared" si="153"/>
        <v>0.63611944460732039</v>
      </c>
      <c r="N1368" s="383">
        <f t="shared" si="147"/>
        <v>8791.1707244731679</v>
      </c>
    </row>
    <row r="1369" spans="2:14" x14ac:dyDescent="0.25">
      <c r="B1369" s="382">
        <v>19</v>
      </c>
      <c r="C1369" s="382">
        <v>4259</v>
      </c>
      <c r="D1369" s="379" t="s">
        <v>1939</v>
      </c>
      <c r="E1369" s="380">
        <v>215</v>
      </c>
      <c r="F1369" s="380">
        <v>701</v>
      </c>
      <c r="G1369" s="380">
        <v>883</v>
      </c>
      <c r="H1369" s="137">
        <f t="shared" si="148"/>
        <v>1.5663338088445078</v>
      </c>
      <c r="I1369" s="381">
        <f t="shared" si="149"/>
        <v>0.2434881087202718</v>
      </c>
      <c r="J1369" s="137">
        <f t="shared" si="150"/>
        <v>-9.0138376191393005E-2</v>
      </c>
      <c r="K1369" s="137">
        <f t="shared" si="151"/>
        <v>-0.14719083502311159</v>
      </c>
      <c r="L1369" s="137">
        <f t="shared" si="152"/>
        <v>-0.15245435949957381</v>
      </c>
      <c r="M1369" s="137">
        <f t="shared" si="153"/>
        <v>-0.38978357071407843</v>
      </c>
      <c r="N1369" s="383">
        <f t="shared" si="147"/>
        <v>-344.17889294053123</v>
      </c>
    </row>
    <row r="1370" spans="2:14" x14ac:dyDescent="0.25">
      <c r="B1370" s="382">
        <v>19</v>
      </c>
      <c r="C1370" s="382">
        <v>4260</v>
      </c>
      <c r="D1370" s="379" t="s">
        <v>1940</v>
      </c>
      <c r="E1370" s="380">
        <v>3685</v>
      </c>
      <c r="F1370" s="380">
        <v>254</v>
      </c>
      <c r="G1370" s="380">
        <v>3512</v>
      </c>
      <c r="H1370" s="137">
        <f t="shared" si="148"/>
        <v>28.334645669291337</v>
      </c>
      <c r="I1370" s="381">
        <f t="shared" si="149"/>
        <v>1.0492596810933941</v>
      </c>
      <c r="J1370" s="137">
        <f t="shared" si="150"/>
        <v>-2.0117703736512026E-2</v>
      </c>
      <c r="K1370" s="137">
        <f t="shared" si="151"/>
        <v>0.53468436520550444</v>
      </c>
      <c r="L1370" s="137">
        <f t="shared" si="152"/>
        <v>0.53384465181620355</v>
      </c>
      <c r="M1370" s="137">
        <f t="shared" si="153"/>
        <v>1.048411313285196</v>
      </c>
      <c r="N1370" s="383">
        <f t="shared" si="147"/>
        <v>3682.0205322576085</v>
      </c>
    </row>
    <row r="1371" spans="2:14" x14ac:dyDescent="0.25">
      <c r="B1371" s="382">
        <v>19</v>
      </c>
      <c r="C1371" s="382">
        <v>4261</v>
      </c>
      <c r="D1371" s="379" t="s">
        <v>1941</v>
      </c>
      <c r="E1371" s="380">
        <v>721</v>
      </c>
      <c r="F1371" s="380">
        <v>409</v>
      </c>
      <c r="G1371" s="380">
        <v>2065</v>
      </c>
      <c r="H1371" s="137">
        <f t="shared" si="148"/>
        <v>6.8117359413202934</v>
      </c>
      <c r="I1371" s="381">
        <f t="shared" si="149"/>
        <v>0.34915254237288135</v>
      </c>
      <c r="J1371" s="137">
        <f t="shared" si="150"/>
        <v>-5.8657039241347617E-2</v>
      </c>
      <c r="K1371" s="137">
        <f t="shared" si="151"/>
        <v>-1.3573532295608511E-2</v>
      </c>
      <c r="L1371" s="137">
        <f t="shared" si="152"/>
        <v>-6.2456897646393131E-2</v>
      </c>
      <c r="M1371" s="137">
        <f t="shared" si="153"/>
        <v>-0.13468746918334926</v>
      </c>
      <c r="N1371" s="383">
        <f t="shared" si="147"/>
        <v>-278.12962386361619</v>
      </c>
    </row>
    <row r="1372" spans="2:14" x14ac:dyDescent="0.25">
      <c r="B1372" s="382">
        <v>19</v>
      </c>
      <c r="C1372" s="382">
        <v>4262</v>
      </c>
      <c r="D1372" s="379" t="s">
        <v>1942</v>
      </c>
      <c r="E1372" s="380">
        <v>185</v>
      </c>
      <c r="F1372" s="380">
        <v>706</v>
      </c>
      <c r="G1372" s="380">
        <v>1017</v>
      </c>
      <c r="H1372" s="137">
        <f t="shared" si="148"/>
        <v>1.7025495750708215</v>
      </c>
      <c r="I1372" s="381">
        <f t="shared" si="149"/>
        <v>0.18190757128810225</v>
      </c>
      <c r="J1372" s="137">
        <f t="shared" si="150"/>
        <v>-8.6569425978782102E-2</v>
      </c>
      <c r="K1372" s="137">
        <f t="shared" si="151"/>
        <v>-0.14372098031751451</v>
      </c>
      <c r="L1372" s="137">
        <f t="shared" si="152"/>
        <v>-0.20490428874133407</v>
      </c>
      <c r="M1372" s="137">
        <f t="shared" si="153"/>
        <v>-0.43519469503763064</v>
      </c>
      <c r="N1372" s="383">
        <f t="shared" si="147"/>
        <v>-442.59300485327037</v>
      </c>
    </row>
    <row r="1373" spans="2:14" x14ac:dyDescent="0.25">
      <c r="B1373" s="382">
        <v>19</v>
      </c>
      <c r="C1373" s="382">
        <v>4263</v>
      </c>
      <c r="D1373" s="379" t="s">
        <v>1943</v>
      </c>
      <c r="E1373" s="380">
        <v>570</v>
      </c>
      <c r="F1373" s="380">
        <v>1131</v>
      </c>
      <c r="G1373" s="380">
        <v>2545</v>
      </c>
      <c r="H1373" s="137">
        <f t="shared" si="148"/>
        <v>2.7541998231653406</v>
      </c>
      <c r="I1373" s="381">
        <f t="shared" si="149"/>
        <v>0.22396856581532418</v>
      </c>
      <c r="J1373" s="137">
        <f t="shared" si="150"/>
        <v>-4.5872739972293651E-2</v>
      </c>
      <c r="K1373" s="137">
        <f t="shared" si="151"/>
        <v>-0.1169320581311472</v>
      </c>
      <c r="L1373" s="137">
        <f t="shared" si="152"/>
        <v>-0.1690797201555069</v>
      </c>
      <c r="M1373" s="137">
        <f t="shared" si="153"/>
        <v>-0.33188451825894771</v>
      </c>
      <c r="N1373" s="383">
        <f t="shared" si="147"/>
        <v>-844.64609896902198</v>
      </c>
    </row>
    <row r="1374" spans="2:14" x14ac:dyDescent="0.25">
      <c r="B1374" s="382">
        <v>19</v>
      </c>
      <c r="C1374" s="382">
        <v>4264</v>
      </c>
      <c r="D1374" s="379" t="s">
        <v>1944</v>
      </c>
      <c r="E1374" s="380">
        <v>239</v>
      </c>
      <c r="F1374" s="380">
        <v>835</v>
      </c>
      <c r="G1374" s="380">
        <v>909</v>
      </c>
      <c r="H1374" s="137">
        <f t="shared" si="148"/>
        <v>1.3748502994011975</v>
      </c>
      <c r="I1374" s="381">
        <f t="shared" si="149"/>
        <v>0.26292629262926293</v>
      </c>
      <c r="J1374" s="137">
        <f t="shared" si="150"/>
        <v>-8.9445893314319236E-2</v>
      </c>
      <c r="K1374" s="137">
        <f t="shared" si="151"/>
        <v>-0.15206853732360909</v>
      </c>
      <c r="L1374" s="137">
        <f t="shared" si="152"/>
        <v>-0.13589829465947864</v>
      </c>
      <c r="M1374" s="137">
        <f t="shared" si="153"/>
        <v>-0.37741272529740699</v>
      </c>
      <c r="N1374" s="383">
        <f t="shared" si="147"/>
        <v>-343.06816729534296</v>
      </c>
    </row>
    <row r="1375" spans="2:14" x14ac:dyDescent="0.25">
      <c r="B1375" s="382">
        <v>19</v>
      </c>
      <c r="C1375" s="382">
        <v>4271</v>
      </c>
      <c r="D1375" s="379" t="s">
        <v>1945</v>
      </c>
      <c r="E1375" s="380">
        <v>3560</v>
      </c>
      <c r="F1375" s="380">
        <v>421</v>
      </c>
      <c r="G1375" s="380">
        <v>8917</v>
      </c>
      <c r="H1375" s="137">
        <f t="shared" si="148"/>
        <v>29.636579572446557</v>
      </c>
      <c r="I1375" s="381">
        <f t="shared" si="149"/>
        <v>0.39923741168554444</v>
      </c>
      <c r="J1375" s="137">
        <f t="shared" si="150"/>
        <v>0.1238388328243977</v>
      </c>
      <c r="K1375" s="137">
        <f t="shared" si="151"/>
        <v>0.56784881896435901</v>
      </c>
      <c r="L1375" s="137">
        <f t="shared" si="152"/>
        <v>-1.979816225575854E-2</v>
      </c>
      <c r="M1375" s="137">
        <f t="shared" si="153"/>
        <v>0.6718894895329981</v>
      </c>
      <c r="N1375" s="383">
        <f t="shared" si="147"/>
        <v>5991.238578165744</v>
      </c>
    </row>
    <row r="1376" spans="2:14" x14ac:dyDescent="0.25">
      <c r="B1376" s="382">
        <v>19</v>
      </c>
      <c r="C1376" s="382">
        <v>4273</v>
      </c>
      <c r="D1376" s="379" t="s">
        <v>1946</v>
      </c>
      <c r="E1376" s="380">
        <v>160</v>
      </c>
      <c r="F1376" s="380">
        <v>503</v>
      </c>
      <c r="G1376" s="380">
        <v>863</v>
      </c>
      <c r="H1376" s="137">
        <f t="shared" si="148"/>
        <v>2.0337972166998011</v>
      </c>
      <c r="I1376" s="381">
        <f t="shared" si="149"/>
        <v>0.1853997682502897</v>
      </c>
      <c r="J1376" s="137">
        <f t="shared" si="150"/>
        <v>-9.067105532760357E-2</v>
      </c>
      <c r="K1376" s="137">
        <f t="shared" si="151"/>
        <v>-0.13528303499101954</v>
      </c>
      <c r="L1376" s="137">
        <f t="shared" si="152"/>
        <v>-0.20192988333334658</v>
      </c>
      <c r="M1376" s="137">
        <f t="shared" si="153"/>
        <v>-0.42788397365196973</v>
      </c>
      <c r="N1376" s="383">
        <f t="shared" si="147"/>
        <v>-369.26386926164986</v>
      </c>
    </row>
    <row r="1377" spans="2:14" x14ac:dyDescent="0.25">
      <c r="B1377" s="382">
        <v>19</v>
      </c>
      <c r="C1377" s="382">
        <v>4274</v>
      </c>
      <c r="D1377" s="379" t="s">
        <v>1947</v>
      </c>
      <c r="E1377" s="380">
        <v>761</v>
      </c>
      <c r="F1377" s="380">
        <v>1352</v>
      </c>
      <c r="G1377" s="380">
        <v>4339</v>
      </c>
      <c r="H1377" s="137">
        <f t="shared" si="148"/>
        <v>3.7721893491124261</v>
      </c>
      <c r="I1377" s="381">
        <f t="shared" si="149"/>
        <v>0.17538603364830607</v>
      </c>
      <c r="J1377" s="137">
        <f t="shared" si="150"/>
        <v>1.9085785457955324E-3</v>
      </c>
      <c r="K1377" s="137">
        <f t="shared" si="151"/>
        <v>-9.1000583055146037E-2</v>
      </c>
      <c r="L1377" s="137">
        <f t="shared" si="152"/>
        <v>-0.21045887143934244</v>
      </c>
      <c r="M1377" s="137">
        <f t="shared" si="153"/>
        <v>-0.29955087594869295</v>
      </c>
      <c r="N1377" s="383">
        <f t="shared" si="147"/>
        <v>-1299.7512507413787</v>
      </c>
    </row>
    <row r="1378" spans="2:14" x14ac:dyDescent="0.25">
      <c r="B1378" s="382">
        <v>19</v>
      </c>
      <c r="C1378" s="382">
        <v>4275</v>
      </c>
      <c r="D1378" s="379" t="s">
        <v>1948</v>
      </c>
      <c r="E1378" s="380">
        <v>272</v>
      </c>
      <c r="F1378" s="380">
        <v>435</v>
      </c>
      <c r="G1378" s="380">
        <v>938</v>
      </c>
      <c r="H1378" s="137">
        <f t="shared" si="148"/>
        <v>2.7816091954022988</v>
      </c>
      <c r="I1378" s="381">
        <f t="shared" si="149"/>
        <v>0.28997867803837951</v>
      </c>
      <c r="J1378" s="137">
        <f t="shared" si="150"/>
        <v>-8.8673508566813886E-2</v>
      </c>
      <c r="K1378" s="137">
        <f t="shared" si="151"/>
        <v>-0.11623385305644345</v>
      </c>
      <c r="L1378" s="137">
        <f t="shared" si="152"/>
        <v>-0.11285699363004389</v>
      </c>
      <c r="M1378" s="137">
        <f t="shared" si="153"/>
        <v>-0.31776435525330127</v>
      </c>
      <c r="N1378" s="383">
        <f t="shared" si="147"/>
        <v>-298.06296522759658</v>
      </c>
    </row>
    <row r="1379" spans="2:14" x14ac:dyDescent="0.25">
      <c r="B1379" s="382">
        <v>19</v>
      </c>
      <c r="C1379" s="382">
        <v>4276</v>
      </c>
      <c r="D1379" s="379" t="s">
        <v>1949</v>
      </c>
      <c r="E1379" s="380">
        <v>1857</v>
      </c>
      <c r="F1379" s="380">
        <v>882</v>
      </c>
      <c r="G1379" s="380">
        <v>5106</v>
      </c>
      <c r="H1379" s="137">
        <f t="shared" si="148"/>
        <v>7.8945578231292517</v>
      </c>
      <c r="I1379" s="381">
        <f t="shared" si="149"/>
        <v>0.36368977673325498</v>
      </c>
      <c r="J1379" s="137">
        <f t="shared" si="150"/>
        <v>2.2336823419471342E-2</v>
      </c>
      <c r="K1379" s="137">
        <f t="shared" si="151"/>
        <v>1.4009431894277663E-2</v>
      </c>
      <c r="L1379" s="137">
        <f t="shared" si="152"/>
        <v>-5.0075113638542522E-2</v>
      </c>
      <c r="M1379" s="137">
        <f t="shared" si="153"/>
        <v>-1.3728858324793515E-2</v>
      </c>
      <c r="N1379" s="383">
        <f t="shared" si="147"/>
        <v>-70.099550606395681</v>
      </c>
    </row>
    <row r="1380" spans="2:14" x14ac:dyDescent="0.25">
      <c r="B1380" s="382">
        <v>19</v>
      </c>
      <c r="C1380" s="382">
        <v>4277</v>
      </c>
      <c r="D1380" s="379" t="s">
        <v>1950</v>
      </c>
      <c r="E1380" s="380">
        <v>406</v>
      </c>
      <c r="F1380" s="380">
        <v>385</v>
      </c>
      <c r="G1380" s="380">
        <v>955</v>
      </c>
      <c r="H1380" s="137">
        <f t="shared" si="148"/>
        <v>3.535064935064935</v>
      </c>
      <c r="I1380" s="381">
        <f t="shared" si="149"/>
        <v>0.42513089005235605</v>
      </c>
      <c r="J1380" s="137">
        <f t="shared" si="150"/>
        <v>-8.8220731301034902E-2</v>
      </c>
      <c r="K1380" s="137">
        <f t="shared" si="151"/>
        <v>-9.7040906335548335E-2</v>
      </c>
      <c r="L1380" s="137">
        <f t="shared" si="152"/>
        <v>2.2560640435534359E-3</v>
      </c>
      <c r="M1380" s="137">
        <f t="shared" si="153"/>
        <v>-0.1830055735930298</v>
      </c>
      <c r="N1380" s="383">
        <f t="shared" si="147"/>
        <v>-174.77032278134345</v>
      </c>
    </row>
    <row r="1381" spans="2:14" x14ac:dyDescent="0.25">
      <c r="B1381" s="382">
        <v>19</v>
      </c>
      <c r="C1381" s="382">
        <v>4279</v>
      </c>
      <c r="D1381" s="379" t="s">
        <v>1951</v>
      </c>
      <c r="E1381" s="380">
        <v>936</v>
      </c>
      <c r="F1381" s="380">
        <v>1841</v>
      </c>
      <c r="G1381" s="380">
        <v>3128</v>
      </c>
      <c r="H1381" s="137">
        <f t="shared" si="148"/>
        <v>2.207495926127105</v>
      </c>
      <c r="I1381" s="381">
        <f t="shared" si="149"/>
        <v>0.29923273657289001</v>
      </c>
      <c r="J1381" s="137">
        <f t="shared" si="150"/>
        <v>-3.034514315175519E-2</v>
      </c>
      <c r="K1381" s="137">
        <f t="shared" si="151"/>
        <v>-0.13085836888253757</v>
      </c>
      <c r="L1381" s="137">
        <f t="shared" si="152"/>
        <v>-0.10497504365731394</v>
      </c>
      <c r="M1381" s="137">
        <f t="shared" si="153"/>
        <v>-0.2661785556916067</v>
      </c>
      <c r="N1381" s="383">
        <f t="shared" si="147"/>
        <v>-832.60652220334578</v>
      </c>
    </row>
    <row r="1382" spans="2:14" x14ac:dyDescent="0.25">
      <c r="B1382" s="382">
        <v>19</v>
      </c>
      <c r="C1382" s="382">
        <v>4280</v>
      </c>
      <c r="D1382" s="379" t="s">
        <v>1952</v>
      </c>
      <c r="E1382" s="380">
        <v>5949</v>
      </c>
      <c r="F1382" s="380">
        <v>1285</v>
      </c>
      <c r="G1382" s="380">
        <v>15120</v>
      </c>
      <c r="H1382" s="137">
        <f t="shared" si="148"/>
        <v>16.396108949416341</v>
      </c>
      <c r="I1382" s="381">
        <f t="shared" si="149"/>
        <v>0.39345238095238094</v>
      </c>
      <c r="J1382" s="137">
        <f t="shared" si="150"/>
        <v>0.28904926692010963</v>
      </c>
      <c r="K1382" s="137">
        <f t="shared" si="151"/>
        <v>0.23057134684478808</v>
      </c>
      <c r="L1382" s="137">
        <f t="shared" si="152"/>
        <v>-2.472544066657224E-2</v>
      </c>
      <c r="M1382" s="137">
        <f t="shared" si="153"/>
        <v>0.49489517309832554</v>
      </c>
      <c r="N1382" s="383">
        <f t="shared" si="147"/>
        <v>7482.8150172466821</v>
      </c>
    </row>
    <row r="1383" spans="2:14" x14ac:dyDescent="0.25">
      <c r="B1383" s="382">
        <v>19</v>
      </c>
      <c r="C1383" s="382">
        <v>4281</v>
      </c>
      <c r="D1383" s="379" t="s">
        <v>1953</v>
      </c>
      <c r="E1383" s="380">
        <v>634</v>
      </c>
      <c r="F1383" s="380">
        <v>799</v>
      </c>
      <c r="G1383" s="380">
        <v>1621</v>
      </c>
      <c r="H1383" s="137">
        <f t="shared" si="148"/>
        <v>2.8222778473091363</v>
      </c>
      <c r="I1383" s="381">
        <f t="shared" si="149"/>
        <v>0.39111659469463295</v>
      </c>
      <c r="J1383" s="137">
        <f t="shared" si="150"/>
        <v>-7.0482516065222531E-2</v>
      </c>
      <c r="K1383" s="137">
        <f t="shared" si="151"/>
        <v>-0.11519789138255923</v>
      </c>
      <c r="L1383" s="137">
        <f t="shared" si="152"/>
        <v>-2.6714897547777672E-2</v>
      </c>
      <c r="M1383" s="137">
        <f t="shared" si="153"/>
        <v>-0.21239530499555942</v>
      </c>
      <c r="N1383" s="383">
        <f t="shared" si="147"/>
        <v>-344.29278939780181</v>
      </c>
    </row>
    <row r="1384" spans="2:14" x14ac:dyDescent="0.25">
      <c r="B1384" s="382">
        <v>19</v>
      </c>
      <c r="C1384" s="382">
        <v>4282</v>
      </c>
      <c r="D1384" s="379" t="s">
        <v>1954</v>
      </c>
      <c r="E1384" s="380">
        <v>4976</v>
      </c>
      <c r="F1384" s="380">
        <v>1154</v>
      </c>
      <c r="G1384" s="380">
        <v>9896</v>
      </c>
      <c r="H1384" s="137">
        <f t="shared" si="148"/>
        <v>12.887348353552859</v>
      </c>
      <c r="I1384" s="381">
        <f t="shared" si="149"/>
        <v>0.50282942603071945</v>
      </c>
      <c r="J1384" s="137">
        <f t="shared" si="150"/>
        <v>0.14991347654190568</v>
      </c>
      <c r="K1384" s="137">
        <f t="shared" si="151"/>
        <v>0.14119190273445811</v>
      </c>
      <c r="L1384" s="137">
        <f t="shared" si="152"/>
        <v>6.8434159984051113E-2</v>
      </c>
      <c r="M1384" s="137">
        <f t="shared" si="153"/>
        <v>0.35953953926041493</v>
      </c>
      <c r="N1384" s="383">
        <f t="shared" si="147"/>
        <v>3558.0032805210662</v>
      </c>
    </row>
    <row r="1385" spans="2:14" x14ac:dyDescent="0.25">
      <c r="B1385" s="382">
        <v>19</v>
      </c>
      <c r="C1385" s="382">
        <v>4283</v>
      </c>
      <c r="D1385" s="379" t="s">
        <v>1955</v>
      </c>
      <c r="E1385" s="380">
        <v>1823</v>
      </c>
      <c r="F1385" s="380">
        <v>604</v>
      </c>
      <c r="G1385" s="380">
        <v>4630</v>
      </c>
      <c r="H1385" s="137">
        <f t="shared" si="148"/>
        <v>10.683774834437086</v>
      </c>
      <c r="I1385" s="381">
        <f t="shared" si="149"/>
        <v>0.39373650107991359</v>
      </c>
      <c r="J1385" s="137">
        <f t="shared" si="150"/>
        <v>9.6590599776594979E-3</v>
      </c>
      <c r="K1385" s="137">
        <f t="shared" si="151"/>
        <v>8.505978120214186E-2</v>
      </c>
      <c r="L1385" s="137">
        <f t="shared" si="152"/>
        <v>-2.4483447315967567E-2</v>
      </c>
      <c r="M1385" s="137">
        <f t="shared" si="153"/>
        <v>7.0235393863833789E-2</v>
      </c>
      <c r="N1385" s="383">
        <f t="shared" si="147"/>
        <v>325.18987358955047</v>
      </c>
    </row>
    <row r="1386" spans="2:14" x14ac:dyDescent="0.25">
      <c r="B1386" s="382">
        <v>19</v>
      </c>
      <c r="C1386" s="382">
        <v>4284</v>
      </c>
      <c r="D1386" s="379" t="s">
        <v>1956</v>
      </c>
      <c r="E1386" s="380">
        <v>390</v>
      </c>
      <c r="F1386" s="380">
        <v>890</v>
      </c>
      <c r="G1386" s="380">
        <v>1365</v>
      </c>
      <c r="H1386" s="137">
        <f t="shared" si="148"/>
        <v>1.9719101123595506</v>
      </c>
      <c r="I1386" s="381">
        <f t="shared" si="149"/>
        <v>0.2857142857142857</v>
      </c>
      <c r="J1386" s="137">
        <f t="shared" si="150"/>
        <v>-7.7300809008717969E-2</v>
      </c>
      <c r="K1386" s="137">
        <f t="shared" si="151"/>
        <v>-0.13685949905358644</v>
      </c>
      <c r="L1386" s="137">
        <f t="shared" si="152"/>
        <v>-0.11648910021735961</v>
      </c>
      <c r="M1386" s="137">
        <f t="shared" si="153"/>
        <v>-0.33064940827966405</v>
      </c>
      <c r="N1386" s="383">
        <f t="shared" si="147"/>
        <v>-451.33644230174144</v>
      </c>
    </row>
    <row r="1387" spans="2:14" x14ac:dyDescent="0.25">
      <c r="B1387" s="382">
        <v>19</v>
      </c>
      <c r="C1387" s="382">
        <v>4285</v>
      </c>
      <c r="D1387" s="379" t="s">
        <v>1957</v>
      </c>
      <c r="E1387" s="380">
        <v>1459</v>
      </c>
      <c r="F1387" s="380">
        <v>601</v>
      </c>
      <c r="G1387" s="380">
        <v>5098</v>
      </c>
      <c r="H1387" s="137">
        <f t="shared" si="148"/>
        <v>10.910149750415973</v>
      </c>
      <c r="I1387" s="381">
        <f t="shared" si="149"/>
        <v>0.28619066300510004</v>
      </c>
      <c r="J1387" s="137">
        <f t="shared" si="150"/>
        <v>2.2123751764987109E-2</v>
      </c>
      <c r="K1387" s="137">
        <f t="shared" si="151"/>
        <v>9.0826280111918969E-2</v>
      </c>
      <c r="L1387" s="137">
        <f t="shared" si="152"/>
        <v>-0.11608335586634423</v>
      </c>
      <c r="M1387" s="137">
        <f t="shared" si="153"/>
        <v>-3.1333239894381498E-3</v>
      </c>
      <c r="N1387" s="383">
        <f t="shared" si="147"/>
        <v>-15.973685698155688</v>
      </c>
    </row>
    <row r="1388" spans="2:14" x14ac:dyDescent="0.25">
      <c r="B1388" s="382">
        <v>19</v>
      </c>
      <c r="C1388" s="382">
        <v>4286</v>
      </c>
      <c r="D1388" s="379" t="s">
        <v>1958</v>
      </c>
      <c r="E1388" s="380">
        <v>335</v>
      </c>
      <c r="F1388" s="380">
        <v>707</v>
      </c>
      <c r="G1388" s="380">
        <v>1441</v>
      </c>
      <c r="H1388" s="137">
        <f t="shared" si="148"/>
        <v>2.5120226308345122</v>
      </c>
      <c r="I1388" s="381">
        <f t="shared" si="149"/>
        <v>0.23247744621790423</v>
      </c>
      <c r="J1388" s="137">
        <f t="shared" si="150"/>
        <v>-7.5276628291117767E-2</v>
      </c>
      <c r="K1388" s="137">
        <f t="shared" si="151"/>
        <v>-0.12310109196384819</v>
      </c>
      <c r="L1388" s="137">
        <f t="shared" si="152"/>
        <v>-0.16183246000397755</v>
      </c>
      <c r="M1388" s="137">
        <f t="shared" si="153"/>
        <v>-0.36021018025894352</v>
      </c>
      <c r="N1388" s="383">
        <f t="shared" si="147"/>
        <v>-519.06286975313765</v>
      </c>
    </row>
    <row r="1389" spans="2:14" x14ac:dyDescent="0.25">
      <c r="B1389" s="382">
        <v>19</v>
      </c>
      <c r="C1389" s="382">
        <v>4287</v>
      </c>
      <c r="D1389" s="379" t="s">
        <v>1959</v>
      </c>
      <c r="E1389" s="380">
        <v>562</v>
      </c>
      <c r="F1389" s="380">
        <v>1009</v>
      </c>
      <c r="G1389" s="380">
        <v>2039</v>
      </c>
      <c r="H1389" s="137">
        <f t="shared" si="148"/>
        <v>2.5777998017839443</v>
      </c>
      <c r="I1389" s="381">
        <f t="shared" si="149"/>
        <v>0.27562530652280531</v>
      </c>
      <c r="J1389" s="137">
        <f t="shared" si="150"/>
        <v>-5.9349522118421372E-2</v>
      </c>
      <c r="K1389" s="137">
        <f t="shared" si="151"/>
        <v>-0.12142553536373661</v>
      </c>
      <c r="L1389" s="137">
        <f t="shared" si="152"/>
        <v>-0.12508217632192611</v>
      </c>
      <c r="M1389" s="137">
        <f t="shared" si="153"/>
        <v>-0.30585723380408414</v>
      </c>
      <c r="N1389" s="383">
        <f t="shared" si="147"/>
        <v>-623.6428997265275</v>
      </c>
    </row>
    <row r="1390" spans="2:14" x14ac:dyDescent="0.25">
      <c r="B1390" s="382">
        <v>19</v>
      </c>
      <c r="C1390" s="382">
        <v>4288</v>
      </c>
      <c r="D1390" s="379" t="s">
        <v>1960</v>
      </c>
      <c r="E1390" s="380">
        <v>54</v>
      </c>
      <c r="F1390" s="380">
        <v>120</v>
      </c>
      <c r="G1390" s="380">
        <v>170</v>
      </c>
      <c r="H1390" s="137">
        <f t="shared" si="148"/>
        <v>1.8666666666666667</v>
      </c>
      <c r="I1390" s="381">
        <f t="shared" si="149"/>
        <v>0.31764705882352939</v>
      </c>
      <c r="J1390" s="137">
        <f t="shared" si="150"/>
        <v>-0.10912838739730023</v>
      </c>
      <c r="K1390" s="137">
        <f t="shared" si="151"/>
        <v>-0.13954038890494169</v>
      </c>
      <c r="L1390" s="137">
        <f t="shared" si="152"/>
        <v>-8.9291031478224717E-2</v>
      </c>
      <c r="M1390" s="137">
        <f t="shared" si="153"/>
        <v>-0.33795980778046664</v>
      </c>
      <c r="N1390" s="383">
        <f t="shared" si="147"/>
        <v>-57.453167322679327</v>
      </c>
    </row>
    <row r="1391" spans="2:14" x14ac:dyDescent="0.25">
      <c r="B1391" s="382">
        <v>19</v>
      </c>
      <c r="C1391" s="382">
        <v>4289</v>
      </c>
      <c r="D1391" s="379" t="s">
        <v>1961</v>
      </c>
      <c r="E1391" s="380">
        <v>11239</v>
      </c>
      <c r="F1391" s="380">
        <v>1101</v>
      </c>
      <c r="G1391" s="380">
        <v>12876</v>
      </c>
      <c r="H1391" s="137">
        <f t="shared" si="148"/>
        <v>21.902815622161672</v>
      </c>
      <c r="I1391" s="381">
        <f t="shared" si="149"/>
        <v>0.87286424355389869</v>
      </c>
      <c r="J1391" s="137">
        <f t="shared" si="150"/>
        <v>0.22928266783728235</v>
      </c>
      <c r="K1391" s="137">
        <f t="shared" si="151"/>
        <v>0.37084491862077829</v>
      </c>
      <c r="L1391" s="137">
        <f t="shared" si="152"/>
        <v>0.38360354312651729</v>
      </c>
      <c r="M1391" s="137">
        <f t="shared" si="153"/>
        <v>0.98373112958457787</v>
      </c>
      <c r="N1391" s="383">
        <f t="shared" si="147"/>
        <v>12666.522024531025</v>
      </c>
    </row>
    <row r="1392" spans="2:14" x14ac:dyDescent="0.25">
      <c r="B1392" s="382">
        <v>19</v>
      </c>
      <c r="C1392" s="382">
        <v>4303</v>
      </c>
      <c r="D1392" s="379" t="s">
        <v>1962</v>
      </c>
      <c r="E1392" s="380">
        <v>1849</v>
      </c>
      <c r="F1392" s="380">
        <v>659</v>
      </c>
      <c r="G1392" s="380">
        <v>4326</v>
      </c>
      <c r="H1392" s="137">
        <f t="shared" si="148"/>
        <v>9.3702579666160855</v>
      </c>
      <c r="I1392" s="381">
        <f t="shared" si="149"/>
        <v>0.42741562644475267</v>
      </c>
      <c r="J1392" s="137">
        <f t="shared" si="150"/>
        <v>1.5623371072586544E-3</v>
      </c>
      <c r="K1392" s="137">
        <f t="shared" si="151"/>
        <v>5.1600271991456857E-2</v>
      </c>
      <c r="L1392" s="137">
        <f t="shared" si="152"/>
        <v>4.2020402742622706E-3</v>
      </c>
      <c r="M1392" s="137">
        <f t="shared" si="153"/>
        <v>5.7364649372977784E-2</v>
      </c>
      <c r="N1392" s="383">
        <f t="shared" si="147"/>
        <v>248.1594731875019</v>
      </c>
    </row>
    <row r="1393" spans="2:14" x14ac:dyDescent="0.25">
      <c r="B1393" s="382">
        <v>19</v>
      </c>
      <c r="C1393" s="382">
        <v>4304</v>
      </c>
      <c r="D1393" s="379" t="s">
        <v>1963</v>
      </c>
      <c r="E1393" s="380">
        <v>2300</v>
      </c>
      <c r="F1393" s="380">
        <v>650</v>
      </c>
      <c r="G1393" s="380">
        <v>4561</v>
      </c>
      <c r="H1393" s="137">
        <f t="shared" si="148"/>
        <v>10.555384615384616</v>
      </c>
      <c r="I1393" s="381">
        <f t="shared" si="149"/>
        <v>0.50427537820653368</v>
      </c>
      <c r="J1393" s="137">
        <f t="shared" si="150"/>
        <v>7.8213169577329902E-3</v>
      </c>
      <c r="K1393" s="137">
        <f t="shared" si="151"/>
        <v>8.1789268411488161E-2</v>
      </c>
      <c r="L1393" s="137">
        <f t="shared" si="152"/>
        <v>6.9665719377178567E-2</v>
      </c>
      <c r="M1393" s="137">
        <f t="shared" si="153"/>
        <v>0.1592763047463997</v>
      </c>
      <c r="N1393" s="383">
        <f t="shared" si="147"/>
        <v>726.45922594832905</v>
      </c>
    </row>
    <row r="1394" spans="2:14" x14ac:dyDescent="0.25">
      <c r="B1394" s="382">
        <v>19</v>
      </c>
      <c r="C1394" s="382">
        <v>4305</v>
      </c>
      <c r="D1394" s="379" t="s">
        <v>1964</v>
      </c>
      <c r="E1394" s="380">
        <v>830</v>
      </c>
      <c r="F1394" s="380">
        <v>1183</v>
      </c>
      <c r="G1394" s="380">
        <v>2717</v>
      </c>
      <c r="H1394" s="137">
        <f t="shared" si="148"/>
        <v>2.9983093829247673</v>
      </c>
      <c r="I1394" s="381">
        <f t="shared" si="149"/>
        <v>0.30548398969451601</v>
      </c>
      <c r="J1394" s="137">
        <f t="shared" si="150"/>
        <v>-4.1291699400882648E-2</v>
      </c>
      <c r="K1394" s="137">
        <f t="shared" si="151"/>
        <v>-0.11071380067036833</v>
      </c>
      <c r="L1394" s="137">
        <f t="shared" si="152"/>
        <v>-9.9650670120256538E-2</v>
      </c>
      <c r="M1394" s="137">
        <f t="shared" si="153"/>
        <v>-0.25165617019150749</v>
      </c>
      <c r="N1394" s="383">
        <f t="shared" si="147"/>
        <v>-683.74981441032583</v>
      </c>
    </row>
    <row r="1395" spans="2:14" x14ac:dyDescent="0.25">
      <c r="B1395" s="382">
        <v>19</v>
      </c>
      <c r="C1395" s="382">
        <v>4306</v>
      </c>
      <c r="D1395" s="379" t="s">
        <v>1965</v>
      </c>
      <c r="E1395" s="380">
        <v>190</v>
      </c>
      <c r="F1395" s="380">
        <v>559</v>
      </c>
      <c r="G1395" s="380">
        <v>605</v>
      </c>
      <c r="H1395" s="137">
        <f t="shared" si="148"/>
        <v>1.4221824686940967</v>
      </c>
      <c r="I1395" s="381">
        <f t="shared" si="149"/>
        <v>0.31404958677685951</v>
      </c>
      <c r="J1395" s="137">
        <f t="shared" si="150"/>
        <v>-9.7542616184720085E-2</v>
      </c>
      <c r="K1395" s="137">
        <f t="shared" si="151"/>
        <v>-0.15086283437969128</v>
      </c>
      <c r="L1395" s="137">
        <f t="shared" si="152"/>
        <v>-9.2355102728088098E-2</v>
      </c>
      <c r="M1395" s="137">
        <f t="shared" si="153"/>
        <v>-0.34076055329249949</v>
      </c>
      <c r="N1395" s="383">
        <f t="shared" si="147"/>
        <v>-206.1601347419622</v>
      </c>
    </row>
    <row r="1396" spans="2:14" x14ac:dyDescent="0.25">
      <c r="B1396" s="382">
        <v>19</v>
      </c>
      <c r="C1396" s="382">
        <v>4307</v>
      </c>
      <c r="D1396" s="379" t="s">
        <v>1966</v>
      </c>
      <c r="E1396" s="380">
        <v>247</v>
      </c>
      <c r="F1396" s="380">
        <v>432</v>
      </c>
      <c r="G1396" s="380">
        <v>1013</v>
      </c>
      <c r="H1396" s="137">
        <f t="shared" si="148"/>
        <v>2.9166666666666665</v>
      </c>
      <c r="I1396" s="381">
        <f t="shared" si="149"/>
        <v>0.24383020730503455</v>
      </c>
      <c r="J1396" s="137">
        <f t="shared" si="150"/>
        <v>-8.6675961806024215E-2</v>
      </c>
      <c r="K1396" s="137">
        <f t="shared" si="151"/>
        <v>-0.11279350385770155</v>
      </c>
      <c r="L1396" s="137">
        <f t="shared" si="152"/>
        <v>-0.15216298421587679</v>
      </c>
      <c r="M1396" s="137">
        <f t="shared" si="153"/>
        <v>-0.35163244987960252</v>
      </c>
      <c r="N1396" s="383">
        <f t="shared" si="147"/>
        <v>-356.20367172803736</v>
      </c>
    </row>
    <row r="1397" spans="2:14" x14ac:dyDescent="0.25">
      <c r="B1397" s="382">
        <v>19</v>
      </c>
      <c r="C1397" s="382">
        <v>4309</v>
      </c>
      <c r="D1397" s="379" t="s">
        <v>1967</v>
      </c>
      <c r="E1397" s="380">
        <v>1004</v>
      </c>
      <c r="F1397" s="380">
        <v>616</v>
      </c>
      <c r="G1397" s="380">
        <v>3700</v>
      </c>
      <c r="H1397" s="137">
        <f t="shared" si="148"/>
        <v>7.6363636363636367</v>
      </c>
      <c r="I1397" s="381">
        <f t="shared" si="149"/>
        <v>0.27135135135135136</v>
      </c>
      <c r="J1397" s="137">
        <f t="shared" si="150"/>
        <v>-1.5110519856132555E-2</v>
      </c>
      <c r="K1397" s="137">
        <f t="shared" si="151"/>
        <v>7.432393576862842E-3</v>
      </c>
      <c r="L1397" s="137">
        <f t="shared" si="152"/>
        <v>-0.1287224278636106</v>
      </c>
      <c r="M1397" s="137">
        <f t="shared" si="153"/>
        <v>-0.13640055414288033</v>
      </c>
      <c r="N1397" s="383">
        <f t="shared" si="147"/>
        <v>-504.68205032865723</v>
      </c>
    </row>
    <row r="1398" spans="2:14" x14ac:dyDescent="0.25">
      <c r="B1398" s="382">
        <v>19</v>
      </c>
      <c r="C1398" s="382">
        <v>4310</v>
      </c>
      <c r="D1398" s="379" t="s">
        <v>1968</v>
      </c>
      <c r="E1398" s="380">
        <v>449</v>
      </c>
      <c r="F1398" s="380">
        <v>368</v>
      </c>
      <c r="G1398" s="380">
        <v>1821</v>
      </c>
      <c r="H1398" s="137">
        <f t="shared" si="148"/>
        <v>6.1684782608695654</v>
      </c>
      <c r="I1398" s="381">
        <f t="shared" si="149"/>
        <v>0.24656781987918727</v>
      </c>
      <c r="J1398" s="137">
        <f t="shared" si="150"/>
        <v>-6.5155724703116716E-2</v>
      </c>
      <c r="K1398" s="137">
        <f t="shared" si="151"/>
        <v>-2.9959379185865623E-2</v>
      </c>
      <c r="L1398" s="137">
        <f t="shared" si="152"/>
        <v>-0.14983128021014572</v>
      </c>
      <c r="M1398" s="137">
        <f t="shared" si="153"/>
        <v>-0.24494638409912806</v>
      </c>
      <c r="N1398" s="383">
        <f t="shared" si="147"/>
        <v>-446.0473654445122</v>
      </c>
    </row>
    <row r="1399" spans="2:14" x14ac:dyDescent="0.25">
      <c r="B1399" s="382">
        <v>19</v>
      </c>
      <c r="C1399" s="382">
        <v>4311</v>
      </c>
      <c r="D1399" s="379" t="s">
        <v>1969</v>
      </c>
      <c r="E1399" s="380">
        <v>1071</v>
      </c>
      <c r="F1399" s="380">
        <v>611</v>
      </c>
      <c r="G1399" s="380">
        <v>1605</v>
      </c>
      <c r="H1399" s="137">
        <f t="shared" si="148"/>
        <v>4.3797054009819965</v>
      </c>
      <c r="I1399" s="381">
        <f t="shared" si="149"/>
        <v>0.66728971962616823</v>
      </c>
      <c r="J1399" s="137">
        <f t="shared" si="150"/>
        <v>-7.0908659374190997E-2</v>
      </c>
      <c r="K1399" s="137">
        <f t="shared" si="151"/>
        <v>-7.5525190670661671E-2</v>
      </c>
      <c r="L1399" s="137">
        <f t="shared" si="152"/>
        <v>0.20850976052036993</v>
      </c>
      <c r="M1399" s="137">
        <f t="shared" si="153"/>
        <v>6.2075910475517276E-2</v>
      </c>
      <c r="N1399" s="383">
        <f t="shared" si="147"/>
        <v>99.631836313205227</v>
      </c>
    </row>
    <row r="1400" spans="2:14" x14ac:dyDescent="0.25">
      <c r="B1400" s="382">
        <v>19</v>
      </c>
      <c r="C1400" s="382">
        <v>4312</v>
      </c>
      <c r="D1400" s="379" t="s">
        <v>1970</v>
      </c>
      <c r="E1400" s="380">
        <v>1216</v>
      </c>
      <c r="F1400" s="380">
        <v>1261</v>
      </c>
      <c r="G1400" s="380">
        <v>2955</v>
      </c>
      <c r="H1400" s="137">
        <f t="shared" si="148"/>
        <v>3.3076923076923075</v>
      </c>
      <c r="I1400" s="381">
        <f t="shared" si="149"/>
        <v>0.41150592216582066</v>
      </c>
      <c r="J1400" s="137">
        <f t="shared" si="150"/>
        <v>-3.4952817679976725E-2</v>
      </c>
      <c r="K1400" s="137">
        <f t="shared" si="151"/>
        <v>-0.10283282017100037</v>
      </c>
      <c r="L1400" s="137">
        <f t="shared" si="152"/>
        <v>-9.3487161576131204E-3</v>
      </c>
      <c r="M1400" s="137">
        <f t="shared" si="153"/>
        <v>-0.14713435400859021</v>
      </c>
      <c r="N1400" s="383">
        <f t="shared" si="147"/>
        <v>-434.78201609538405</v>
      </c>
    </row>
    <row r="1401" spans="2:14" x14ac:dyDescent="0.25">
      <c r="B1401" s="382">
        <v>19</v>
      </c>
      <c r="C1401" s="382">
        <v>4313</v>
      </c>
      <c r="D1401" s="379" t="s">
        <v>1971</v>
      </c>
      <c r="E1401" s="380">
        <v>1329</v>
      </c>
      <c r="F1401" s="380">
        <v>1286</v>
      </c>
      <c r="G1401" s="380">
        <v>2444</v>
      </c>
      <c r="H1401" s="137">
        <f t="shared" si="148"/>
        <v>2.9339035769828925</v>
      </c>
      <c r="I1401" s="381">
        <f t="shared" si="149"/>
        <v>0.54378068739770868</v>
      </c>
      <c r="J1401" s="137">
        <f t="shared" si="150"/>
        <v>-4.856276961015709E-2</v>
      </c>
      <c r="K1401" s="137">
        <f t="shared" si="151"/>
        <v>-0.11235442418265612</v>
      </c>
      <c r="L1401" s="137">
        <f t="shared" si="152"/>
        <v>0.10331353666089971</v>
      </c>
      <c r="M1401" s="137">
        <f t="shared" si="153"/>
        <v>-5.760365713191351E-2</v>
      </c>
      <c r="N1401" s="383">
        <f t="shared" si="147"/>
        <v>-140.78333803039661</v>
      </c>
    </row>
    <row r="1402" spans="2:14" x14ac:dyDescent="0.25">
      <c r="B1402" s="382">
        <v>19</v>
      </c>
      <c r="C1402" s="382">
        <v>4314</v>
      </c>
      <c r="D1402" s="379" t="s">
        <v>1972</v>
      </c>
      <c r="E1402" s="380">
        <v>139</v>
      </c>
      <c r="F1402" s="380">
        <v>259</v>
      </c>
      <c r="G1402" s="380">
        <v>224</v>
      </c>
      <c r="H1402" s="137">
        <f t="shared" si="148"/>
        <v>1.4015444015444016</v>
      </c>
      <c r="I1402" s="381">
        <f t="shared" si="149"/>
        <v>0.6205357142857143</v>
      </c>
      <c r="J1402" s="137">
        <f t="shared" si="150"/>
        <v>-0.10769015372953165</v>
      </c>
      <c r="K1402" s="137">
        <f t="shared" si="151"/>
        <v>-0.15138855248411998</v>
      </c>
      <c r="L1402" s="137">
        <f t="shared" si="152"/>
        <v>0.16868801855235255</v>
      </c>
      <c r="M1402" s="137">
        <f t="shared" si="153"/>
        <v>-9.0390687661299096E-2</v>
      </c>
      <c r="N1402" s="383">
        <f t="shared" si="147"/>
        <v>-20.247514036130998</v>
      </c>
    </row>
    <row r="1403" spans="2:14" x14ac:dyDescent="0.25">
      <c r="B1403" s="382">
        <v>19</v>
      </c>
      <c r="C1403" s="382">
        <v>4318</v>
      </c>
      <c r="D1403" s="379" t="s">
        <v>1973</v>
      </c>
      <c r="E1403" s="380">
        <v>377</v>
      </c>
      <c r="F1403" s="380">
        <v>828</v>
      </c>
      <c r="G1403" s="380">
        <v>1564</v>
      </c>
      <c r="H1403" s="137">
        <f t="shared" si="148"/>
        <v>2.3442028985507246</v>
      </c>
      <c r="I1403" s="381">
        <f t="shared" si="149"/>
        <v>0.24104859335038364</v>
      </c>
      <c r="J1403" s="137">
        <f t="shared" si="150"/>
        <v>-7.2000651603422686E-2</v>
      </c>
      <c r="K1403" s="137">
        <f t="shared" si="151"/>
        <v>-0.12737600157151777</v>
      </c>
      <c r="L1403" s="137">
        <f t="shared" si="152"/>
        <v>-0.15453216547318616</v>
      </c>
      <c r="M1403" s="137">
        <f t="shared" si="153"/>
        <v>-0.35390881864812662</v>
      </c>
      <c r="N1403" s="383">
        <f t="shared" si="147"/>
        <v>-553.51339236567003</v>
      </c>
    </row>
    <row r="1404" spans="2:14" x14ac:dyDescent="0.25">
      <c r="B1404" s="382">
        <v>19</v>
      </c>
      <c r="C1404" s="382">
        <v>4319</v>
      </c>
      <c r="D1404" s="379" t="s">
        <v>1974</v>
      </c>
      <c r="E1404" s="380">
        <v>164</v>
      </c>
      <c r="F1404" s="380">
        <v>553</v>
      </c>
      <c r="G1404" s="380">
        <v>799</v>
      </c>
      <c r="H1404" s="137">
        <f t="shared" si="148"/>
        <v>1.7414104882459314</v>
      </c>
      <c r="I1404" s="381">
        <f t="shared" si="149"/>
        <v>0.20525657071339173</v>
      </c>
      <c r="J1404" s="137">
        <f t="shared" si="150"/>
        <v>-9.2375628563477433E-2</v>
      </c>
      <c r="K1404" s="137">
        <f t="shared" si="151"/>
        <v>-0.14273106757701409</v>
      </c>
      <c r="L1404" s="137">
        <f t="shared" si="152"/>
        <v>-0.18501726893298506</v>
      </c>
      <c r="M1404" s="137">
        <f t="shared" si="153"/>
        <v>-0.4201239650734766</v>
      </c>
      <c r="N1404" s="383">
        <f t="shared" si="147"/>
        <v>-335.67904809370782</v>
      </c>
    </row>
    <row r="1405" spans="2:14" x14ac:dyDescent="0.25">
      <c r="B1405" s="382">
        <v>19</v>
      </c>
      <c r="C1405" s="382">
        <v>4320</v>
      </c>
      <c r="D1405" s="379" t="s">
        <v>1975</v>
      </c>
      <c r="E1405" s="380">
        <v>525</v>
      </c>
      <c r="F1405" s="380">
        <v>700</v>
      </c>
      <c r="G1405" s="380">
        <v>1304</v>
      </c>
      <c r="H1405" s="137">
        <f t="shared" si="148"/>
        <v>2.612857142857143</v>
      </c>
      <c r="I1405" s="381">
        <f t="shared" si="149"/>
        <v>0.40260736196319019</v>
      </c>
      <c r="J1405" s="137">
        <f t="shared" si="150"/>
        <v>-7.8925480374160251E-2</v>
      </c>
      <c r="K1405" s="137">
        <f t="shared" si="151"/>
        <v>-0.12053251186683497</v>
      </c>
      <c r="L1405" s="137">
        <f t="shared" si="152"/>
        <v>-1.6927877893504268E-2</v>
      </c>
      <c r="M1405" s="137">
        <f t="shared" si="153"/>
        <v>-0.2163858701344995</v>
      </c>
      <c r="N1405" s="383">
        <f t="shared" si="147"/>
        <v>-282.16717465538733</v>
      </c>
    </row>
    <row r="1406" spans="2:14" x14ac:dyDescent="0.25">
      <c r="B1406" s="382">
        <v>19</v>
      </c>
      <c r="C1406" s="382">
        <v>4324</v>
      </c>
      <c r="D1406" s="379" t="s">
        <v>1976</v>
      </c>
      <c r="E1406" s="380">
        <v>4035</v>
      </c>
      <c r="F1406" s="380">
        <v>2491</v>
      </c>
      <c r="G1406" s="380">
        <v>8336</v>
      </c>
      <c r="H1406" s="137">
        <f t="shared" si="148"/>
        <v>4.9662786029706947</v>
      </c>
      <c r="I1406" s="381">
        <f t="shared" si="149"/>
        <v>0.48404510556621883</v>
      </c>
      <c r="J1406" s="137">
        <f t="shared" si="150"/>
        <v>0.10836450391748029</v>
      </c>
      <c r="K1406" s="137">
        <f t="shared" si="151"/>
        <v>-6.0583280189344238E-2</v>
      </c>
      <c r="L1406" s="137">
        <f t="shared" si="152"/>
        <v>5.243500959821961E-2</v>
      </c>
      <c r="M1406" s="137">
        <f t="shared" si="153"/>
        <v>0.10021623332635565</v>
      </c>
      <c r="N1406" s="383">
        <f t="shared" si="147"/>
        <v>835.40252100850068</v>
      </c>
    </row>
    <row r="1407" spans="2:14" x14ac:dyDescent="0.25">
      <c r="B1407" s="382">
        <v>20</v>
      </c>
      <c r="C1407" s="382">
        <v>4401</v>
      </c>
      <c r="D1407" s="379" t="s">
        <v>1977</v>
      </c>
      <c r="E1407" s="380">
        <v>7060</v>
      </c>
      <c r="F1407" s="380">
        <v>585</v>
      </c>
      <c r="G1407" s="380">
        <v>16354</v>
      </c>
      <c r="H1407" s="137">
        <f t="shared" si="148"/>
        <v>40.023931623931624</v>
      </c>
      <c r="I1407" s="381">
        <f t="shared" si="149"/>
        <v>0.43169866699278464</v>
      </c>
      <c r="J1407" s="137">
        <f t="shared" si="150"/>
        <v>0.32191556962430257</v>
      </c>
      <c r="K1407" s="137">
        <f t="shared" si="151"/>
        <v>0.83244816302748792</v>
      </c>
      <c r="L1407" s="137">
        <f t="shared" si="152"/>
        <v>7.8500300946062664E-3</v>
      </c>
      <c r="M1407" s="137">
        <f t="shared" si="153"/>
        <v>1.1622137627463967</v>
      </c>
      <c r="N1407" s="383">
        <f t="shared" si="147"/>
        <v>19006.843875954572</v>
      </c>
    </row>
    <row r="1408" spans="2:14" x14ac:dyDescent="0.25">
      <c r="B1408" s="382">
        <v>20</v>
      </c>
      <c r="C1408" s="382">
        <v>4406</v>
      </c>
      <c r="D1408" s="379" t="s">
        <v>1978</v>
      </c>
      <c r="E1408" s="380">
        <v>272</v>
      </c>
      <c r="F1408" s="380">
        <v>129</v>
      </c>
      <c r="G1408" s="380">
        <v>732</v>
      </c>
      <c r="H1408" s="137">
        <f t="shared" si="148"/>
        <v>7.7829457364341081</v>
      </c>
      <c r="I1408" s="381">
        <f t="shared" si="149"/>
        <v>0.37158469945355194</v>
      </c>
      <c r="J1408" s="137">
        <f t="shared" si="150"/>
        <v>-9.4160103669782891E-2</v>
      </c>
      <c r="K1408" s="137">
        <f t="shared" si="151"/>
        <v>1.1166312225022798E-2</v>
      </c>
      <c r="L1408" s="137">
        <f t="shared" si="152"/>
        <v>-4.335077904654816E-2</v>
      </c>
      <c r="M1408" s="137">
        <f t="shared" si="153"/>
        <v>-0.12634457049130826</v>
      </c>
      <c r="N1408" s="383">
        <f t="shared" si="147"/>
        <v>-92.484225599637654</v>
      </c>
    </row>
    <row r="1409" spans="2:14" x14ac:dyDescent="0.25">
      <c r="B1409" s="382">
        <v>20</v>
      </c>
      <c r="C1409" s="382">
        <v>4411</v>
      </c>
      <c r="D1409" s="379" t="s">
        <v>1979</v>
      </c>
      <c r="E1409" s="380">
        <v>1985</v>
      </c>
      <c r="F1409" s="380">
        <v>1822</v>
      </c>
      <c r="G1409" s="380">
        <v>5180</v>
      </c>
      <c r="H1409" s="137">
        <f t="shared" si="148"/>
        <v>3.9324917672886937</v>
      </c>
      <c r="I1409" s="381">
        <f t="shared" si="149"/>
        <v>0.38320463320463322</v>
      </c>
      <c r="J1409" s="137">
        <f t="shared" si="150"/>
        <v>2.4307736223450498E-2</v>
      </c>
      <c r="K1409" s="137">
        <f t="shared" si="151"/>
        <v>-8.6917163672521988E-2</v>
      </c>
      <c r="L1409" s="137">
        <f t="shared" si="152"/>
        <v>-3.3453744553962335E-2</v>
      </c>
      <c r="M1409" s="137">
        <f t="shared" si="153"/>
        <v>-9.6063172003033825E-2</v>
      </c>
      <c r="N1409" s="383">
        <f t="shared" si="147"/>
        <v>-497.6072309757152</v>
      </c>
    </row>
    <row r="1410" spans="2:14" x14ac:dyDescent="0.25">
      <c r="B1410" s="382">
        <v>20</v>
      </c>
      <c r="C1410" s="382">
        <v>4416</v>
      </c>
      <c r="D1410" s="379" t="s">
        <v>1980</v>
      </c>
      <c r="E1410" s="380">
        <v>825</v>
      </c>
      <c r="F1410" s="380">
        <v>617</v>
      </c>
      <c r="G1410" s="380">
        <v>1340</v>
      </c>
      <c r="H1410" s="137">
        <f t="shared" si="148"/>
        <v>3.5089141004862237</v>
      </c>
      <c r="I1410" s="381">
        <f t="shared" si="149"/>
        <v>0.61567164179104472</v>
      </c>
      <c r="J1410" s="137">
        <f t="shared" si="150"/>
        <v>-7.7966657928981192E-2</v>
      </c>
      <c r="K1410" s="137">
        <f t="shared" si="151"/>
        <v>-9.7707052398754241E-2</v>
      </c>
      <c r="L1410" s="137">
        <f t="shared" si="152"/>
        <v>0.16454514697619549</v>
      </c>
      <c r="M1410" s="137">
        <f t="shared" si="153"/>
        <v>-1.1128563351539944E-2</v>
      </c>
      <c r="N1410" s="383">
        <f t="shared" si="147"/>
        <v>-14.912274891063525</v>
      </c>
    </row>
    <row r="1411" spans="2:14" x14ac:dyDescent="0.25">
      <c r="B1411" s="382">
        <v>20</v>
      </c>
      <c r="C1411" s="382">
        <v>4421</v>
      </c>
      <c r="D1411" s="379" t="s">
        <v>1981</v>
      </c>
      <c r="E1411" s="380">
        <v>1238</v>
      </c>
      <c r="F1411" s="380">
        <v>173</v>
      </c>
      <c r="G1411" s="380">
        <v>3165</v>
      </c>
      <c r="H1411" s="137">
        <f t="shared" si="148"/>
        <v>25.450867052023121</v>
      </c>
      <c r="I1411" s="381">
        <f t="shared" si="149"/>
        <v>0.3911532385466035</v>
      </c>
      <c r="J1411" s="137">
        <f t="shared" si="150"/>
        <v>-2.9359686749765617E-2</v>
      </c>
      <c r="K1411" s="137">
        <f t="shared" si="151"/>
        <v>0.46122522694096896</v>
      </c>
      <c r="L1411" s="137">
        <f t="shared" si="152"/>
        <v>-2.6683686916575924E-2</v>
      </c>
      <c r="M1411" s="137">
        <f t="shared" si="153"/>
        <v>0.40518185327462741</v>
      </c>
      <c r="N1411" s="383">
        <f t="shared" si="147"/>
        <v>1282.4005656141958</v>
      </c>
    </row>
    <row r="1412" spans="2:14" x14ac:dyDescent="0.25">
      <c r="B1412" s="382">
        <v>20</v>
      </c>
      <c r="C1412" s="382">
        <v>4426</v>
      </c>
      <c r="D1412" s="379" t="s">
        <v>1982</v>
      </c>
      <c r="E1412" s="380">
        <v>409</v>
      </c>
      <c r="F1412" s="380">
        <v>440</v>
      </c>
      <c r="G1412" s="380">
        <v>1005</v>
      </c>
      <c r="H1412" s="137">
        <f t="shared" si="148"/>
        <v>3.2136363636363638</v>
      </c>
      <c r="I1412" s="381">
        <f t="shared" si="149"/>
        <v>0.40696517412935324</v>
      </c>
      <c r="J1412" s="137">
        <f t="shared" si="150"/>
        <v>-8.6889033460508455E-2</v>
      </c>
      <c r="K1412" s="137">
        <f t="shared" si="151"/>
        <v>-0.10522872828878511</v>
      </c>
      <c r="L1412" s="137">
        <f t="shared" si="152"/>
        <v>-1.3216202918015488E-2</v>
      </c>
      <c r="M1412" s="137">
        <f t="shared" si="153"/>
        <v>-0.20533396466730905</v>
      </c>
      <c r="N1412" s="383">
        <f t="shared" si="147"/>
        <v>-206.36063449064559</v>
      </c>
    </row>
    <row r="1413" spans="2:14" x14ac:dyDescent="0.25">
      <c r="B1413" s="382">
        <v>20</v>
      </c>
      <c r="C1413" s="382">
        <v>4431</v>
      </c>
      <c r="D1413" s="379" t="s">
        <v>1983</v>
      </c>
      <c r="E1413" s="380">
        <v>1731</v>
      </c>
      <c r="F1413" s="380">
        <v>1191</v>
      </c>
      <c r="G1413" s="380">
        <v>3452</v>
      </c>
      <c r="H1413" s="137">
        <f t="shared" si="148"/>
        <v>4.3518052057094883</v>
      </c>
      <c r="I1413" s="381">
        <f t="shared" si="149"/>
        <v>0.50144843568945541</v>
      </c>
      <c r="J1413" s="137">
        <f t="shared" si="150"/>
        <v>-2.1715741145143769E-2</v>
      </c>
      <c r="K1413" s="137">
        <f t="shared" si="151"/>
        <v>-7.6235898590422929E-2</v>
      </c>
      <c r="L1413" s="137">
        <f t="shared" si="152"/>
        <v>6.7257930468960614E-2</v>
      </c>
      <c r="M1413" s="137">
        <f t="shared" si="153"/>
        <v>-3.0693709266606084E-2</v>
      </c>
      <c r="N1413" s="383">
        <f t="shared" si="147"/>
        <v>-105.9546843883242</v>
      </c>
    </row>
    <row r="1414" spans="2:14" x14ac:dyDescent="0.25">
      <c r="B1414" s="382">
        <v>20</v>
      </c>
      <c r="C1414" s="382">
        <v>4436</v>
      </c>
      <c r="D1414" s="379" t="s">
        <v>1984</v>
      </c>
      <c r="E1414" s="380">
        <v>6167</v>
      </c>
      <c r="F1414" s="380">
        <v>860</v>
      </c>
      <c r="G1414" s="380">
        <v>11945</v>
      </c>
      <c r="H1414" s="137">
        <f t="shared" si="148"/>
        <v>21.060465116279069</v>
      </c>
      <c r="I1414" s="381">
        <f t="shared" si="149"/>
        <v>0.51628296358308912</v>
      </c>
      <c r="J1414" s="137">
        <f t="shared" si="150"/>
        <v>0.20448645404667978</v>
      </c>
      <c r="K1414" s="137">
        <f t="shared" si="151"/>
        <v>0.34938753562046726</v>
      </c>
      <c r="L1414" s="137">
        <f t="shared" si="152"/>
        <v>7.9892927999033234E-2</v>
      </c>
      <c r="M1414" s="137">
        <f t="shared" si="153"/>
        <v>0.63376691766618032</v>
      </c>
      <c r="N1414" s="383">
        <f t="shared" si="147"/>
        <v>7570.3458315225243</v>
      </c>
    </row>
    <row r="1415" spans="2:14" x14ac:dyDescent="0.25">
      <c r="B1415" s="382">
        <v>20</v>
      </c>
      <c r="C1415" s="382">
        <v>4441</v>
      </c>
      <c r="D1415" s="379" t="s">
        <v>1985</v>
      </c>
      <c r="E1415" s="380">
        <v>513</v>
      </c>
      <c r="F1415" s="380">
        <v>263</v>
      </c>
      <c r="G1415" s="380">
        <v>1631</v>
      </c>
      <c r="H1415" s="137">
        <f t="shared" si="148"/>
        <v>8.1520912547528521</v>
      </c>
      <c r="I1415" s="381">
        <f t="shared" si="149"/>
        <v>0.31453096259963215</v>
      </c>
      <c r="J1415" s="137">
        <f t="shared" si="150"/>
        <v>-7.0216176497117241E-2</v>
      </c>
      <c r="K1415" s="137">
        <f t="shared" si="151"/>
        <v>2.0569638648046923E-2</v>
      </c>
      <c r="L1415" s="137">
        <f t="shared" si="152"/>
        <v>-9.1945100982472786E-2</v>
      </c>
      <c r="M1415" s="137">
        <f t="shared" si="153"/>
        <v>-0.1415916388315431</v>
      </c>
      <c r="N1415" s="383">
        <f t="shared" si="147"/>
        <v>-230.93596293424682</v>
      </c>
    </row>
    <row r="1416" spans="2:14" x14ac:dyDescent="0.25">
      <c r="B1416" s="382">
        <v>20</v>
      </c>
      <c r="C1416" s="382">
        <v>4446</v>
      </c>
      <c r="D1416" s="379" t="s">
        <v>1986</v>
      </c>
      <c r="E1416" s="380">
        <v>500</v>
      </c>
      <c r="F1416" s="380">
        <v>418</v>
      </c>
      <c r="G1416" s="380">
        <v>673</v>
      </c>
      <c r="H1416" s="137">
        <f t="shared" si="148"/>
        <v>2.8062200956937797</v>
      </c>
      <c r="I1416" s="381">
        <f t="shared" si="149"/>
        <v>0.74294205052005946</v>
      </c>
      <c r="J1416" s="137">
        <f t="shared" si="150"/>
        <v>-9.5731507121604109E-2</v>
      </c>
      <c r="K1416" s="137">
        <f t="shared" si="151"/>
        <v>-0.11560693408405741</v>
      </c>
      <c r="L1416" s="137">
        <f t="shared" si="152"/>
        <v>0.27294504426126781</v>
      </c>
      <c r="M1416" s="137">
        <f t="shared" si="153"/>
        <v>6.1606603055606279E-2</v>
      </c>
      <c r="N1416" s="383">
        <f t="shared" si="147"/>
        <v>41.461243856423025</v>
      </c>
    </row>
    <row r="1417" spans="2:14" x14ac:dyDescent="0.25">
      <c r="B1417" s="382">
        <v>20</v>
      </c>
      <c r="C1417" s="382">
        <v>4451</v>
      </c>
      <c r="D1417" s="379" t="s">
        <v>1987</v>
      </c>
      <c r="E1417" s="380">
        <v>391</v>
      </c>
      <c r="F1417" s="380">
        <v>432</v>
      </c>
      <c r="G1417" s="380">
        <v>1921</v>
      </c>
      <c r="H1417" s="137">
        <f t="shared" si="148"/>
        <v>5.3518518518518521</v>
      </c>
      <c r="I1417" s="381">
        <f t="shared" si="149"/>
        <v>0.20353982300884957</v>
      </c>
      <c r="J1417" s="137">
        <f t="shared" si="150"/>
        <v>-6.2492329022063808E-2</v>
      </c>
      <c r="K1417" s="137">
        <f t="shared" si="151"/>
        <v>-5.0761486508282105E-2</v>
      </c>
      <c r="L1417" s="137">
        <f t="shared" si="152"/>
        <v>-0.18647947272957213</v>
      </c>
      <c r="M1417" s="137">
        <f t="shared" si="153"/>
        <v>-0.29973328825991807</v>
      </c>
      <c r="N1417" s="383">
        <f t="shared" si="147"/>
        <v>-575.78764674730257</v>
      </c>
    </row>
    <row r="1418" spans="2:14" x14ac:dyDescent="0.25">
      <c r="B1418" s="382">
        <v>20</v>
      </c>
      <c r="C1418" s="382">
        <v>4461</v>
      </c>
      <c r="D1418" s="379" t="s">
        <v>1988</v>
      </c>
      <c r="E1418" s="380">
        <v>6370</v>
      </c>
      <c r="F1418" s="380">
        <v>1893</v>
      </c>
      <c r="G1418" s="380">
        <v>14951</v>
      </c>
      <c r="H1418" s="137">
        <f t="shared" si="148"/>
        <v>11.263074484944532</v>
      </c>
      <c r="I1418" s="381">
        <f t="shared" si="149"/>
        <v>0.42605845762825229</v>
      </c>
      <c r="J1418" s="137">
        <f t="shared" si="150"/>
        <v>0.28454812821913023</v>
      </c>
      <c r="K1418" s="137">
        <f t="shared" si="151"/>
        <v>9.9816410878360018E-2</v>
      </c>
      <c r="L1418" s="137">
        <f t="shared" si="152"/>
        <v>3.0461002425115446E-3</v>
      </c>
      <c r="M1418" s="137">
        <f t="shared" si="153"/>
        <v>0.38741063934000181</v>
      </c>
      <c r="N1418" s="383">
        <f t="shared" si="147"/>
        <v>5792.1764687723671</v>
      </c>
    </row>
    <row r="1419" spans="2:14" x14ac:dyDescent="0.25">
      <c r="B1419" s="382">
        <v>20</v>
      </c>
      <c r="C1419" s="382">
        <v>4471</v>
      </c>
      <c r="D1419" s="379" t="s">
        <v>1989</v>
      </c>
      <c r="E1419" s="380">
        <v>3414</v>
      </c>
      <c r="F1419" s="380">
        <v>1120</v>
      </c>
      <c r="G1419" s="380">
        <v>6417</v>
      </c>
      <c r="H1419" s="137">
        <f t="shared" si="148"/>
        <v>8.7776785714285719</v>
      </c>
      <c r="I1419" s="381">
        <f t="shared" si="149"/>
        <v>0.53202431042543241</v>
      </c>
      <c r="J1419" s="137">
        <f t="shared" si="150"/>
        <v>5.7253940798074977E-2</v>
      </c>
      <c r="K1419" s="137">
        <f t="shared" si="151"/>
        <v>3.6505364406272549E-2</v>
      </c>
      <c r="L1419" s="137">
        <f t="shared" si="152"/>
        <v>9.3300289520688362E-2</v>
      </c>
      <c r="M1419" s="137">
        <f t="shared" si="153"/>
        <v>0.18705959472503589</v>
      </c>
      <c r="N1419" s="383">
        <f t="shared" si="147"/>
        <v>1200.3614193505553</v>
      </c>
    </row>
    <row r="1420" spans="2:14" x14ac:dyDescent="0.25">
      <c r="B1420" s="382">
        <v>20</v>
      </c>
      <c r="C1420" s="382">
        <v>4476</v>
      </c>
      <c r="D1420" s="379" t="s">
        <v>1990</v>
      </c>
      <c r="E1420" s="380">
        <v>1457</v>
      </c>
      <c r="F1420" s="380">
        <v>1211</v>
      </c>
      <c r="G1420" s="380">
        <v>3980</v>
      </c>
      <c r="H1420" s="137">
        <f t="shared" si="148"/>
        <v>4.4896779521056978</v>
      </c>
      <c r="I1420" s="381">
        <f t="shared" si="149"/>
        <v>0.36608040201005027</v>
      </c>
      <c r="J1420" s="137">
        <f t="shared" si="150"/>
        <v>-7.6530119491844094E-3</v>
      </c>
      <c r="K1420" s="137">
        <f t="shared" si="151"/>
        <v>-7.2723835258035593E-2</v>
      </c>
      <c r="L1420" s="137">
        <f t="shared" si="152"/>
        <v>-4.8038948774772203E-2</v>
      </c>
      <c r="M1420" s="137">
        <f t="shared" si="153"/>
        <v>-0.12841579598199221</v>
      </c>
      <c r="N1420" s="383">
        <f t="shared" si="147"/>
        <v>-511.094868008329</v>
      </c>
    </row>
    <row r="1421" spans="2:14" x14ac:dyDescent="0.25">
      <c r="B1421" s="382">
        <v>20</v>
      </c>
      <c r="C1421" s="382">
        <v>4486</v>
      </c>
      <c r="D1421" s="379" t="s">
        <v>1991</v>
      </c>
      <c r="E1421" s="380">
        <v>596</v>
      </c>
      <c r="F1421" s="380">
        <v>1199</v>
      </c>
      <c r="G1421" s="380">
        <v>2104</v>
      </c>
      <c r="H1421" s="137">
        <f t="shared" si="148"/>
        <v>2.2518765638031693</v>
      </c>
      <c r="I1421" s="381">
        <f t="shared" si="149"/>
        <v>0.28326996197718629</v>
      </c>
      <c r="J1421" s="137">
        <f t="shared" si="150"/>
        <v>-5.7618314925736984E-2</v>
      </c>
      <c r="K1421" s="137">
        <f t="shared" si="151"/>
        <v>-0.12972785096420911</v>
      </c>
      <c r="L1421" s="137">
        <f t="shared" si="152"/>
        <v>-0.11857100161674308</v>
      </c>
      <c r="M1421" s="137">
        <f t="shared" si="153"/>
        <v>-0.30591716750668918</v>
      </c>
      <c r="N1421" s="383">
        <f t="shared" ref="N1421:N1484" si="154">M1421*G1421</f>
        <v>-643.64972043407408</v>
      </c>
    </row>
    <row r="1422" spans="2:14" x14ac:dyDescent="0.25">
      <c r="B1422" s="382">
        <v>20</v>
      </c>
      <c r="C1422" s="382">
        <v>4495</v>
      </c>
      <c r="D1422" s="379" t="s">
        <v>1992</v>
      </c>
      <c r="E1422" s="380">
        <v>279</v>
      </c>
      <c r="F1422" s="380">
        <v>790</v>
      </c>
      <c r="G1422" s="380">
        <v>655</v>
      </c>
      <c r="H1422" s="137">
        <f t="shared" ref="H1422:H1485" si="155">(G1422+E1422)/F1422</f>
        <v>1.1822784810126583</v>
      </c>
      <c r="I1422" s="381">
        <f t="shared" ref="I1422:I1485" si="156">E1422/G1422</f>
        <v>0.42595419847328242</v>
      </c>
      <c r="J1422" s="137">
        <f t="shared" ref="J1422:J1485" si="157">$J$6*(G1422-G$10)/G$11</f>
        <v>-9.6210918344193624E-2</v>
      </c>
      <c r="K1422" s="137">
        <f t="shared" ref="K1422:K1485" si="158">$K$6*(H1422-H$10)/H$11</f>
        <v>-0.15697396236149125</v>
      </c>
      <c r="L1422" s="137">
        <f t="shared" ref="L1422:L1485" si="159">$L$6*(I1422-I$10)/I$11</f>
        <v>2.9572996972581263E-3</v>
      </c>
      <c r="M1422" s="137">
        <f t="shared" ref="M1422:M1485" si="160">SUM(J1422:L1422)</f>
        <v>-0.25022758100842679</v>
      </c>
      <c r="N1422" s="383">
        <f t="shared" si="154"/>
        <v>-163.89906556051955</v>
      </c>
    </row>
    <row r="1423" spans="2:14" x14ac:dyDescent="0.25">
      <c r="B1423" s="382">
        <v>20</v>
      </c>
      <c r="C1423" s="382">
        <v>4501</v>
      </c>
      <c r="D1423" s="379" t="s">
        <v>1993</v>
      </c>
      <c r="E1423" s="380">
        <v>1108</v>
      </c>
      <c r="F1423" s="380">
        <v>1060</v>
      </c>
      <c r="G1423" s="380">
        <v>3932</v>
      </c>
      <c r="H1423" s="137">
        <f t="shared" si="155"/>
        <v>4.7547169811320753</v>
      </c>
      <c r="I1423" s="381">
        <f t="shared" si="156"/>
        <v>0.28179043743641913</v>
      </c>
      <c r="J1423" s="137">
        <f t="shared" si="157"/>
        <v>-8.9314418760898066E-3</v>
      </c>
      <c r="K1423" s="137">
        <f t="shared" si="158"/>
        <v>-6.5972436741463511E-2</v>
      </c>
      <c r="L1423" s="137">
        <f t="shared" si="159"/>
        <v>-0.11983115556652246</v>
      </c>
      <c r="M1423" s="137">
        <f t="shared" si="160"/>
        <v>-0.19473503418407578</v>
      </c>
      <c r="N1423" s="383">
        <f t="shared" si="154"/>
        <v>-765.69815441178594</v>
      </c>
    </row>
    <row r="1424" spans="2:14" x14ac:dyDescent="0.25">
      <c r="B1424" s="382">
        <v>20</v>
      </c>
      <c r="C1424" s="382">
        <v>4506</v>
      </c>
      <c r="D1424" s="379" t="s">
        <v>1994</v>
      </c>
      <c r="E1424" s="380">
        <v>2624</v>
      </c>
      <c r="F1424" s="380">
        <v>896</v>
      </c>
      <c r="G1424" s="380">
        <v>4152</v>
      </c>
      <c r="H1424" s="137">
        <f t="shared" si="155"/>
        <v>7.5625</v>
      </c>
      <c r="I1424" s="381">
        <f t="shared" si="156"/>
        <v>0.63198458574181116</v>
      </c>
      <c r="J1424" s="137">
        <f t="shared" si="157"/>
        <v>-3.0719713777734069E-3</v>
      </c>
      <c r="K1424" s="137">
        <f t="shared" si="158"/>
        <v>5.5508486330634712E-3</v>
      </c>
      <c r="L1424" s="137">
        <f t="shared" si="159"/>
        <v>0.17843935432839586</v>
      </c>
      <c r="M1424" s="137">
        <f t="shared" si="160"/>
        <v>0.18091823158368592</v>
      </c>
      <c r="N1424" s="383">
        <f t="shared" si="154"/>
        <v>751.17249753546389</v>
      </c>
    </row>
    <row r="1425" spans="2:14" x14ac:dyDescent="0.25">
      <c r="B1425" s="382">
        <v>20</v>
      </c>
      <c r="C1425" s="382">
        <v>4511</v>
      </c>
      <c r="D1425" s="379" t="s">
        <v>1995</v>
      </c>
      <c r="E1425" s="380">
        <v>1530</v>
      </c>
      <c r="F1425" s="380">
        <v>1207</v>
      </c>
      <c r="G1425" s="380">
        <v>2624</v>
      </c>
      <c r="H1425" s="137">
        <f t="shared" si="155"/>
        <v>3.4415907207953604</v>
      </c>
      <c r="I1425" s="381">
        <f t="shared" si="156"/>
        <v>0.58307926829268297</v>
      </c>
      <c r="J1425" s="137">
        <f t="shared" si="157"/>
        <v>-4.3768657384261854E-2</v>
      </c>
      <c r="K1425" s="137">
        <f t="shared" si="158"/>
        <v>-9.9421995920262074E-2</v>
      </c>
      <c r="L1425" s="137">
        <f t="shared" si="159"/>
        <v>0.1367852774607165</v>
      </c>
      <c r="M1425" s="137">
        <f t="shared" si="160"/>
        <v>-6.4053758438074315E-3</v>
      </c>
      <c r="N1425" s="383">
        <f t="shared" si="154"/>
        <v>-16.807706214150699</v>
      </c>
    </row>
    <row r="1426" spans="2:14" x14ac:dyDescent="0.25">
      <c r="B1426" s="382">
        <v>20</v>
      </c>
      <c r="C1426" s="382">
        <v>4536</v>
      </c>
      <c r="D1426" s="379" t="s">
        <v>1996</v>
      </c>
      <c r="E1426" s="380">
        <v>777</v>
      </c>
      <c r="F1426" s="380">
        <v>1550</v>
      </c>
      <c r="G1426" s="380">
        <v>1902</v>
      </c>
      <c r="H1426" s="137">
        <f t="shared" si="155"/>
        <v>1.7283870967741934</v>
      </c>
      <c r="I1426" s="381">
        <f t="shared" si="156"/>
        <v>0.40851735015772872</v>
      </c>
      <c r="J1426" s="137">
        <f t="shared" si="157"/>
        <v>-6.2998374201463855E-2</v>
      </c>
      <c r="K1426" s="137">
        <f t="shared" si="158"/>
        <v>-0.14306281534331863</v>
      </c>
      <c r="L1426" s="137">
        <f t="shared" si="159"/>
        <v>-1.1894169589730157E-2</v>
      </c>
      <c r="M1426" s="137">
        <f t="shared" si="160"/>
        <v>-0.21795535913451264</v>
      </c>
      <c r="N1426" s="383">
        <f t="shared" si="154"/>
        <v>-414.55109307384305</v>
      </c>
    </row>
    <row r="1427" spans="2:14" x14ac:dyDescent="0.25">
      <c r="B1427" s="382">
        <v>20</v>
      </c>
      <c r="C1427" s="382">
        <v>4545</v>
      </c>
      <c r="D1427" s="379" t="s">
        <v>1997</v>
      </c>
      <c r="E1427" s="380">
        <v>1985</v>
      </c>
      <c r="F1427" s="380">
        <v>946</v>
      </c>
      <c r="G1427" s="380">
        <v>4138</v>
      </c>
      <c r="H1427" s="137">
        <f t="shared" si="155"/>
        <v>6.4725158562367868</v>
      </c>
      <c r="I1427" s="381">
        <f t="shared" si="156"/>
        <v>0.47970033832769454</v>
      </c>
      <c r="J1427" s="137">
        <f t="shared" si="157"/>
        <v>-3.444846773120814E-3</v>
      </c>
      <c r="K1427" s="137">
        <f t="shared" si="158"/>
        <v>-2.2214561458888109E-2</v>
      </c>
      <c r="L1427" s="137">
        <f t="shared" si="159"/>
        <v>4.8734445365834857E-2</v>
      </c>
      <c r="M1427" s="137">
        <f t="shared" si="160"/>
        <v>2.3075037133825933E-2</v>
      </c>
      <c r="N1427" s="383">
        <f t="shared" si="154"/>
        <v>95.484503659771704</v>
      </c>
    </row>
    <row r="1428" spans="2:14" x14ac:dyDescent="0.25">
      <c r="B1428" s="382">
        <v>20</v>
      </c>
      <c r="C1428" s="382">
        <v>4546</v>
      </c>
      <c r="D1428" s="379" t="s">
        <v>1998</v>
      </c>
      <c r="E1428" s="380">
        <v>557</v>
      </c>
      <c r="F1428" s="380">
        <v>1497</v>
      </c>
      <c r="G1428" s="380">
        <v>1887</v>
      </c>
      <c r="H1428" s="137">
        <f t="shared" si="155"/>
        <v>1.6325985303941215</v>
      </c>
      <c r="I1428" s="381">
        <f t="shared" si="156"/>
        <v>0.29517753047164813</v>
      </c>
      <c r="J1428" s="137">
        <f t="shared" si="157"/>
        <v>-6.3397883553621789E-2</v>
      </c>
      <c r="K1428" s="137">
        <f t="shared" si="158"/>
        <v>-0.14550285893742124</v>
      </c>
      <c r="L1428" s="137">
        <f t="shared" si="159"/>
        <v>-0.10842898027332959</v>
      </c>
      <c r="M1428" s="137">
        <f t="shared" si="160"/>
        <v>-0.3173297227643726</v>
      </c>
      <c r="N1428" s="383">
        <f t="shared" si="154"/>
        <v>-598.80118685637115</v>
      </c>
    </row>
    <row r="1429" spans="2:14" x14ac:dyDescent="0.25">
      <c r="B1429" s="382">
        <v>20</v>
      </c>
      <c r="C1429" s="382">
        <v>4551</v>
      </c>
      <c r="D1429" s="379" t="s">
        <v>1999</v>
      </c>
      <c r="E1429" s="380">
        <v>4050</v>
      </c>
      <c r="F1429" s="380">
        <v>1978</v>
      </c>
      <c r="G1429" s="380">
        <v>9800</v>
      </c>
      <c r="H1429" s="137">
        <f t="shared" si="155"/>
        <v>7.0020222446916076</v>
      </c>
      <c r="I1429" s="381">
        <f t="shared" si="156"/>
        <v>0.41326530612244899</v>
      </c>
      <c r="J1429" s="137">
        <f t="shared" si="157"/>
        <v>0.14735661668809488</v>
      </c>
      <c r="K1429" s="137">
        <f t="shared" si="158"/>
        <v>-8.726326693382979E-3</v>
      </c>
      <c r="L1429" s="137">
        <f t="shared" si="159"/>
        <v>-7.8501978288978251E-3</v>
      </c>
      <c r="M1429" s="137">
        <f t="shared" si="160"/>
        <v>0.1307800921658141</v>
      </c>
      <c r="N1429" s="383">
        <f t="shared" si="154"/>
        <v>1281.6449032249782</v>
      </c>
    </row>
    <row r="1430" spans="2:14" x14ac:dyDescent="0.25">
      <c r="B1430" s="382">
        <v>20</v>
      </c>
      <c r="C1430" s="382">
        <v>4561</v>
      </c>
      <c r="D1430" s="379" t="s">
        <v>2000</v>
      </c>
      <c r="E1430" s="380">
        <v>1165</v>
      </c>
      <c r="F1430" s="380">
        <v>718</v>
      </c>
      <c r="G1430" s="380">
        <v>3232</v>
      </c>
      <c r="H1430" s="137">
        <f t="shared" si="155"/>
        <v>6.123955431754875</v>
      </c>
      <c r="I1430" s="381">
        <f t="shared" si="156"/>
        <v>0.36045792079207922</v>
      </c>
      <c r="J1430" s="137">
        <f t="shared" si="157"/>
        <v>-2.7575211643460166E-2</v>
      </c>
      <c r="K1430" s="137">
        <f t="shared" si="158"/>
        <v>-3.1093519178540426E-2</v>
      </c>
      <c r="L1430" s="137">
        <f t="shared" si="159"/>
        <v>-5.2827779050417911E-2</v>
      </c>
      <c r="M1430" s="137">
        <f t="shared" si="160"/>
        <v>-0.11149650987241851</v>
      </c>
      <c r="N1430" s="383">
        <f t="shared" si="154"/>
        <v>-360.35671990765661</v>
      </c>
    </row>
    <row r="1431" spans="2:14" x14ac:dyDescent="0.25">
      <c r="B1431" s="382">
        <v>20</v>
      </c>
      <c r="C1431" s="382">
        <v>4566</v>
      </c>
      <c r="D1431" s="379" t="s">
        <v>2001</v>
      </c>
      <c r="E1431" s="380">
        <v>22877</v>
      </c>
      <c r="F1431" s="380">
        <v>2681</v>
      </c>
      <c r="G1431" s="380">
        <v>27099</v>
      </c>
      <c r="H1431" s="137">
        <f t="shared" si="155"/>
        <v>18.640805669526298</v>
      </c>
      <c r="I1431" s="381">
        <f t="shared" si="156"/>
        <v>0.84420089302188273</v>
      </c>
      <c r="J1431" s="137">
        <f t="shared" si="157"/>
        <v>0.60809743555343765</v>
      </c>
      <c r="K1431" s="137">
        <f t="shared" si="158"/>
        <v>0.28775100888164329</v>
      </c>
      <c r="L1431" s="137">
        <f t="shared" si="159"/>
        <v>0.35919013639241759</v>
      </c>
      <c r="M1431" s="137">
        <f t="shared" si="160"/>
        <v>1.2550385808274984</v>
      </c>
      <c r="N1431" s="383">
        <f t="shared" si="154"/>
        <v>34010.290501844378</v>
      </c>
    </row>
    <row r="1432" spans="2:14" x14ac:dyDescent="0.25">
      <c r="B1432" s="382">
        <v>20</v>
      </c>
      <c r="C1432" s="382">
        <v>4571</v>
      </c>
      <c r="D1432" s="379" t="s">
        <v>2002</v>
      </c>
      <c r="E1432" s="380">
        <v>1526</v>
      </c>
      <c r="F1432" s="380">
        <v>971</v>
      </c>
      <c r="G1432" s="380">
        <v>4636</v>
      </c>
      <c r="H1432" s="137">
        <f t="shared" si="155"/>
        <v>6.3460350154479919</v>
      </c>
      <c r="I1432" s="381">
        <f t="shared" si="156"/>
        <v>0.32916307161345987</v>
      </c>
      <c r="J1432" s="137">
        <f t="shared" si="157"/>
        <v>9.8188637185226725E-3</v>
      </c>
      <c r="K1432" s="137">
        <f t="shared" si="158"/>
        <v>-2.5436436229608284E-2</v>
      </c>
      <c r="L1432" s="137">
        <f t="shared" si="159"/>
        <v>-7.9482509481410765E-2</v>
      </c>
      <c r="M1432" s="137">
        <f t="shared" si="160"/>
        <v>-9.510008199249638E-2</v>
      </c>
      <c r="N1432" s="383">
        <f t="shared" si="154"/>
        <v>-440.88398011721324</v>
      </c>
    </row>
    <row r="1433" spans="2:14" x14ac:dyDescent="0.25">
      <c r="B1433" s="382">
        <v>20</v>
      </c>
      <c r="C1433" s="382">
        <v>4590</v>
      </c>
      <c r="D1433" s="379" t="s">
        <v>2003</v>
      </c>
      <c r="E1433" s="380">
        <v>280</v>
      </c>
      <c r="F1433" s="380">
        <v>1142</v>
      </c>
      <c r="G1433" s="380">
        <v>906</v>
      </c>
      <c r="H1433" s="137">
        <f t="shared" si="155"/>
        <v>1.0385288966725044</v>
      </c>
      <c r="I1433" s="381">
        <f t="shared" si="156"/>
        <v>0.30905077262693159</v>
      </c>
      <c r="J1433" s="137">
        <f t="shared" si="157"/>
        <v>-8.9525795184750817E-2</v>
      </c>
      <c r="K1433" s="137">
        <f t="shared" si="158"/>
        <v>-0.16063572770238138</v>
      </c>
      <c r="L1433" s="137">
        <f t="shared" si="159"/>
        <v>-9.6612737678826013E-2</v>
      </c>
      <c r="M1433" s="137">
        <f t="shared" si="160"/>
        <v>-0.34677426056595823</v>
      </c>
      <c r="N1433" s="383">
        <f t="shared" si="154"/>
        <v>-314.17748007275816</v>
      </c>
    </row>
    <row r="1434" spans="2:14" x14ac:dyDescent="0.25">
      <c r="B1434" s="382">
        <v>20</v>
      </c>
      <c r="C1434" s="382">
        <v>4591</v>
      </c>
      <c r="D1434" s="379" t="s">
        <v>2004</v>
      </c>
      <c r="E1434" s="380">
        <v>1125</v>
      </c>
      <c r="F1434" s="380">
        <v>762</v>
      </c>
      <c r="G1434" s="380">
        <v>3167</v>
      </c>
      <c r="H1434" s="137">
        <f t="shared" si="155"/>
        <v>5.6325459317585302</v>
      </c>
      <c r="I1434" s="381">
        <f t="shared" si="156"/>
        <v>0.35522576570887276</v>
      </c>
      <c r="J1434" s="137">
        <f t="shared" si="157"/>
        <v>-2.9306418836144561E-2</v>
      </c>
      <c r="K1434" s="137">
        <f t="shared" si="158"/>
        <v>-4.3611303376182325E-2</v>
      </c>
      <c r="L1434" s="137">
        <f t="shared" si="159"/>
        <v>-5.7284157239685475E-2</v>
      </c>
      <c r="M1434" s="137">
        <f t="shared" si="160"/>
        <v>-0.13020187945201236</v>
      </c>
      <c r="N1434" s="383">
        <f t="shared" si="154"/>
        <v>-412.34935222452316</v>
      </c>
    </row>
    <row r="1435" spans="2:14" x14ac:dyDescent="0.25">
      <c r="B1435" s="382">
        <v>20</v>
      </c>
      <c r="C1435" s="382">
        <v>4601</v>
      </c>
      <c r="D1435" s="379" t="s">
        <v>2005</v>
      </c>
      <c r="E1435" s="380">
        <v>425</v>
      </c>
      <c r="F1435" s="380">
        <v>1098</v>
      </c>
      <c r="G1435" s="380">
        <v>1112</v>
      </c>
      <c r="H1435" s="137">
        <f t="shared" si="155"/>
        <v>1.3998178506375227</v>
      </c>
      <c r="I1435" s="381">
        <f t="shared" si="156"/>
        <v>0.38219424460431656</v>
      </c>
      <c r="J1435" s="137">
        <f t="shared" si="157"/>
        <v>-8.403920008178184E-2</v>
      </c>
      <c r="K1435" s="137">
        <f t="shared" si="158"/>
        <v>-0.15143253330186709</v>
      </c>
      <c r="L1435" s="137">
        <f t="shared" si="159"/>
        <v>-3.4314321820792186E-2</v>
      </c>
      <c r="M1435" s="137">
        <f t="shared" si="160"/>
        <v>-0.2697860552044411</v>
      </c>
      <c r="N1435" s="383">
        <f t="shared" si="154"/>
        <v>-300.0020933873385</v>
      </c>
    </row>
    <row r="1436" spans="2:14" x14ac:dyDescent="0.25">
      <c r="B1436" s="382">
        <v>20</v>
      </c>
      <c r="C1436" s="382">
        <v>4606</v>
      </c>
      <c r="D1436" s="379" t="s">
        <v>2006</v>
      </c>
      <c r="E1436" s="380">
        <v>468</v>
      </c>
      <c r="F1436" s="380">
        <v>631</v>
      </c>
      <c r="G1436" s="380">
        <v>1276</v>
      </c>
      <c r="H1436" s="137">
        <f t="shared" si="155"/>
        <v>2.7638668779714739</v>
      </c>
      <c r="I1436" s="381">
        <f t="shared" si="156"/>
        <v>0.36677115987460818</v>
      </c>
      <c r="J1436" s="137">
        <f t="shared" si="157"/>
        <v>-7.9671231164855069E-2</v>
      </c>
      <c r="K1436" s="137">
        <f t="shared" si="158"/>
        <v>-0.1166858070800567</v>
      </c>
      <c r="L1436" s="137">
        <f t="shared" si="159"/>
        <v>-4.7450610273193534E-2</v>
      </c>
      <c r="M1436" s="137">
        <f t="shared" si="160"/>
        <v>-0.2438076485181053</v>
      </c>
      <c r="N1436" s="383">
        <f t="shared" si="154"/>
        <v>-311.09855950910236</v>
      </c>
    </row>
    <row r="1437" spans="2:14" x14ac:dyDescent="0.25">
      <c r="B1437" s="382">
        <v>20</v>
      </c>
      <c r="C1437" s="382">
        <v>4611</v>
      </c>
      <c r="D1437" s="379" t="s">
        <v>2007</v>
      </c>
      <c r="E1437" s="380">
        <v>433</v>
      </c>
      <c r="F1437" s="380">
        <v>1555</v>
      </c>
      <c r="G1437" s="380">
        <v>1737</v>
      </c>
      <c r="H1437" s="137">
        <f t="shared" si="155"/>
        <v>1.3954983922829582</v>
      </c>
      <c r="I1437" s="381">
        <f t="shared" si="156"/>
        <v>0.2492803684513529</v>
      </c>
      <c r="J1437" s="137">
        <f t="shared" si="157"/>
        <v>-6.7392977075201158E-2</v>
      </c>
      <c r="K1437" s="137">
        <f t="shared" si="158"/>
        <v>-0.1515425638314632</v>
      </c>
      <c r="L1437" s="137">
        <f t="shared" si="159"/>
        <v>-0.14752092394163085</v>
      </c>
      <c r="M1437" s="137">
        <f t="shared" si="160"/>
        <v>-0.36645646484829519</v>
      </c>
      <c r="N1437" s="383">
        <f t="shared" si="154"/>
        <v>-636.53487944148878</v>
      </c>
    </row>
    <row r="1438" spans="2:14" x14ac:dyDescent="0.25">
      <c r="B1438" s="382">
        <v>20</v>
      </c>
      <c r="C1438" s="382">
        <v>4616</v>
      </c>
      <c r="D1438" s="379" t="s">
        <v>2008</v>
      </c>
      <c r="E1438" s="380">
        <v>413</v>
      </c>
      <c r="F1438" s="380">
        <v>1348</v>
      </c>
      <c r="G1438" s="380">
        <v>1139</v>
      </c>
      <c r="H1438" s="137">
        <f t="shared" si="155"/>
        <v>1.1513353115727003</v>
      </c>
      <c r="I1438" s="381">
        <f t="shared" si="156"/>
        <v>0.36259877085162423</v>
      </c>
      <c r="J1438" s="137">
        <f t="shared" si="157"/>
        <v>-8.3320083247897553E-2</v>
      </c>
      <c r="K1438" s="137">
        <f t="shared" si="158"/>
        <v>-0.15776218464340347</v>
      </c>
      <c r="L1438" s="137">
        <f t="shared" si="159"/>
        <v>-5.1004354981343529E-2</v>
      </c>
      <c r="M1438" s="137">
        <f t="shared" si="160"/>
        <v>-0.29208662287264453</v>
      </c>
      <c r="N1438" s="383">
        <f t="shared" si="154"/>
        <v>-332.68666345194214</v>
      </c>
    </row>
    <row r="1439" spans="2:14" x14ac:dyDescent="0.25">
      <c r="B1439" s="382">
        <v>20</v>
      </c>
      <c r="C1439" s="382">
        <v>4621</v>
      </c>
      <c r="D1439" s="379" t="s">
        <v>2009</v>
      </c>
      <c r="E1439" s="380">
        <v>598</v>
      </c>
      <c r="F1439" s="380">
        <v>781</v>
      </c>
      <c r="G1439" s="380">
        <v>1476</v>
      </c>
      <c r="H1439" s="137">
        <f t="shared" si="155"/>
        <v>2.6555697823303457</v>
      </c>
      <c r="I1439" s="381">
        <f t="shared" si="156"/>
        <v>0.40514905149051489</v>
      </c>
      <c r="J1439" s="137">
        <f t="shared" si="157"/>
        <v>-7.434443980274924E-2</v>
      </c>
      <c r="K1439" s="137">
        <f t="shared" si="158"/>
        <v>-0.11944448324011689</v>
      </c>
      <c r="L1439" s="137">
        <f t="shared" si="159"/>
        <v>-1.4763047227491569E-2</v>
      </c>
      <c r="M1439" s="137">
        <f t="shared" si="160"/>
        <v>-0.20855197027035771</v>
      </c>
      <c r="N1439" s="383">
        <f t="shared" si="154"/>
        <v>-307.822708119048</v>
      </c>
    </row>
    <row r="1440" spans="2:14" x14ac:dyDescent="0.25">
      <c r="B1440" s="382">
        <v>20</v>
      </c>
      <c r="C1440" s="382">
        <v>4641</v>
      </c>
      <c r="D1440" s="379" t="s">
        <v>2010</v>
      </c>
      <c r="E1440" s="380">
        <v>942</v>
      </c>
      <c r="F1440" s="380">
        <v>663</v>
      </c>
      <c r="G1440" s="380">
        <v>2355</v>
      </c>
      <c r="H1440" s="137">
        <f t="shared" si="155"/>
        <v>4.9728506787330318</v>
      </c>
      <c r="I1440" s="381">
        <f t="shared" si="156"/>
        <v>0.4</v>
      </c>
      <c r="J1440" s="137">
        <f t="shared" si="157"/>
        <v>-5.0933191766294177E-2</v>
      </c>
      <c r="K1440" s="137">
        <f t="shared" si="158"/>
        <v>-6.0415868232261395E-2</v>
      </c>
      <c r="L1440" s="137">
        <f t="shared" si="159"/>
        <v>-1.9148643677297839E-2</v>
      </c>
      <c r="M1440" s="137">
        <f t="shared" si="160"/>
        <v>-0.13049770367585342</v>
      </c>
      <c r="N1440" s="383">
        <f t="shared" si="154"/>
        <v>-307.32209215663482</v>
      </c>
    </row>
    <row r="1441" spans="2:14" x14ac:dyDescent="0.25">
      <c r="B1441" s="382">
        <v>20</v>
      </c>
      <c r="C1441" s="382">
        <v>4643</v>
      </c>
      <c r="D1441" s="379" t="s">
        <v>2011</v>
      </c>
      <c r="E1441" s="380">
        <v>928</v>
      </c>
      <c r="F1441" s="380">
        <v>242</v>
      </c>
      <c r="G1441" s="380">
        <v>2696</v>
      </c>
      <c r="H1441" s="137">
        <f t="shared" si="155"/>
        <v>14.975206611570249</v>
      </c>
      <c r="I1441" s="381">
        <f t="shared" si="156"/>
        <v>0.34421364985163205</v>
      </c>
      <c r="J1441" s="137">
        <f t="shared" si="157"/>
        <v>-4.1851012493903758E-2</v>
      </c>
      <c r="K1441" s="137">
        <f t="shared" si="158"/>
        <v>0.19437638351743164</v>
      </c>
      <c r="L1441" s="137">
        <f t="shared" si="159"/>
        <v>-6.6663495608574291E-2</v>
      </c>
      <c r="M1441" s="137">
        <f t="shared" si="160"/>
        <v>8.5861875414953576E-2</v>
      </c>
      <c r="N1441" s="383">
        <f t="shared" si="154"/>
        <v>231.48361611871485</v>
      </c>
    </row>
    <row r="1442" spans="2:14" x14ac:dyDescent="0.25">
      <c r="B1442" s="382">
        <v>20</v>
      </c>
      <c r="C1442" s="382">
        <v>4646</v>
      </c>
      <c r="D1442" s="379" t="s">
        <v>2012</v>
      </c>
      <c r="E1442" s="380">
        <v>1132</v>
      </c>
      <c r="F1442" s="380">
        <v>1007</v>
      </c>
      <c r="G1442" s="380">
        <v>3780</v>
      </c>
      <c r="H1442" s="137">
        <f t="shared" si="155"/>
        <v>4.8778550148957303</v>
      </c>
      <c r="I1442" s="381">
        <f t="shared" si="156"/>
        <v>0.29947089947089944</v>
      </c>
      <c r="J1442" s="137">
        <f t="shared" si="157"/>
        <v>-1.2979803311290228E-2</v>
      </c>
      <c r="K1442" s="137">
        <f t="shared" si="158"/>
        <v>-6.2835714042397184E-2</v>
      </c>
      <c r="L1442" s="137">
        <f t="shared" si="159"/>
        <v>-0.10477219341161145</v>
      </c>
      <c r="M1442" s="137">
        <f t="shared" si="160"/>
        <v>-0.18058771076529886</v>
      </c>
      <c r="N1442" s="383">
        <f t="shared" si="154"/>
        <v>-682.62154669282972</v>
      </c>
    </row>
    <row r="1443" spans="2:14" x14ac:dyDescent="0.25">
      <c r="B1443" s="382">
        <v>20</v>
      </c>
      <c r="C1443" s="382">
        <v>4651</v>
      </c>
      <c r="D1443" s="379" t="s">
        <v>2013</v>
      </c>
      <c r="E1443" s="380">
        <v>125</v>
      </c>
      <c r="F1443" s="380">
        <v>25</v>
      </c>
      <c r="G1443" s="380">
        <v>347</v>
      </c>
      <c r="H1443" s="137">
        <f t="shared" si="155"/>
        <v>18.88</v>
      </c>
      <c r="I1443" s="381">
        <f t="shared" si="156"/>
        <v>0.36023054755043227</v>
      </c>
      <c r="J1443" s="137">
        <f t="shared" si="157"/>
        <v>-0.10441417704183659</v>
      </c>
      <c r="K1443" s="137">
        <f t="shared" si="158"/>
        <v>0.29384405960653065</v>
      </c>
      <c r="L1443" s="137">
        <f t="shared" si="159"/>
        <v>-5.3021439432953357E-2</v>
      </c>
      <c r="M1443" s="137">
        <f t="shared" si="160"/>
        <v>0.13640844313174072</v>
      </c>
      <c r="N1443" s="383">
        <f t="shared" si="154"/>
        <v>47.333729766714029</v>
      </c>
    </row>
    <row r="1444" spans="2:14" x14ac:dyDescent="0.25">
      <c r="B1444" s="382">
        <v>20</v>
      </c>
      <c r="C1444" s="382">
        <v>4656</v>
      </c>
      <c r="D1444" s="379" t="s">
        <v>2014</v>
      </c>
      <c r="E1444" s="380">
        <v>648</v>
      </c>
      <c r="F1444" s="380">
        <v>951</v>
      </c>
      <c r="G1444" s="380">
        <v>1799</v>
      </c>
      <c r="H1444" s="137">
        <f t="shared" si="155"/>
        <v>2.573080967402734</v>
      </c>
      <c r="I1444" s="381">
        <f t="shared" si="156"/>
        <v>0.36020011117287382</v>
      </c>
      <c r="J1444" s="137">
        <f t="shared" si="157"/>
        <v>-6.5741671752948344E-2</v>
      </c>
      <c r="K1444" s="137">
        <f t="shared" si="158"/>
        <v>-0.12154573928826158</v>
      </c>
      <c r="L1444" s="137">
        <f t="shared" si="159"/>
        <v>-5.3047362978214309E-2</v>
      </c>
      <c r="M1444" s="137">
        <f t="shared" si="160"/>
        <v>-0.24033477401942424</v>
      </c>
      <c r="N1444" s="383">
        <f t="shared" si="154"/>
        <v>-432.36225846094419</v>
      </c>
    </row>
    <row r="1445" spans="2:14" x14ac:dyDescent="0.25">
      <c r="B1445" s="382">
        <v>20</v>
      </c>
      <c r="C1445" s="382">
        <v>4666</v>
      </c>
      <c r="D1445" s="379" t="s">
        <v>2015</v>
      </c>
      <c r="E1445" s="380">
        <v>876</v>
      </c>
      <c r="F1445" s="380">
        <v>2487</v>
      </c>
      <c r="G1445" s="380">
        <v>2837</v>
      </c>
      <c r="H1445" s="137">
        <f t="shared" si="155"/>
        <v>1.492963409730599</v>
      </c>
      <c r="I1445" s="381">
        <f t="shared" si="156"/>
        <v>0.30877687698272821</v>
      </c>
      <c r="J1445" s="137">
        <f t="shared" si="157"/>
        <v>-3.8095624583619161E-2</v>
      </c>
      <c r="K1445" s="137">
        <f t="shared" si="158"/>
        <v>-0.14905981562403528</v>
      </c>
      <c r="L1445" s="137">
        <f t="shared" si="159"/>
        <v>-9.6846022540523047E-2</v>
      </c>
      <c r="M1445" s="137">
        <f t="shared" si="160"/>
        <v>-0.2840014627481775</v>
      </c>
      <c r="N1445" s="383">
        <f t="shared" si="154"/>
        <v>-805.71214981657954</v>
      </c>
    </row>
    <row r="1446" spans="2:14" x14ac:dyDescent="0.25">
      <c r="B1446" s="382">
        <v>20</v>
      </c>
      <c r="C1446" s="382">
        <v>4671</v>
      </c>
      <c r="D1446" s="379" t="s">
        <v>2016</v>
      </c>
      <c r="E1446" s="380">
        <v>11716</v>
      </c>
      <c r="F1446" s="380">
        <v>1119</v>
      </c>
      <c r="G1446" s="380">
        <v>23407</v>
      </c>
      <c r="H1446" s="137">
        <f t="shared" si="155"/>
        <v>31.387846291331545</v>
      </c>
      <c r="I1446" s="381">
        <f t="shared" si="156"/>
        <v>0.50053402828213778</v>
      </c>
      <c r="J1446" s="137">
        <f t="shared" si="157"/>
        <v>0.50976486700896417</v>
      </c>
      <c r="K1446" s="137">
        <f t="shared" si="158"/>
        <v>0.61245922812347742</v>
      </c>
      <c r="L1446" s="137">
        <f t="shared" si="159"/>
        <v>6.6479103167156384E-2</v>
      </c>
      <c r="M1446" s="137">
        <f t="shared" si="160"/>
        <v>1.1887031982995979</v>
      </c>
      <c r="N1446" s="383">
        <f t="shared" si="154"/>
        <v>27823.975762598689</v>
      </c>
    </row>
    <row r="1447" spans="2:14" x14ac:dyDescent="0.25">
      <c r="B1447" s="382">
        <v>20</v>
      </c>
      <c r="C1447" s="382">
        <v>4681</v>
      </c>
      <c r="D1447" s="379" t="s">
        <v>2017</v>
      </c>
      <c r="E1447" s="380">
        <v>340</v>
      </c>
      <c r="F1447" s="380">
        <v>1083</v>
      </c>
      <c r="G1447" s="380">
        <v>1503</v>
      </c>
      <c r="H1447" s="137">
        <f t="shared" si="155"/>
        <v>1.7017543859649122</v>
      </c>
      <c r="I1447" s="381">
        <f t="shared" si="156"/>
        <v>0.2262142381902861</v>
      </c>
      <c r="J1447" s="137">
        <f t="shared" si="157"/>
        <v>-7.3625322968864967E-2</v>
      </c>
      <c r="K1447" s="137">
        <f t="shared" si="158"/>
        <v>-0.14374123634761601</v>
      </c>
      <c r="L1447" s="137">
        <f t="shared" si="159"/>
        <v>-0.16716701588109767</v>
      </c>
      <c r="M1447" s="137">
        <f t="shared" si="160"/>
        <v>-0.38453357519757864</v>
      </c>
      <c r="N1447" s="383">
        <f t="shared" si="154"/>
        <v>-577.95396352196065</v>
      </c>
    </row>
    <row r="1448" spans="2:14" x14ac:dyDescent="0.25">
      <c r="B1448" s="382">
        <v>20</v>
      </c>
      <c r="C1448" s="382">
        <v>4683</v>
      </c>
      <c r="D1448" s="379" t="s">
        <v>2018</v>
      </c>
      <c r="E1448" s="380">
        <v>909</v>
      </c>
      <c r="F1448" s="380">
        <v>878</v>
      </c>
      <c r="G1448" s="380">
        <v>1796</v>
      </c>
      <c r="H1448" s="137">
        <f t="shared" si="155"/>
        <v>3.0808656036446469</v>
      </c>
      <c r="I1448" s="381">
        <f t="shared" si="156"/>
        <v>0.50612472160356348</v>
      </c>
      <c r="J1448" s="137">
        <f t="shared" si="157"/>
        <v>-6.5821573623379939E-2</v>
      </c>
      <c r="K1448" s="137">
        <f t="shared" si="158"/>
        <v>-0.10861082757938816</v>
      </c>
      <c r="L1448" s="137">
        <f t="shared" si="159"/>
        <v>7.1240858769633084E-2</v>
      </c>
      <c r="M1448" s="137">
        <f t="shared" si="160"/>
        <v>-0.10319154243313501</v>
      </c>
      <c r="N1448" s="383">
        <f t="shared" si="154"/>
        <v>-185.33201020991049</v>
      </c>
    </row>
    <row r="1449" spans="2:14" x14ac:dyDescent="0.25">
      <c r="B1449" s="382">
        <v>20</v>
      </c>
      <c r="C1449" s="382">
        <v>4691</v>
      </c>
      <c r="D1449" s="379" t="s">
        <v>2019</v>
      </c>
      <c r="E1449" s="380">
        <v>3530</v>
      </c>
      <c r="F1449" s="380">
        <v>539</v>
      </c>
      <c r="G1449" s="380">
        <v>3723</v>
      </c>
      <c r="H1449" s="137">
        <f t="shared" si="155"/>
        <v>13.456400742115028</v>
      </c>
      <c r="I1449" s="381">
        <f t="shared" si="156"/>
        <v>0.94816008595218915</v>
      </c>
      <c r="J1449" s="137">
        <f t="shared" si="157"/>
        <v>-1.4497938849490386E-2</v>
      </c>
      <c r="K1449" s="137">
        <f t="shared" si="158"/>
        <v>0.15568750161324837</v>
      </c>
      <c r="L1449" s="137">
        <f t="shared" si="159"/>
        <v>0.44773519527942596</v>
      </c>
      <c r="M1449" s="137">
        <f t="shared" si="160"/>
        <v>0.588924758043184</v>
      </c>
      <c r="N1449" s="383">
        <f t="shared" si="154"/>
        <v>2192.5668741947738</v>
      </c>
    </row>
    <row r="1450" spans="2:14" x14ac:dyDescent="0.25">
      <c r="B1450" s="382">
        <v>20</v>
      </c>
      <c r="C1450" s="382">
        <v>4696</v>
      </c>
      <c r="D1450" s="379" t="s">
        <v>2020</v>
      </c>
      <c r="E1450" s="380">
        <v>3818</v>
      </c>
      <c r="F1450" s="380">
        <v>1140</v>
      </c>
      <c r="G1450" s="380">
        <v>5453</v>
      </c>
      <c r="H1450" s="137">
        <f t="shared" si="155"/>
        <v>8.132456140350877</v>
      </c>
      <c r="I1450" s="381">
        <f t="shared" si="156"/>
        <v>0.70016504676324953</v>
      </c>
      <c r="J1450" s="137">
        <f t="shared" si="157"/>
        <v>3.1578806432724933E-2</v>
      </c>
      <c r="K1450" s="137">
        <f t="shared" si="158"/>
        <v>2.0069468983476415E-2</v>
      </c>
      <c r="L1450" s="137">
        <f t="shared" si="159"/>
        <v>0.23651062985410945</v>
      </c>
      <c r="M1450" s="137">
        <f t="shared" si="160"/>
        <v>0.28815890527031079</v>
      </c>
      <c r="N1450" s="383">
        <f t="shared" si="154"/>
        <v>1571.3305104390047</v>
      </c>
    </row>
    <row r="1451" spans="2:14" x14ac:dyDescent="0.25">
      <c r="B1451" s="382">
        <v>20</v>
      </c>
      <c r="C1451" s="382">
        <v>4701</v>
      </c>
      <c r="D1451" s="379" t="s">
        <v>2021</v>
      </c>
      <c r="E1451" s="380">
        <v>457</v>
      </c>
      <c r="F1451" s="380">
        <v>1215</v>
      </c>
      <c r="G1451" s="380">
        <v>1171</v>
      </c>
      <c r="H1451" s="137">
        <f t="shared" si="155"/>
        <v>1.339917695473251</v>
      </c>
      <c r="I1451" s="381">
        <f t="shared" si="156"/>
        <v>0.39026473099914605</v>
      </c>
      <c r="J1451" s="137">
        <f t="shared" si="157"/>
        <v>-8.2467796629960621E-2</v>
      </c>
      <c r="K1451" s="137">
        <f t="shared" si="158"/>
        <v>-0.15295838336328674</v>
      </c>
      <c r="L1451" s="137">
        <f t="shared" si="159"/>
        <v>-2.7440454556777915E-2</v>
      </c>
      <c r="M1451" s="137">
        <f t="shared" si="160"/>
        <v>-0.26286663455002529</v>
      </c>
      <c r="N1451" s="383">
        <f t="shared" si="154"/>
        <v>-307.81682905807963</v>
      </c>
    </row>
    <row r="1452" spans="2:14" x14ac:dyDescent="0.25">
      <c r="B1452" s="382">
        <v>20</v>
      </c>
      <c r="C1452" s="382">
        <v>4711</v>
      </c>
      <c r="D1452" s="379" t="s">
        <v>2022</v>
      </c>
      <c r="E1452" s="380">
        <v>1267</v>
      </c>
      <c r="F1452" s="380">
        <v>1419</v>
      </c>
      <c r="G1452" s="380">
        <v>2880</v>
      </c>
      <c r="H1452" s="137">
        <f t="shared" si="155"/>
        <v>2.9224806201550386</v>
      </c>
      <c r="I1452" s="381">
        <f t="shared" si="156"/>
        <v>0.43993055555555555</v>
      </c>
      <c r="J1452" s="137">
        <f t="shared" si="157"/>
        <v>-3.6950364440766409E-2</v>
      </c>
      <c r="K1452" s="137">
        <f t="shared" si="158"/>
        <v>-0.11264540371901251</v>
      </c>
      <c r="L1452" s="137">
        <f t="shared" si="159"/>
        <v>1.4861368264867803E-2</v>
      </c>
      <c r="M1452" s="137">
        <f t="shared" si="160"/>
        <v>-0.13473439989491112</v>
      </c>
      <c r="N1452" s="383">
        <f t="shared" si="154"/>
        <v>-388.03507169734405</v>
      </c>
    </row>
    <row r="1453" spans="2:14" x14ac:dyDescent="0.25">
      <c r="B1453" s="382">
        <v>20</v>
      </c>
      <c r="C1453" s="382">
        <v>4716</v>
      </c>
      <c r="D1453" s="379" t="s">
        <v>2023</v>
      </c>
      <c r="E1453" s="380">
        <v>352</v>
      </c>
      <c r="F1453" s="380">
        <v>386</v>
      </c>
      <c r="G1453" s="380">
        <v>1342</v>
      </c>
      <c r="H1453" s="137">
        <f t="shared" si="155"/>
        <v>4.3886010362694297</v>
      </c>
      <c r="I1453" s="381">
        <f t="shared" si="156"/>
        <v>0.26229508196721313</v>
      </c>
      <c r="J1453" s="137">
        <f t="shared" si="157"/>
        <v>-7.7913390015360157E-2</v>
      </c>
      <c r="K1453" s="137">
        <f t="shared" si="158"/>
        <v>-7.5298590161656756E-2</v>
      </c>
      <c r="L1453" s="137">
        <f t="shared" si="159"/>
        <v>-0.13643591508212635</v>
      </c>
      <c r="M1453" s="137">
        <f t="shared" si="160"/>
        <v>-0.28964789525914325</v>
      </c>
      <c r="N1453" s="383">
        <f t="shared" si="154"/>
        <v>-388.70747543777026</v>
      </c>
    </row>
    <row r="1454" spans="2:14" x14ac:dyDescent="0.25">
      <c r="B1454" s="382">
        <v>20</v>
      </c>
      <c r="C1454" s="382">
        <v>4721</v>
      </c>
      <c r="D1454" s="379" t="s">
        <v>2024</v>
      </c>
      <c r="E1454" s="380">
        <v>921</v>
      </c>
      <c r="F1454" s="380">
        <v>1192</v>
      </c>
      <c r="G1454" s="380">
        <v>3030</v>
      </c>
      <c r="H1454" s="137">
        <f t="shared" si="155"/>
        <v>3.3145973154362416</v>
      </c>
      <c r="I1454" s="381">
        <f t="shared" si="156"/>
        <v>0.30396039603960395</v>
      </c>
      <c r="J1454" s="137">
        <f t="shared" si="157"/>
        <v>-3.2955270919187048E-2</v>
      </c>
      <c r="K1454" s="137">
        <f t="shared" si="158"/>
        <v>-0.102656927363022</v>
      </c>
      <c r="L1454" s="137">
        <f t="shared" si="159"/>
        <v>-0.100948359012325</v>
      </c>
      <c r="M1454" s="137">
        <f t="shared" si="160"/>
        <v>-0.23656055729453407</v>
      </c>
      <c r="N1454" s="383">
        <f t="shared" si="154"/>
        <v>-716.77848860243819</v>
      </c>
    </row>
    <row r="1455" spans="2:14" x14ac:dyDescent="0.25">
      <c r="B1455" s="382">
        <v>20</v>
      </c>
      <c r="C1455" s="382">
        <v>4723</v>
      </c>
      <c r="D1455" s="379" t="s">
        <v>2025</v>
      </c>
      <c r="E1455" s="380">
        <v>291</v>
      </c>
      <c r="F1455" s="380">
        <v>914</v>
      </c>
      <c r="G1455" s="380">
        <v>904</v>
      </c>
      <c r="H1455" s="137">
        <f t="shared" si="155"/>
        <v>1.3074398249452954</v>
      </c>
      <c r="I1455" s="381">
        <f t="shared" si="156"/>
        <v>0.32190265486725661</v>
      </c>
      <c r="J1455" s="137">
        <f t="shared" si="157"/>
        <v>-8.9579063098371881E-2</v>
      </c>
      <c r="K1455" s="137">
        <f t="shared" si="158"/>
        <v>-0.1537856994295633</v>
      </c>
      <c r="L1455" s="137">
        <f t="shared" si="159"/>
        <v>-8.5666416937942955E-2</v>
      </c>
      <c r="M1455" s="137">
        <f t="shared" si="160"/>
        <v>-0.32903117946587812</v>
      </c>
      <c r="N1455" s="383">
        <f t="shared" si="154"/>
        <v>-297.44418623715382</v>
      </c>
    </row>
    <row r="1456" spans="2:14" x14ac:dyDescent="0.25">
      <c r="B1456" s="382">
        <v>20</v>
      </c>
      <c r="C1456" s="382">
        <v>4724</v>
      </c>
      <c r="D1456" s="379" t="s">
        <v>2026</v>
      </c>
      <c r="E1456" s="380">
        <v>1963</v>
      </c>
      <c r="F1456" s="380">
        <v>615</v>
      </c>
      <c r="G1456" s="380">
        <v>4916</v>
      </c>
      <c r="H1456" s="137">
        <f t="shared" si="155"/>
        <v>11.185365853658537</v>
      </c>
      <c r="I1456" s="381">
        <f t="shared" si="156"/>
        <v>0.39930838079739628</v>
      </c>
      <c r="J1456" s="137">
        <f t="shared" si="157"/>
        <v>1.7276371625470816E-2</v>
      </c>
      <c r="K1456" s="137">
        <f t="shared" si="158"/>
        <v>9.7836921518183934E-2</v>
      </c>
      <c r="L1456" s="137">
        <f t="shared" si="159"/>
        <v>-1.9737715805464406E-2</v>
      </c>
      <c r="M1456" s="137">
        <f t="shared" si="160"/>
        <v>9.537557733819034E-2</v>
      </c>
      <c r="N1456" s="383">
        <f t="shared" si="154"/>
        <v>468.86633819454369</v>
      </c>
    </row>
    <row r="1457" spans="2:14" x14ac:dyDescent="0.25">
      <c r="B1457" s="382">
        <v>20</v>
      </c>
      <c r="C1457" s="382">
        <v>4726</v>
      </c>
      <c r="D1457" s="379" t="s">
        <v>2027</v>
      </c>
      <c r="E1457" s="380">
        <v>1578</v>
      </c>
      <c r="F1457" s="380">
        <v>3042</v>
      </c>
      <c r="G1457" s="380">
        <v>3028</v>
      </c>
      <c r="H1457" s="137">
        <f t="shared" si="155"/>
        <v>1.5141354372123603</v>
      </c>
      <c r="I1457" s="381">
        <f t="shared" si="156"/>
        <v>0.52113606340819019</v>
      </c>
      <c r="J1457" s="137">
        <f t="shared" si="157"/>
        <v>-3.3008538832808097E-2</v>
      </c>
      <c r="K1457" s="137">
        <f t="shared" si="158"/>
        <v>-0.14852049582853843</v>
      </c>
      <c r="L1457" s="137">
        <f t="shared" si="159"/>
        <v>8.4026453834369269E-2</v>
      </c>
      <c r="M1457" s="137">
        <f t="shared" si="160"/>
        <v>-9.750258082697727E-2</v>
      </c>
      <c r="N1457" s="383">
        <f t="shared" si="154"/>
        <v>-295.23781474408719</v>
      </c>
    </row>
    <row r="1458" spans="2:14" x14ac:dyDescent="0.25">
      <c r="B1458" s="382">
        <v>20</v>
      </c>
      <c r="C1458" s="382">
        <v>4741</v>
      </c>
      <c r="D1458" s="379" t="s">
        <v>2028</v>
      </c>
      <c r="E1458" s="380">
        <v>469</v>
      </c>
      <c r="F1458" s="380">
        <v>839</v>
      </c>
      <c r="G1458" s="380">
        <v>1331</v>
      </c>
      <c r="H1458" s="137">
        <f t="shared" si="155"/>
        <v>2.1454112038140645</v>
      </c>
      <c r="I1458" s="381">
        <f t="shared" si="156"/>
        <v>0.35236664162283998</v>
      </c>
      <c r="J1458" s="137">
        <f t="shared" si="157"/>
        <v>-7.8206363540275964E-2</v>
      </c>
      <c r="K1458" s="137">
        <f t="shared" si="158"/>
        <v>-0.13243986691196302</v>
      </c>
      <c r="L1458" s="137">
        <f t="shared" si="159"/>
        <v>-5.971935612327775E-2</v>
      </c>
      <c r="M1458" s="137">
        <f t="shared" si="160"/>
        <v>-0.27036558657551674</v>
      </c>
      <c r="N1458" s="383">
        <f t="shared" si="154"/>
        <v>-359.85659573201275</v>
      </c>
    </row>
    <row r="1459" spans="2:14" x14ac:dyDescent="0.25">
      <c r="B1459" s="382">
        <v>20</v>
      </c>
      <c r="C1459" s="382">
        <v>4746</v>
      </c>
      <c r="D1459" s="379" t="s">
        <v>2029</v>
      </c>
      <c r="E1459" s="380">
        <v>2818</v>
      </c>
      <c r="F1459" s="380">
        <v>776</v>
      </c>
      <c r="G1459" s="380">
        <v>5976</v>
      </c>
      <c r="H1459" s="137">
        <f t="shared" si="155"/>
        <v>11.332474226804123</v>
      </c>
      <c r="I1459" s="381">
        <f t="shared" si="156"/>
        <v>0.47155287817938418</v>
      </c>
      <c r="J1459" s="137">
        <f t="shared" si="157"/>
        <v>4.5508365844631651E-2</v>
      </c>
      <c r="K1459" s="137">
        <f t="shared" si="158"/>
        <v>0.10158424603819491</v>
      </c>
      <c r="L1459" s="137">
        <f t="shared" si="159"/>
        <v>4.179501732414808E-2</v>
      </c>
      <c r="M1459" s="137">
        <f t="shared" si="160"/>
        <v>0.18888762920697466</v>
      </c>
      <c r="N1459" s="383">
        <f t="shared" si="154"/>
        <v>1128.7924721408806</v>
      </c>
    </row>
    <row r="1460" spans="2:14" x14ac:dyDescent="0.25">
      <c r="B1460" s="382">
        <v>20</v>
      </c>
      <c r="C1460" s="382">
        <v>4751</v>
      </c>
      <c r="D1460" s="379" t="s">
        <v>2030</v>
      </c>
      <c r="E1460" s="380">
        <v>983</v>
      </c>
      <c r="F1460" s="380">
        <v>154</v>
      </c>
      <c r="G1460" s="380">
        <v>3061</v>
      </c>
      <c r="H1460" s="137">
        <f t="shared" si="155"/>
        <v>26.259740259740258</v>
      </c>
      <c r="I1460" s="381">
        <f t="shared" si="156"/>
        <v>0.32113688337144725</v>
      </c>
      <c r="J1460" s="137">
        <f t="shared" si="157"/>
        <v>-3.2129618258060641E-2</v>
      </c>
      <c r="K1460" s="137">
        <f t="shared" si="158"/>
        <v>0.48182983523106687</v>
      </c>
      <c r="L1460" s="137">
        <f t="shared" si="159"/>
        <v>-8.6318646724258138E-2</v>
      </c>
      <c r="M1460" s="137">
        <f t="shared" si="160"/>
        <v>0.36338157024874806</v>
      </c>
      <c r="N1460" s="383">
        <f t="shared" si="154"/>
        <v>1112.3109865314179</v>
      </c>
    </row>
    <row r="1461" spans="2:14" x14ac:dyDescent="0.25">
      <c r="B1461" s="382">
        <v>20</v>
      </c>
      <c r="C1461" s="382">
        <v>4756</v>
      </c>
      <c r="D1461" s="379" t="s">
        <v>2031</v>
      </c>
      <c r="E1461" s="380">
        <v>333</v>
      </c>
      <c r="F1461" s="380">
        <v>1091</v>
      </c>
      <c r="G1461" s="380">
        <v>867</v>
      </c>
      <c r="H1461" s="137">
        <f t="shared" si="155"/>
        <v>1.0999083409715857</v>
      </c>
      <c r="I1461" s="381">
        <f t="shared" si="156"/>
        <v>0.38408304498269896</v>
      </c>
      <c r="J1461" s="137">
        <f t="shared" si="157"/>
        <v>-9.0564519500361471E-2</v>
      </c>
      <c r="K1461" s="137">
        <f t="shared" si="158"/>
        <v>-0.15907219537768519</v>
      </c>
      <c r="L1461" s="137">
        <f t="shared" si="159"/>
        <v>-3.2705575773275319E-2</v>
      </c>
      <c r="M1461" s="137">
        <f t="shared" si="160"/>
        <v>-0.28234229065132199</v>
      </c>
      <c r="N1461" s="383">
        <f t="shared" si="154"/>
        <v>-244.79076599469616</v>
      </c>
    </row>
    <row r="1462" spans="2:14" x14ac:dyDescent="0.25">
      <c r="B1462" s="382">
        <v>20</v>
      </c>
      <c r="C1462" s="382">
        <v>4761</v>
      </c>
      <c r="D1462" s="379" t="s">
        <v>2032</v>
      </c>
      <c r="E1462" s="380">
        <v>4190</v>
      </c>
      <c r="F1462" s="380">
        <v>1206</v>
      </c>
      <c r="G1462" s="380">
        <v>8200</v>
      </c>
      <c r="H1462" s="137">
        <f t="shared" si="155"/>
        <v>10.273631840796019</v>
      </c>
      <c r="I1462" s="381">
        <f t="shared" si="156"/>
        <v>0.51097560975609757</v>
      </c>
      <c r="J1462" s="137">
        <f t="shared" si="157"/>
        <v>0.10474228579124835</v>
      </c>
      <c r="K1462" s="137">
        <f t="shared" si="158"/>
        <v>7.4612116912762289E-2</v>
      </c>
      <c r="L1462" s="137">
        <f t="shared" si="159"/>
        <v>7.5372500859316988E-2</v>
      </c>
      <c r="M1462" s="137">
        <f t="shared" si="160"/>
        <v>0.25472690356332761</v>
      </c>
      <c r="N1462" s="383">
        <f t="shared" si="154"/>
        <v>2088.7606092192864</v>
      </c>
    </row>
    <row r="1463" spans="2:14" x14ac:dyDescent="0.25">
      <c r="B1463" s="382">
        <v>20</v>
      </c>
      <c r="C1463" s="382">
        <v>4776</v>
      </c>
      <c r="D1463" s="379" t="s">
        <v>2033</v>
      </c>
      <c r="E1463" s="380">
        <v>784</v>
      </c>
      <c r="F1463" s="380">
        <v>709</v>
      </c>
      <c r="G1463" s="380">
        <v>1730</v>
      </c>
      <c r="H1463" s="137">
        <f t="shared" si="155"/>
        <v>3.5458392101551479</v>
      </c>
      <c r="I1463" s="381">
        <f t="shared" si="156"/>
        <v>0.45317919075144508</v>
      </c>
      <c r="J1463" s="137">
        <f t="shared" si="157"/>
        <v>-6.7579414772874866E-2</v>
      </c>
      <c r="K1463" s="137">
        <f t="shared" si="158"/>
        <v>-9.6766450814305238E-2</v>
      </c>
      <c r="L1463" s="137">
        <f t="shared" si="159"/>
        <v>2.6145615001748206E-2</v>
      </c>
      <c r="M1463" s="137">
        <f t="shared" si="160"/>
        <v>-0.13820025058543192</v>
      </c>
      <c r="N1463" s="383">
        <f t="shared" si="154"/>
        <v>-239.08643351279721</v>
      </c>
    </row>
    <row r="1464" spans="2:14" x14ac:dyDescent="0.25">
      <c r="B1464" s="382">
        <v>20</v>
      </c>
      <c r="C1464" s="382">
        <v>4781</v>
      </c>
      <c r="D1464" s="379" t="s">
        <v>2034</v>
      </c>
      <c r="E1464" s="380">
        <v>2069</v>
      </c>
      <c r="F1464" s="380">
        <v>1633</v>
      </c>
      <c r="G1464" s="380">
        <v>5065</v>
      </c>
      <c r="H1464" s="137">
        <f t="shared" si="155"/>
        <v>4.3686466625842009</v>
      </c>
      <c r="I1464" s="381">
        <f t="shared" si="156"/>
        <v>0.40848963474827243</v>
      </c>
      <c r="J1464" s="137">
        <f t="shared" si="157"/>
        <v>2.1244831190239649E-2</v>
      </c>
      <c r="K1464" s="137">
        <f t="shared" si="158"/>
        <v>-7.5806892389417221E-2</v>
      </c>
      <c r="L1464" s="137">
        <f t="shared" si="159"/>
        <v>-1.1917775607564766E-2</v>
      </c>
      <c r="M1464" s="137">
        <f t="shared" si="160"/>
        <v>-6.647983680674234E-2</v>
      </c>
      <c r="N1464" s="383">
        <f t="shared" si="154"/>
        <v>-336.72037342614993</v>
      </c>
    </row>
    <row r="1465" spans="2:14" x14ac:dyDescent="0.25">
      <c r="B1465" s="382">
        <v>20</v>
      </c>
      <c r="C1465" s="382">
        <v>4786</v>
      </c>
      <c r="D1465" s="379" t="s">
        <v>2035</v>
      </c>
      <c r="E1465" s="380">
        <v>522</v>
      </c>
      <c r="F1465" s="380">
        <v>217</v>
      </c>
      <c r="G1465" s="380">
        <v>2506</v>
      </c>
      <c r="H1465" s="137">
        <f t="shared" si="155"/>
        <v>13.953917050691244</v>
      </c>
      <c r="I1465" s="381">
        <f t="shared" si="156"/>
        <v>0.20830007980845969</v>
      </c>
      <c r="J1465" s="137">
        <f t="shared" si="157"/>
        <v>-4.6911464287904284E-2</v>
      </c>
      <c r="K1465" s="137">
        <f t="shared" si="158"/>
        <v>0.168360845912882</v>
      </c>
      <c r="L1465" s="137">
        <f t="shared" si="159"/>
        <v>-0.1824250239910048</v>
      </c>
      <c r="M1465" s="137">
        <f t="shared" si="160"/>
        <v>-6.097564236602708E-2</v>
      </c>
      <c r="N1465" s="383">
        <f t="shared" si="154"/>
        <v>-152.80495976926386</v>
      </c>
    </row>
    <row r="1466" spans="2:14" x14ac:dyDescent="0.25">
      <c r="B1466" s="382">
        <v>20</v>
      </c>
      <c r="C1466" s="382">
        <v>4791</v>
      </c>
      <c r="D1466" s="379" t="s">
        <v>2036</v>
      </c>
      <c r="E1466" s="380">
        <v>422</v>
      </c>
      <c r="F1466" s="380">
        <v>1206</v>
      </c>
      <c r="G1466" s="380">
        <v>1213</v>
      </c>
      <c r="H1466" s="137">
        <f t="shared" si="155"/>
        <v>1.355721393034826</v>
      </c>
      <c r="I1466" s="381">
        <f t="shared" si="156"/>
        <v>0.34789777411376754</v>
      </c>
      <c r="J1466" s="137">
        <f t="shared" si="157"/>
        <v>-8.1349170443918387E-2</v>
      </c>
      <c r="K1466" s="137">
        <f t="shared" si="158"/>
        <v>-0.1525558122375717</v>
      </c>
      <c r="L1466" s="137">
        <f t="shared" si="159"/>
        <v>-6.3525620154341642E-2</v>
      </c>
      <c r="M1466" s="137">
        <f t="shared" si="160"/>
        <v>-0.29743060283583173</v>
      </c>
      <c r="N1466" s="383">
        <f t="shared" si="154"/>
        <v>-360.78332123986388</v>
      </c>
    </row>
    <row r="1467" spans="2:14" x14ac:dyDescent="0.25">
      <c r="B1467" s="382">
        <v>20</v>
      </c>
      <c r="C1467" s="382">
        <v>4801</v>
      </c>
      <c r="D1467" s="379" t="s">
        <v>2037</v>
      </c>
      <c r="E1467" s="380">
        <v>341</v>
      </c>
      <c r="F1467" s="380">
        <v>355</v>
      </c>
      <c r="G1467" s="380">
        <v>957</v>
      </c>
      <c r="H1467" s="137">
        <f t="shared" si="155"/>
        <v>3.6563380281690141</v>
      </c>
      <c r="I1467" s="381">
        <f t="shared" si="156"/>
        <v>0.35632183908045978</v>
      </c>
      <c r="J1467" s="137">
        <f t="shared" si="157"/>
        <v>-8.8167463387413839E-2</v>
      </c>
      <c r="K1467" s="137">
        <f t="shared" si="158"/>
        <v>-9.395168968737877E-2</v>
      </c>
      <c r="L1467" s="137">
        <f t="shared" si="159"/>
        <v>-5.6350599768758232E-2</v>
      </c>
      <c r="M1467" s="137">
        <f t="shared" si="160"/>
        <v>-0.23846975284355082</v>
      </c>
      <c r="N1467" s="383">
        <f t="shared" si="154"/>
        <v>-228.21555347127813</v>
      </c>
    </row>
    <row r="1468" spans="2:14" x14ac:dyDescent="0.25">
      <c r="B1468" s="382">
        <v>20</v>
      </c>
      <c r="C1468" s="382">
        <v>4806</v>
      </c>
      <c r="D1468" s="379" t="s">
        <v>2038</v>
      </c>
      <c r="E1468" s="380">
        <v>651</v>
      </c>
      <c r="F1468" s="380">
        <v>1188</v>
      </c>
      <c r="G1468" s="380">
        <v>1923</v>
      </c>
      <c r="H1468" s="137">
        <f t="shared" si="155"/>
        <v>2.1666666666666665</v>
      </c>
      <c r="I1468" s="381">
        <f t="shared" si="156"/>
        <v>0.33853354134165364</v>
      </c>
      <c r="J1468" s="137">
        <f t="shared" si="157"/>
        <v>-6.2439061108442745E-2</v>
      </c>
      <c r="K1468" s="137">
        <f t="shared" si="158"/>
        <v>-0.13189842174858737</v>
      </c>
      <c r="L1468" s="137">
        <f t="shared" si="159"/>
        <v>-7.1501408719710183E-2</v>
      </c>
      <c r="M1468" s="137">
        <f t="shared" si="160"/>
        <v>-0.26583889157674029</v>
      </c>
      <c r="N1468" s="383">
        <f t="shared" si="154"/>
        <v>-511.20818850207155</v>
      </c>
    </row>
    <row r="1469" spans="2:14" x14ac:dyDescent="0.25">
      <c r="B1469" s="382">
        <v>20</v>
      </c>
      <c r="C1469" s="382">
        <v>4811</v>
      </c>
      <c r="D1469" s="379" t="s">
        <v>2039</v>
      </c>
      <c r="E1469" s="380">
        <v>347</v>
      </c>
      <c r="F1469" s="380">
        <v>1373</v>
      </c>
      <c r="G1469" s="380">
        <v>1176</v>
      </c>
      <c r="H1469" s="137">
        <f t="shared" si="155"/>
        <v>1.1092498179169701</v>
      </c>
      <c r="I1469" s="381">
        <f t="shared" si="156"/>
        <v>0.29506802721088438</v>
      </c>
      <c r="J1469" s="137">
        <f t="shared" si="157"/>
        <v>-8.2334626845907977E-2</v>
      </c>
      <c r="K1469" s="137">
        <f t="shared" si="158"/>
        <v>-0.15883423784432366</v>
      </c>
      <c r="L1469" s="137">
        <f t="shared" si="159"/>
        <v>-0.10852224737553905</v>
      </c>
      <c r="M1469" s="137">
        <f t="shared" si="160"/>
        <v>-0.34969111206577069</v>
      </c>
      <c r="N1469" s="383">
        <f t="shared" si="154"/>
        <v>-411.23674778934634</v>
      </c>
    </row>
    <row r="1470" spans="2:14" x14ac:dyDescent="0.25">
      <c r="B1470" s="382">
        <v>20</v>
      </c>
      <c r="C1470" s="382">
        <v>4816</v>
      </c>
      <c r="D1470" s="379" t="s">
        <v>2040</v>
      </c>
      <c r="E1470" s="380">
        <v>892</v>
      </c>
      <c r="F1470" s="380">
        <v>2408</v>
      </c>
      <c r="G1470" s="380">
        <v>1573</v>
      </c>
      <c r="H1470" s="137">
        <f t="shared" si="155"/>
        <v>1.0236710963455149</v>
      </c>
      <c r="I1470" s="381">
        <f t="shared" si="156"/>
        <v>0.56706929434202158</v>
      </c>
      <c r="J1470" s="137">
        <f t="shared" si="157"/>
        <v>-7.1760945992127928E-2</v>
      </c>
      <c r="K1470" s="137">
        <f t="shared" si="158"/>
        <v>-0.16101420377609649</v>
      </c>
      <c r="L1470" s="137">
        <f t="shared" si="159"/>
        <v>0.12314911844213756</v>
      </c>
      <c r="M1470" s="137">
        <f t="shared" si="160"/>
        <v>-0.10962603132608685</v>
      </c>
      <c r="N1470" s="383">
        <f t="shared" si="154"/>
        <v>-172.4417472759346</v>
      </c>
    </row>
    <row r="1471" spans="2:14" x14ac:dyDescent="0.25">
      <c r="B1471" s="382">
        <v>20</v>
      </c>
      <c r="C1471" s="382">
        <v>4821</v>
      </c>
      <c r="D1471" s="379" t="s">
        <v>2041</v>
      </c>
      <c r="E1471" s="380">
        <v>778</v>
      </c>
      <c r="F1471" s="380">
        <v>1681</v>
      </c>
      <c r="G1471" s="380">
        <v>1783</v>
      </c>
      <c r="H1471" s="137">
        <f t="shared" si="155"/>
        <v>1.5234979179060084</v>
      </c>
      <c r="I1471" s="381">
        <f t="shared" si="156"/>
        <v>0.43634324172742567</v>
      </c>
      <c r="J1471" s="137">
        <f t="shared" si="157"/>
        <v>-6.616781506191681E-2</v>
      </c>
      <c r="K1471" s="137">
        <f t="shared" si="158"/>
        <v>-0.14828200326199559</v>
      </c>
      <c r="L1471" s="137">
        <f t="shared" si="159"/>
        <v>1.1805949064269711E-2</v>
      </c>
      <c r="M1471" s="137">
        <f t="shared" si="160"/>
        <v>-0.2026438692596427</v>
      </c>
      <c r="N1471" s="383">
        <f t="shared" si="154"/>
        <v>-361.31401888994293</v>
      </c>
    </row>
    <row r="1472" spans="2:14" x14ac:dyDescent="0.25">
      <c r="B1472" s="382">
        <v>20</v>
      </c>
      <c r="C1472" s="382">
        <v>4826</v>
      </c>
      <c r="D1472" s="379" t="s">
        <v>2042</v>
      </c>
      <c r="E1472" s="380">
        <v>574</v>
      </c>
      <c r="F1472" s="380">
        <v>545</v>
      </c>
      <c r="G1472" s="380">
        <v>704</v>
      </c>
      <c r="H1472" s="137">
        <f t="shared" si="155"/>
        <v>2.3449541284403668</v>
      </c>
      <c r="I1472" s="381">
        <f t="shared" si="156"/>
        <v>0.81534090909090906</v>
      </c>
      <c r="J1472" s="137">
        <f t="shared" si="157"/>
        <v>-9.4905854460477695E-2</v>
      </c>
      <c r="K1472" s="137">
        <f t="shared" si="158"/>
        <v>-0.12735686532437271</v>
      </c>
      <c r="L1472" s="137">
        <f t="shared" si="159"/>
        <v>0.33460925129109415</v>
      </c>
      <c r="M1472" s="137">
        <f t="shared" si="160"/>
        <v>0.11234653150624374</v>
      </c>
      <c r="N1472" s="383">
        <f t="shared" si="154"/>
        <v>79.091958180395594</v>
      </c>
    </row>
    <row r="1473" spans="2:14" x14ac:dyDescent="0.25">
      <c r="B1473" s="382">
        <v>20</v>
      </c>
      <c r="C1473" s="382">
        <v>4831</v>
      </c>
      <c r="D1473" s="379" t="s">
        <v>2043</v>
      </c>
      <c r="E1473" s="380">
        <v>1329</v>
      </c>
      <c r="F1473" s="380">
        <v>856</v>
      </c>
      <c r="G1473" s="380">
        <v>3339</v>
      </c>
      <c r="H1473" s="137">
        <f t="shared" si="155"/>
        <v>5.4532710280373831</v>
      </c>
      <c r="I1473" s="381">
        <f t="shared" si="156"/>
        <v>0.39802336028751123</v>
      </c>
      <c r="J1473" s="137">
        <f t="shared" si="157"/>
        <v>-2.4725378264733554E-2</v>
      </c>
      <c r="K1473" s="137">
        <f t="shared" si="158"/>
        <v>-4.8178013130167632E-2</v>
      </c>
      <c r="L1473" s="137">
        <f t="shared" si="159"/>
        <v>-2.0832205032550503E-2</v>
      </c>
      <c r="M1473" s="137">
        <f t="shared" si="160"/>
        <v>-9.373559642745169E-2</v>
      </c>
      <c r="N1473" s="383">
        <f t="shared" si="154"/>
        <v>-312.98315647126117</v>
      </c>
    </row>
    <row r="1474" spans="2:14" x14ac:dyDescent="0.25">
      <c r="B1474" s="382">
        <v>20</v>
      </c>
      <c r="C1474" s="382">
        <v>4841</v>
      </c>
      <c r="D1474" s="379" t="s">
        <v>2044</v>
      </c>
      <c r="E1474" s="380">
        <v>812</v>
      </c>
      <c r="F1474" s="380">
        <v>1272</v>
      </c>
      <c r="G1474" s="380">
        <v>2259</v>
      </c>
      <c r="H1474" s="137">
        <f t="shared" si="155"/>
        <v>2.4143081761006289</v>
      </c>
      <c r="I1474" s="381">
        <f t="shared" si="156"/>
        <v>0.35945108455068614</v>
      </c>
      <c r="J1474" s="137">
        <f t="shared" si="157"/>
        <v>-5.3490051620104971E-2</v>
      </c>
      <c r="K1474" s="137">
        <f t="shared" si="158"/>
        <v>-0.12559019414310618</v>
      </c>
      <c r="L1474" s="137">
        <f t="shared" si="159"/>
        <v>-5.3685330670152888E-2</v>
      </c>
      <c r="M1474" s="137">
        <f t="shared" si="160"/>
        <v>-0.23276557643336404</v>
      </c>
      <c r="N1474" s="383">
        <f t="shared" si="154"/>
        <v>-525.81743716296933</v>
      </c>
    </row>
    <row r="1475" spans="2:14" x14ac:dyDescent="0.25">
      <c r="B1475" s="382">
        <v>20</v>
      </c>
      <c r="C1475" s="382">
        <v>4846</v>
      </c>
      <c r="D1475" s="379" t="s">
        <v>2045</v>
      </c>
      <c r="E1475" s="380">
        <v>149</v>
      </c>
      <c r="F1475" s="380">
        <v>771</v>
      </c>
      <c r="G1475" s="380">
        <v>421</v>
      </c>
      <c r="H1475" s="137">
        <f t="shared" si="155"/>
        <v>0.73929961089494167</v>
      </c>
      <c r="I1475" s="381">
        <f t="shared" si="156"/>
        <v>0.35391923990498814</v>
      </c>
      <c r="J1475" s="137">
        <f t="shared" si="157"/>
        <v>-0.10244326423785743</v>
      </c>
      <c r="K1475" s="137">
        <f t="shared" si="158"/>
        <v>-0.16825806228281973</v>
      </c>
      <c r="L1475" s="137">
        <f t="shared" si="159"/>
        <v>-5.8396963149211112E-2</v>
      </c>
      <c r="M1475" s="137">
        <f t="shared" si="160"/>
        <v>-0.32909828966988824</v>
      </c>
      <c r="N1475" s="383">
        <f t="shared" si="154"/>
        <v>-138.55037995102296</v>
      </c>
    </row>
    <row r="1476" spans="2:14" x14ac:dyDescent="0.25">
      <c r="B1476" s="382">
        <v>20</v>
      </c>
      <c r="C1476" s="382">
        <v>4851</v>
      </c>
      <c r="D1476" s="379" t="s">
        <v>2046</v>
      </c>
      <c r="E1476" s="380">
        <v>556</v>
      </c>
      <c r="F1476" s="380">
        <v>644</v>
      </c>
      <c r="G1476" s="380">
        <v>1454</v>
      </c>
      <c r="H1476" s="137">
        <f t="shared" si="155"/>
        <v>3.1211180124223601</v>
      </c>
      <c r="I1476" s="381">
        <f t="shared" si="156"/>
        <v>0.38239339752407153</v>
      </c>
      <c r="J1476" s="137">
        <f t="shared" si="157"/>
        <v>-7.4930386852580896E-2</v>
      </c>
      <c r="K1476" s="137">
        <f t="shared" si="158"/>
        <v>-0.10758546895991003</v>
      </c>
      <c r="L1476" s="137">
        <f t="shared" si="159"/>
        <v>-3.414469750465262E-2</v>
      </c>
      <c r="M1476" s="137">
        <f t="shared" si="160"/>
        <v>-0.21666055331714354</v>
      </c>
      <c r="N1476" s="383">
        <f t="shared" si="154"/>
        <v>-315.0244445231267</v>
      </c>
    </row>
    <row r="1477" spans="2:14" x14ac:dyDescent="0.25">
      <c r="B1477" s="382">
        <v>20</v>
      </c>
      <c r="C1477" s="382">
        <v>4864</v>
      </c>
      <c r="D1477" s="379" t="s">
        <v>2047</v>
      </c>
      <c r="E1477" s="380">
        <v>1566</v>
      </c>
      <c r="F1477" s="380">
        <v>875</v>
      </c>
      <c r="G1477" s="380">
        <v>4054</v>
      </c>
      <c r="H1477" s="137">
        <f t="shared" si="155"/>
        <v>6.4228571428571426</v>
      </c>
      <c r="I1477" s="381">
        <f t="shared" si="156"/>
        <v>0.3862851504686729</v>
      </c>
      <c r="J1477" s="137">
        <f t="shared" si="157"/>
        <v>-5.682099145205257E-3</v>
      </c>
      <c r="K1477" s="137">
        <f t="shared" si="158"/>
        <v>-2.3479528981134958E-2</v>
      </c>
      <c r="L1477" s="137">
        <f t="shared" si="159"/>
        <v>-3.0829978681427141E-2</v>
      </c>
      <c r="M1477" s="137">
        <f t="shared" si="160"/>
        <v>-5.9991606807767356E-2</v>
      </c>
      <c r="N1477" s="383">
        <f t="shared" si="154"/>
        <v>-243.20597399868885</v>
      </c>
    </row>
    <row r="1478" spans="2:14" x14ac:dyDescent="0.25">
      <c r="B1478" s="382">
        <v>20</v>
      </c>
      <c r="C1478" s="382">
        <v>4871</v>
      </c>
      <c r="D1478" s="379" t="s">
        <v>2048</v>
      </c>
      <c r="E1478" s="380">
        <v>429</v>
      </c>
      <c r="F1478" s="380">
        <v>1109</v>
      </c>
      <c r="G1478" s="380">
        <v>1858</v>
      </c>
      <c r="H1478" s="137">
        <f t="shared" si="155"/>
        <v>2.0622182146077548</v>
      </c>
      <c r="I1478" s="381">
        <f t="shared" si="156"/>
        <v>0.23089343379978472</v>
      </c>
      <c r="J1478" s="137">
        <f t="shared" si="157"/>
        <v>-6.417026830112714E-2</v>
      </c>
      <c r="K1478" s="137">
        <f t="shared" si="158"/>
        <v>-0.13455906054914152</v>
      </c>
      <c r="L1478" s="137">
        <f t="shared" si="159"/>
        <v>-0.16318160930849526</v>
      </c>
      <c r="M1478" s="137">
        <f t="shared" si="160"/>
        <v>-0.36191093815876396</v>
      </c>
      <c r="N1478" s="383">
        <f t="shared" si="154"/>
        <v>-672.43052309898349</v>
      </c>
    </row>
    <row r="1479" spans="2:14" x14ac:dyDescent="0.25">
      <c r="B1479" s="382">
        <v>20</v>
      </c>
      <c r="C1479" s="382">
        <v>4881</v>
      </c>
      <c r="D1479" s="379" t="s">
        <v>2049</v>
      </c>
      <c r="E1479" s="380">
        <v>502</v>
      </c>
      <c r="F1479" s="380">
        <v>1421</v>
      </c>
      <c r="G1479" s="380">
        <v>1414</v>
      </c>
      <c r="H1479" s="137">
        <f t="shared" si="155"/>
        <v>1.3483462350457425</v>
      </c>
      <c r="I1479" s="381">
        <f t="shared" si="156"/>
        <v>0.35502121640735501</v>
      </c>
      <c r="J1479" s="137">
        <f t="shared" si="157"/>
        <v>-7.5995745125002054E-2</v>
      </c>
      <c r="K1479" s="137">
        <f t="shared" si="158"/>
        <v>-0.15274368128799004</v>
      </c>
      <c r="L1479" s="137">
        <f t="shared" si="159"/>
        <v>-5.7458377810638998E-2</v>
      </c>
      <c r="M1479" s="137">
        <f t="shared" si="160"/>
        <v>-0.28619780422363111</v>
      </c>
      <c r="N1479" s="383">
        <f t="shared" si="154"/>
        <v>-404.68369517221441</v>
      </c>
    </row>
    <row r="1480" spans="2:14" x14ac:dyDescent="0.25">
      <c r="B1480" s="382">
        <v>20</v>
      </c>
      <c r="C1480" s="382">
        <v>4891</v>
      </c>
      <c r="D1480" s="379" t="s">
        <v>2050</v>
      </c>
      <c r="E1480" s="380">
        <v>1823</v>
      </c>
      <c r="F1480" s="380">
        <v>1309</v>
      </c>
      <c r="G1480" s="380">
        <v>3590</v>
      </c>
      <c r="H1480" s="137">
        <f t="shared" si="155"/>
        <v>4.1352177234530174</v>
      </c>
      <c r="I1480" s="381">
        <f t="shared" si="156"/>
        <v>0.5077994428969359</v>
      </c>
      <c r="J1480" s="137">
        <f t="shared" si="157"/>
        <v>-1.8040255105290753E-2</v>
      </c>
      <c r="K1480" s="137">
        <f t="shared" si="158"/>
        <v>-8.1753080010027679E-2</v>
      </c>
      <c r="L1480" s="137">
        <f t="shared" si="159"/>
        <v>7.2667267453282641E-2</v>
      </c>
      <c r="M1480" s="137">
        <f t="shared" si="160"/>
        <v>-2.7126067662035791E-2</v>
      </c>
      <c r="N1480" s="383">
        <f t="shared" si="154"/>
        <v>-97.382582906708492</v>
      </c>
    </row>
    <row r="1481" spans="2:14" x14ac:dyDescent="0.25">
      <c r="B1481" s="382">
        <v>20</v>
      </c>
      <c r="C1481" s="382">
        <v>4901</v>
      </c>
      <c r="D1481" s="379" t="s">
        <v>2051</v>
      </c>
      <c r="E1481" s="380">
        <v>375</v>
      </c>
      <c r="F1481" s="380">
        <v>1221</v>
      </c>
      <c r="G1481" s="380">
        <v>1428</v>
      </c>
      <c r="H1481" s="137">
        <f t="shared" si="155"/>
        <v>1.4766584766584767</v>
      </c>
      <c r="I1481" s="381">
        <f t="shared" si="156"/>
        <v>0.26260504201680673</v>
      </c>
      <c r="J1481" s="137">
        <f t="shared" si="157"/>
        <v>-7.5622869729654651E-2</v>
      </c>
      <c r="K1481" s="137">
        <f t="shared" si="158"/>
        <v>-0.1494751548341143</v>
      </c>
      <c r="L1481" s="137">
        <f t="shared" si="159"/>
        <v>-0.13617191312068092</v>
      </c>
      <c r="M1481" s="137">
        <f t="shared" si="160"/>
        <v>-0.36126993768444987</v>
      </c>
      <c r="N1481" s="383">
        <f t="shared" si="154"/>
        <v>-515.89347101339445</v>
      </c>
    </row>
    <row r="1482" spans="2:14" x14ac:dyDescent="0.25">
      <c r="B1482" s="382">
        <v>20</v>
      </c>
      <c r="C1482" s="382">
        <v>4911</v>
      </c>
      <c r="D1482" s="379" t="s">
        <v>2052</v>
      </c>
      <c r="E1482" s="380">
        <v>1712</v>
      </c>
      <c r="F1482" s="380">
        <v>1130</v>
      </c>
      <c r="G1482" s="380">
        <v>4173</v>
      </c>
      <c r="H1482" s="137">
        <f t="shared" si="155"/>
        <v>5.2079646017699117</v>
      </c>
      <c r="I1482" s="381">
        <f t="shared" si="156"/>
        <v>0.41025641025641024</v>
      </c>
      <c r="J1482" s="137">
        <f t="shared" si="157"/>
        <v>-2.5126582847522965E-3</v>
      </c>
      <c r="K1482" s="137">
        <f t="shared" si="158"/>
        <v>-5.4426758639429869E-2</v>
      </c>
      <c r="L1482" s="137">
        <f t="shared" si="159"/>
        <v>-1.0412961680112845E-2</v>
      </c>
      <c r="M1482" s="137">
        <f t="shared" si="160"/>
        <v>-6.7352378604295007E-2</v>
      </c>
      <c r="N1482" s="383">
        <f t="shared" si="154"/>
        <v>-281.06147591572307</v>
      </c>
    </row>
    <row r="1483" spans="2:14" x14ac:dyDescent="0.25">
      <c r="B1483" s="382">
        <v>20</v>
      </c>
      <c r="C1483" s="382">
        <v>4921</v>
      </c>
      <c r="D1483" s="379" t="s">
        <v>2053</v>
      </c>
      <c r="E1483" s="380">
        <v>3297</v>
      </c>
      <c r="F1483" s="380">
        <v>1861</v>
      </c>
      <c r="G1483" s="380">
        <v>2615</v>
      </c>
      <c r="H1483" s="137">
        <f t="shared" si="155"/>
        <v>3.1767866738312733</v>
      </c>
      <c r="I1483" s="381">
        <f t="shared" si="156"/>
        <v>1.2608030592734225</v>
      </c>
      <c r="J1483" s="137">
        <f t="shared" si="157"/>
        <v>-4.4008362995556612E-2</v>
      </c>
      <c r="K1483" s="137">
        <f t="shared" si="158"/>
        <v>-0.10616740868615961</v>
      </c>
      <c r="L1483" s="137">
        <f t="shared" si="159"/>
        <v>0.71402228065432394</v>
      </c>
      <c r="M1483" s="137">
        <f t="shared" si="160"/>
        <v>0.56384650897260769</v>
      </c>
      <c r="N1483" s="383">
        <f t="shared" si="154"/>
        <v>1474.4586209633692</v>
      </c>
    </row>
    <row r="1484" spans="2:14" x14ac:dyDescent="0.25">
      <c r="B1484" s="382">
        <v>20</v>
      </c>
      <c r="C1484" s="382">
        <v>4941</v>
      </c>
      <c r="D1484" s="379" t="s">
        <v>2054</v>
      </c>
      <c r="E1484" s="380">
        <v>1301</v>
      </c>
      <c r="F1484" s="380">
        <v>983</v>
      </c>
      <c r="G1484" s="380">
        <v>3008</v>
      </c>
      <c r="H1484" s="137">
        <f t="shared" si="155"/>
        <v>4.38351983723296</v>
      </c>
      <c r="I1484" s="381">
        <f t="shared" si="156"/>
        <v>0.43251329787234044</v>
      </c>
      <c r="J1484" s="137">
        <f t="shared" si="157"/>
        <v>-3.3541217969018683E-2</v>
      </c>
      <c r="K1484" s="137">
        <f t="shared" si="158"/>
        <v>-7.5428024682162101E-2</v>
      </c>
      <c r="L1484" s="137">
        <f t="shared" si="159"/>
        <v>8.543874834722711E-3</v>
      </c>
      <c r="M1484" s="137">
        <f t="shared" si="160"/>
        <v>-0.10042536781645807</v>
      </c>
      <c r="N1484" s="383">
        <f t="shared" si="154"/>
        <v>-302.07950639190585</v>
      </c>
    </row>
    <row r="1485" spans="2:14" x14ac:dyDescent="0.25">
      <c r="B1485" s="382">
        <v>20</v>
      </c>
      <c r="C1485" s="382">
        <v>4946</v>
      </c>
      <c r="D1485" s="379" t="s">
        <v>2055</v>
      </c>
      <c r="E1485" s="380">
        <v>10621</v>
      </c>
      <c r="F1485" s="380">
        <v>1524</v>
      </c>
      <c r="G1485" s="380">
        <v>12504</v>
      </c>
      <c r="H1485" s="137">
        <f t="shared" si="155"/>
        <v>15.173884514435695</v>
      </c>
      <c r="I1485" s="381">
        <f t="shared" si="156"/>
        <v>0.84940818937939855</v>
      </c>
      <c r="J1485" s="137">
        <f t="shared" si="157"/>
        <v>0.21937483590376555</v>
      </c>
      <c r="K1485" s="137">
        <f t="shared" si="158"/>
        <v>0.19943735021206865</v>
      </c>
      <c r="L1485" s="137">
        <f t="shared" si="159"/>
        <v>0.36362534168424249</v>
      </c>
      <c r="M1485" s="137">
        <f t="shared" si="160"/>
        <v>0.78243752780007669</v>
      </c>
      <c r="N1485" s="383">
        <f t="shared" ref="N1485:N1548" si="161">M1485*G1485</f>
        <v>9783.5988476121584</v>
      </c>
    </row>
    <row r="1486" spans="2:14" x14ac:dyDescent="0.25">
      <c r="B1486" s="382">
        <v>20</v>
      </c>
      <c r="C1486" s="382">
        <v>4951</v>
      </c>
      <c r="D1486" s="379" t="s">
        <v>2056</v>
      </c>
      <c r="E1486" s="380">
        <v>1051</v>
      </c>
      <c r="F1486" s="380">
        <v>1693</v>
      </c>
      <c r="G1486" s="380">
        <v>2640</v>
      </c>
      <c r="H1486" s="137">
        <f t="shared" ref="H1486:H1549" si="162">(G1486+E1486)/F1486</f>
        <v>2.1801535735380981</v>
      </c>
      <c r="I1486" s="381">
        <f t="shared" ref="I1486:I1549" si="163">E1486/G1486</f>
        <v>0.39810606060606063</v>
      </c>
      <c r="J1486" s="137">
        <f t="shared" ref="J1486:J1549" si="164">$J$6*(G1486-G$10)/G$11</f>
        <v>-4.3342514075293388E-2</v>
      </c>
      <c r="K1486" s="137">
        <f t="shared" ref="K1486:K1549" si="165">$K$6*(H1486-H$10)/H$11</f>
        <v>-0.13155486675074643</v>
      </c>
      <c r="L1486" s="137">
        <f t="shared" ref="L1486:L1549" si="166">$L$6*(I1486-I$10)/I$11</f>
        <v>-2.0761766773368939E-2</v>
      </c>
      <c r="M1486" s="137">
        <f t="shared" ref="M1486:M1549" si="167">SUM(J1486:L1486)</f>
        <v>-0.19565914759940875</v>
      </c>
      <c r="N1486" s="383">
        <f t="shared" si="161"/>
        <v>-516.54014966243915</v>
      </c>
    </row>
    <row r="1487" spans="2:14" x14ac:dyDescent="0.25">
      <c r="B1487" s="382">
        <v>21</v>
      </c>
      <c r="C1487" s="382">
        <v>5001</v>
      </c>
      <c r="D1487" s="379" t="s">
        <v>2057</v>
      </c>
      <c r="E1487" s="380">
        <v>2853</v>
      </c>
      <c r="F1487" s="380">
        <v>2047</v>
      </c>
      <c r="G1487" s="380">
        <v>5160</v>
      </c>
      <c r="H1487" s="137">
        <f t="shared" si="162"/>
        <v>3.9145090376160234</v>
      </c>
      <c r="I1487" s="381">
        <f t="shared" si="163"/>
        <v>0.5529069767441861</v>
      </c>
      <c r="J1487" s="137">
        <f t="shared" si="164"/>
        <v>2.3775057087239912E-2</v>
      </c>
      <c r="K1487" s="137">
        <f t="shared" si="165"/>
        <v>-8.737524177098914E-2</v>
      </c>
      <c r="L1487" s="137">
        <f t="shared" si="166"/>
        <v>0.11108666191154934</v>
      </c>
      <c r="M1487" s="137">
        <f t="shared" si="167"/>
        <v>4.7486477227800111E-2</v>
      </c>
      <c r="N1487" s="383">
        <f t="shared" si="161"/>
        <v>245.03022249544858</v>
      </c>
    </row>
    <row r="1488" spans="2:14" x14ac:dyDescent="0.25">
      <c r="B1488" s="382">
        <v>21</v>
      </c>
      <c r="C1488" s="382">
        <v>5002</v>
      </c>
      <c r="D1488" s="379" t="s">
        <v>2058</v>
      </c>
      <c r="E1488" s="380">
        <v>28816</v>
      </c>
      <c r="F1488" s="380">
        <v>14749</v>
      </c>
      <c r="G1488" s="380">
        <v>45305</v>
      </c>
      <c r="H1488" s="137">
        <f t="shared" si="162"/>
        <v>5.0254932537799171</v>
      </c>
      <c r="I1488" s="381">
        <f t="shared" si="163"/>
        <v>0.6360445866902108</v>
      </c>
      <c r="J1488" s="137">
        <f t="shared" si="164"/>
        <v>1.0929952532459299</v>
      </c>
      <c r="K1488" s="137">
        <f t="shared" si="165"/>
        <v>-5.9074892133814005E-2</v>
      </c>
      <c r="L1488" s="137">
        <f t="shared" si="166"/>
        <v>0.18189737485476104</v>
      </c>
      <c r="M1488" s="137">
        <f t="shared" si="167"/>
        <v>1.2158177359668769</v>
      </c>
      <c r="N1488" s="383">
        <f t="shared" si="161"/>
        <v>55082.622527979358</v>
      </c>
    </row>
    <row r="1489" spans="2:14" x14ac:dyDescent="0.25">
      <c r="B1489" s="382">
        <v>21</v>
      </c>
      <c r="C1489" s="382">
        <v>5003</v>
      </c>
      <c r="D1489" s="379" t="s">
        <v>2059</v>
      </c>
      <c r="E1489" s="380">
        <v>2038</v>
      </c>
      <c r="F1489" s="380">
        <v>821</v>
      </c>
      <c r="G1489" s="380">
        <v>3132</v>
      </c>
      <c r="H1489" s="137">
        <f t="shared" si="162"/>
        <v>6.2971985383678444</v>
      </c>
      <c r="I1489" s="381">
        <f t="shared" si="163"/>
        <v>0.65070242656449551</v>
      </c>
      <c r="J1489" s="137">
        <f t="shared" si="164"/>
        <v>-3.0238607324513077E-2</v>
      </c>
      <c r="K1489" s="137">
        <f t="shared" si="165"/>
        <v>-2.6680458742536745E-2</v>
      </c>
      <c r="L1489" s="137">
        <f t="shared" si="166"/>
        <v>0.19438188207573348</v>
      </c>
      <c r="M1489" s="137">
        <f t="shared" si="167"/>
        <v>0.13746281600868365</v>
      </c>
      <c r="N1489" s="383">
        <f t="shared" si="161"/>
        <v>430.53353973919718</v>
      </c>
    </row>
    <row r="1490" spans="2:14" x14ac:dyDescent="0.25">
      <c r="B1490" s="382">
        <v>21</v>
      </c>
      <c r="C1490" s="382">
        <v>5009</v>
      </c>
      <c r="D1490" s="379" t="s">
        <v>2060</v>
      </c>
      <c r="E1490" s="380">
        <v>137</v>
      </c>
      <c r="F1490" s="380">
        <v>1147</v>
      </c>
      <c r="G1490" s="380">
        <v>404</v>
      </c>
      <c r="H1490" s="137">
        <f t="shared" si="162"/>
        <v>0.47166521360069746</v>
      </c>
      <c r="I1490" s="381">
        <f t="shared" si="163"/>
        <v>0.33910891089108913</v>
      </c>
      <c r="J1490" s="137">
        <f t="shared" si="164"/>
        <v>-0.10289604150363643</v>
      </c>
      <c r="K1490" s="137">
        <f t="shared" si="165"/>
        <v>-0.17507557319626404</v>
      </c>
      <c r="L1490" s="137">
        <f t="shared" si="166"/>
        <v>-7.1011349791773815E-2</v>
      </c>
      <c r="M1490" s="137">
        <f t="shared" si="167"/>
        <v>-0.34898296449167432</v>
      </c>
      <c r="N1490" s="383">
        <f t="shared" si="161"/>
        <v>-140.98911765463643</v>
      </c>
    </row>
    <row r="1491" spans="2:14" x14ac:dyDescent="0.25">
      <c r="B1491" s="382">
        <v>21</v>
      </c>
      <c r="C1491" s="382">
        <v>5010</v>
      </c>
      <c r="D1491" s="379" t="s">
        <v>2061</v>
      </c>
      <c r="E1491" s="380">
        <v>395</v>
      </c>
      <c r="F1491" s="380">
        <v>955</v>
      </c>
      <c r="G1491" s="380">
        <v>1684</v>
      </c>
      <c r="H1491" s="137">
        <f t="shared" si="162"/>
        <v>2.1769633507853405</v>
      </c>
      <c r="I1491" s="381">
        <f t="shared" si="163"/>
        <v>0.23456057007125891</v>
      </c>
      <c r="J1491" s="137">
        <f t="shared" si="164"/>
        <v>-6.8804576786159199E-2</v>
      </c>
      <c r="K1491" s="137">
        <f t="shared" si="165"/>
        <v>-0.13163613200907315</v>
      </c>
      <c r="L1491" s="137">
        <f t="shared" si="166"/>
        <v>-0.16005820301847098</v>
      </c>
      <c r="M1491" s="137">
        <f t="shared" si="167"/>
        <v>-0.3604989118137033</v>
      </c>
      <c r="N1491" s="383">
        <f t="shared" si="161"/>
        <v>-607.08016749427634</v>
      </c>
    </row>
    <row r="1492" spans="2:14" x14ac:dyDescent="0.25">
      <c r="B1492" s="382">
        <v>21</v>
      </c>
      <c r="C1492" s="382">
        <v>5017</v>
      </c>
      <c r="D1492" s="379" t="s">
        <v>2062</v>
      </c>
      <c r="E1492" s="380">
        <v>2424</v>
      </c>
      <c r="F1492" s="380">
        <v>631</v>
      </c>
      <c r="G1492" s="380">
        <v>2671</v>
      </c>
      <c r="H1492" s="137">
        <f t="shared" si="162"/>
        <v>8.0744849445324878</v>
      </c>
      <c r="I1492" s="381">
        <f t="shared" si="163"/>
        <v>0.90752527143391992</v>
      </c>
      <c r="J1492" s="137">
        <f t="shared" si="164"/>
        <v>-4.2516861414166988E-2</v>
      </c>
      <c r="K1492" s="137">
        <f t="shared" si="165"/>
        <v>1.8592755735280693E-2</v>
      </c>
      <c r="L1492" s="137">
        <f t="shared" si="166"/>
        <v>0.41312534555892166</v>
      </c>
      <c r="M1492" s="137">
        <f t="shared" si="167"/>
        <v>0.38920123988003535</v>
      </c>
      <c r="N1492" s="383">
        <f t="shared" si="161"/>
        <v>1039.5565117195745</v>
      </c>
    </row>
    <row r="1493" spans="2:14" x14ac:dyDescent="0.25">
      <c r="B1493" s="382">
        <v>21</v>
      </c>
      <c r="C1493" s="382">
        <v>5048</v>
      </c>
      <c r="D1493" s="379" t="s">
        <v>2063</v>
      </c>
      <c r="E1493" s="380">
        <v>828</v>
      </c>
      <c r="F1493" s="380">
        <v>5031</v>
      </c>
      <c r="G1493" s="380">
        <v>1796</v>
      </c>
      <c r="H1493" s="137">
        <f t="shared" si="162"/>
        <v>0.5215662890081495</v>
      </c>
      <c r="I1493" s="381">
        <f t="shared" si="163"/>
        <v>0.46102449888641428</v>
      </c>
      <c r="J1493" s="137">
        <f t="shared" si="164"/>
        <v>-6.5821573623379939E-2</v>
      </c>
      <c r="K1493" s="137">
        <f t="shared" si="165"/>
        <v>-0.17380443193182901</v>
      </c>
      <c r="L1493" s="137">
        <f t="shared" si="166"/>
        <v>3.2827691412857629E-2</v>
      </c>
      <c r="M1493" s="137">
        <f t="shared" si="167"/>
        <v>-0.20679831414235134</v>
      </c>
      <c r="N1493" s="383">
        <f t="shared" si="161"/>
        <v>-371.409772199663</v>
      </c>
    </row>
    <row r="1494" spans="2:14" x14ac:dyDescent="0.25">
      <c r="B1494" s="382">
        <v>21</v>
      </c>
      <c r="C1494" s="382">
        <v>5049</v>
      </c>
      <c r="D1494" s="379" t="s">
        <v>2064</v>
      </c>
      <c r="E1494" s="380">
        <v>600</v>
      </c>
      <c r="F1494" s="380">
        <v>11307</v>
      </c>
      <c r="G1494" s="380">
        <v>1747</v>
      </c>
      <c r="H1494" s="137">
        <f t="shared" si="162"/>
        <v>0.20757053152914123</v>
      </c>
      <c r="I1494" s="381">
        <f t="shared" si="163"/>
        <v>0.34344590726960506</v>
      </c>
      <c r="J1494" s="137">
        <f t="shared" si="164"/>
        <v>-6.7126637507095868E-2</v>
      </c>
      <c r="K1494" s="137">
        <f t="shared" si="165"/>
        <v>-0.18180291615145966</v>
      </c>
      <c r="L1494" s="137">
        <f t="shared" si="166"/>
        <v>-6.7317404226172134E-2</v>
      </c>
      <c r="M1494" s="137">
        <f t="shared" si="167"/>
        <v>-0.31624695788472768</v>
      </c>
      <c r="N1494" s="383">
        <f t="shared" si="161"/>
        <v>-552.4834354246193</v>
      </c>
    </row>
    <row r="1495" spans="2:14" x14ac:dyDescent="0.25">
      <c r="B1495" s="382">
        <v>21</v>
      </c>
      <c r="C1495" s="382">
        <v>5050</v>
      </c>
      <c r="D1495" s="379" t="s">
        <v>2065</v>
      </c>
      <c r="E1495" s="380">
        <v>609</v>
      </c>
      <c r="F1495" s="380">
        <v>6022</v>
      </c>
      <c r="G1495" s="380">
        <v>2070</v>
      </c>
      <c r="H1495" s="137">
        <f t="shared" si="162"/>
        <v>0.44486881434739289</v>
      </c>
      <c r="I1495" s="381">
        <f t="shared" si="163"/>
        <v>0.29420289855072462</v>
      </c>
      <c r="J1495" s="137">
        <f t="shared" si="164"/>
        <v>-5.8523869457294972E-2</v>
      </c>
      <c r="K1495" s="137">
        <f t="shared" si="165"/>
        <v>-0.17575816387293844</v>
      </c>
      <c r="L1495" s="137">
        <f t="shared" si="166"/>
        <v>-0.10925910253956518</v>
      </c>
      <c r="M1495" s="137">
        <f t="shared" si="167"/>
        <v>-0.34354113586979856</v>
      </c>
      <c r="N1495" s="383">
        <f t="shared" si="161"/>
        <v>-711.13015125048298</v>
      </c>
    </row>
    <row r="1496" spans="2:14" x14ac:dyDescent="0.25">
      <c r="B1496" s="382">
        <v>21</v>
      </c>
      <c r="C1496" s="382">
        <v>5061</v>
      </c>
      <c r="D1496" s="379" t="s">
        <v>2066</v>
      </c>
      <c r="E1496" s="380">
        <v>890</v>
      </c>
      <c r="F1496" s="380">
        <v>5373</v>
      </c>
      <c r="G1496" s="380">
        <v>1452</v>
      </c>
      <c r="H1496" s="137">
        <f t="shared" si="162"/>
        <v>0.43588311930020474</v>
      </c>
      <c r="I1496" s="381">
        <f t="shared" si="163"/>
        <v>0.61294765840220389</v>
      </c>
      <c r="J1496" s="137">
        <f t="shared" si="164"/>
        <v>-7.4983654766201946E-2</v>
      </c>
      <c r="K1496" s="137">
        <f t="shared" si="165"/>
        <v>-0.17598705849436386</v>
      </c>
      <c r="L1496" s="137">
        <f t="shared" si="166"/>
        <v>0.16222505134276902</v>
      </c>
      <c r="M1496" s="137">
        <f t="shared" si="167"/>
        <v>-8.8745661917796786E-2</v>
      </c>
      <c r="N1496" s="383">
        <f t="shared" si="161"/>
        <v>-128.85870110464094</v>
      </c>
    </row>
    <row r="1497" spans="2:14" x14ac:dyDescent="0.25">
      <c r="B1497" s="382">
        <v>21</v>
      </c>
      <c r="C1497" s="382">
        <v>5063</v>
      </c>
      <c r="D1497" s="379" t="s">
        <v>2067</v>
      </c>
      <c r="E1497" s="380">
        <v>44</v>
      </c>
      <c r="F1497" s="380">
        <v>3085</v>
      </c>
      <c r="G1497" s="380">
        <v>108</v>
      </c>
      <c r="H1497" s="137">
        <f t="shared" si="162"/>
        <v>4.9270664505672607E-2</v>
      </c>
      <c r="I1497" s="381">
        <f t="shared" si="163"/>
        <v>0.40740740740740738</v>
      </c>
      <c r="J1497" s="137">
        <f t="shared" si="164"/>
        <v>-0.11077969271955303</v>
      </c>
      <c r="K1497" s="137">
        <f t="shared" si="165"/>
        <v>-0.1858353241002883</v>
      </c>
      <c r="L1497" s="137">
        <f t="shared" si="166"/>
        <v>-1.2839540012664246E-2</v>
      </c>
      <c r="M1497" s="137">
        <f t="shared" si="167"/>
        <v>-0.30945455683250556</v>
      </c>
      <c r="N1497" s="383">
        <f t="shared" si="161"/>
        <v>-33.421092137910598</v>
      </c>
    </row>
    <row r="1498" spans="2:14" x14ac:dyDescent="0.25">
      <c r="B1498" s="382">
        <v>21</v>
      </c>
      <c r="C1498" s="382">
        <v>5064</v>
      </c>
      <c r="D1498" s="379" t="s">
        <v>2068</v>
      </c>
      <c r="E1498" s="380">
        <v>421</v>
      </c>
      <c r="F1498" s="380">
        <v>570</v>
      </c>
      <c r="G1498" s="380">
        <v>961</v>
      </c>
      <c r="H1498" s="137">
        <f t="shared" si="162"/>
        <v>2.4245614035087719</v>
      </c>
      <c r="I1498" s="381">
        <f t="shared" si="163"/>
        <v>0.4380853277835588</v>
      </c>
      <c r="J1498" s="137">
        <f t="shared" si="164"/>
        <v>-8.8060927560171726E-2</v>
      </c>
      <c r="K1498" s="137">
        <f t="shared" si="165"/>
        <v>-0.12532901138610733</v>
      </c>
      <c r="L1498" s="137">
        <f t="shared" si="166"/>
        <v>1.3289734269585362E-2</v>
      </c>
      <c r="M1498" s="137">
        <f t="shared" si="167"/>
        <v>-0.2001002046766937</v>
      </c>
      <c r="N1498" s="383">
        <f t="shared" si="161"/>
        <v>-192.29629669430264</v>
      </c>
    </row>
    <row r="1499" spans="2:14" x14ac:dyDescent="0.25">
      <c r="B1499" s="382">
        <v>21</v>
      </c>
      <c r="C1499" s="382">
        <v>5071</v>
      </c>
      <c r="D1499" s="379" t="s">
        <v>2069</v>
      </c>
      <c r="E1499" s="380">
        <v>31</v>
      </c>
      <c r="F1499" s="380">
        <v>1024</v>
      </c>
      <c r="G1499" s="380">
        <v>185</v>
      </c>
      <c r="H1499" s="137">
        <f t="shared" si="162"/>
        <v>0.2109375</v>
      </c>
      <c r="I1499" s="381">
        <f t="shared" si="163"/>
        <v>0.16756756756756758</v>
      </c>
      <c r="J1499" s="137">
        <f t="shared" si="164"/>
        <v>-0.10872887804514231</v>
      </c>
      <c r="K1499" s="137">
        <f t="shared" si="165"/>
        <v>-0.18171714860989036</v>
      </c>
      <c r="L1499" s="137">
        <f t="shared" si="166"/>
        <v>-0.2171180856945856</v>
      </c>
      <c r="M1499" s="137">
        <f t="shared" si="167"/>
        <v>-0.50756411234961829</v>
      </c>
      <c r="N1499" s="383">
        <f t="shared" si="161"/>
        <v>-93.899360784679388</v>
      </c>
    </row>
    <row r="1500" spans="2:14" x14ac:dyDescent="0.25">
      <c r="B1500" s="382">
        <v>21</v>
      </c>
      <c r="C1500" s="382">
        <v>5072</v>
      </c>
      <c r="D1500" s="379" t="s">
        <v>2070</v>
      </c>
      <c r="E1500" s="380">
        <v>1147</v>
      </c>
      <c r="F1500" s="380">
        <v>9385</v>
      </c>
      <c r="G1500" s="380">
        <v>2705</v>
      </c>
      <c r="H1500" s="137">
        <f t="shared" si="162"/>
        <v>0.41044219499200851</v>
      </c>
      <c r="I1500" s="381">
        <f t="shared" si="163"/>
        <v>0.42402957486136783</v>
      </c>
      <c r="J1500" s="137">
        <f t="shared" si="164"/>
        <v>-4.1611306882609E-2</v>
      </c>
      <c r="K1500" s="137">
        <f t="shared" si="165"/>
        <v>-0.17663512085433231</v>
      </c>
      <c r="L1500" s="137">
        <f t="shared" si="166"/>
        <v>1.3180419630570753E-3</v>
      </c>
      <c r="M1500" s="137">
        <f t="shared" si="167"/>
        <v>-0.21692838577388424</v>
      </c>
      <c r="N1500" s="383">
        <f t="shared" si="161"/>
        <v>-586.79128351835686</v>
      </c>
    </row>
    <row r="1501" spans="2:14" x14ac:dyDescent="0.25">
      <c r="B1501" s="382">
        <v>21</v>
      </c>
      <c r="C1501" s="382">
        <v>5073</v>
      </c>
      <c r="D1501" s="379" t="s">
        <v>2071</v>
      </c>
      <c r="E1501" s="380">
        <v>396</v>
      </c>
      <c r="F1501" s="380">
        <v>1499</v>
      </c>
      <c r="G1501" s="380">
        <v>801</v>
      </c>
      <c r="H1501" s="137">
        <f t="shared" si="162"/>
        <v>0.79853235490326879</v>
      </c>
      <c r="I1501" s="381">
        <f t="shared" si="163"/>
        <v>0.4943820224719101</v>
      </c>
      <c r="J1501" s="137">
        <f t="shared" si="164"/>
        <v>-9.2322360649856383E-2</v>
      </c>
      <c r="K1501" s="137">
        <f t="shared" si="165"/>
        <v>-0.16674921333517845</v>
      </c>
      <c r="L1501" s="137">
        <f t="shared" si="166"/>
        <v>6.1239261442865484E-2</v>
      </c>
      <c r="M1501" s="137">
        <f t="shared" si="167"/>
        <v>-0.19783231254216935</v>
      </c>
      <c r="N1501" s="383">
        <f t="shared" si="161"/>
        <v>-158.46368234627764</v>
      </c>
    </row>
    <row r="1502" spans="2:14" x14ac:dyDescent="0.25">
      <c r="B1502" s="382">
        <v>21</v>
      </c>
      <c r="C1502" s="382">
        <v>5076</v>
      </c>
      <c r="D1502" s="379" t="s">
        <v>2072</v>
      </c>
      <c r="E1502" s="380">
        <v>140</v>
      </c>
      <c r="F1502" s="380">
        <v>2833</v>
      </c>
      <c r="G1502" s="380">
        <v>317</v>
      </c>
      <c r="H1502" s="137">
        <f t="shared" si="162"/>
        <v>0.16131309565831276</v>
      </c>
      <c r="I1502" s="381">
        <f t="shared" si="163"/>
        <v>0.44164037854889587</v>
      </c>
      <c r="J1502" s="137">
        <f t="shared" si="164"/>
        <v>-0.10521319574615247</v>
      </c>
      <c r="K1502" s="137">
        <f t="shared" si="165"/>
        <v>-0.18298124217033307</v>
      </c>
      <c r="L1502" s="137">
        <f t="shared" si="166"/>
        <v>1.6317674084144175E-2</v>
      </c>
      <c r="M1502" s="137">
        <f t="shared" si="167"/>
        <v>-0.27187676383234133</v>
      </c>
      <c r="N1502" s="383">
        <f t="shared" si="161"/>
        <v>-86.184934134852199</v>
      </c>
    </row>
    <row r="1503" spans="2:14" x14ac:dyDescent="0.25">
      <c r="B1503" s="382">
        <v>21</v>
      </c>
      <c r="C1503" s="382">
        <v>5077</v>
      </c>
      <c r="D1503" s="379" t="s">
        <v>2073</v>
      </c>
      <c r="E1503" s="380">
        <v>292</v>
      </c>
      <c r="F1503" s="380">
        <v>531</v>
      </c>
      <c r="G1503" s="380">
        <v>920</v>
      </c>
      <c r="H1503" s="137">
        <f t="shared" si="162"/>
        <v>2.2824858757062145</v>
      </c>
      <c r="I1503" s="381">
        <f t="shared" si="163"/>
        <v>0.31739130434782609</v>
      </c>
      <c r="J1503" s="137">
        <f t="shared" si="164"/>
        <v>-8.9152919789403415E-2</v>
      </c>
      <c r="K1503" s="137">
        <f t="shared" si="165"/>
        <v>-0.12894813311007017</v>
      </c>
      <c r="L1503" s="137">
        <f t="shared" si="166"/>
        <v>-8.9508864980712061E-2</v>
      </c>
      <c r="M1503" s="137">
        <f t="shared" si="167"/>
        <v>-0.30760991788018566</v>
      </c>
      <c r="N1503" s="383">
        <f t="shared" si="161"/>
        <v>-283.00112444977083</v>
      </c>
    </row>
    <row r="1504" spans="2:14" x14ac:dyDescent="0.25">
      <c r="B1504" s="382">
        <v>21</v>
      </c>
      <c r="C1504" s="382">
        <v>5078</v>
      </c>
      <c r="D1504" s="379" t="s">
        <v>2074</v>
      </c>
      <c r="E1504" s="380">
        <v>126</v>
      </c>
      <c r="F1504" s="380">
        <v>1155</v>
      </c>
      <c r="G1504" s="380">
        <v>376</v>
      </c>
      <c r="H1504" s="137">
        <f t="shared" si="162"/>
        <v>0.43463203463203465</v>
      </c>
      <c r="I1504" s="381">
        <f t="shared" si="163"/>
        <v>0.33510638297872342</v>
      </c>
      <c r="J1504" s="137">
        <f t="shared" si="164"/>
        <v>-0.10364179229433125</v>
      </c>
      <c r="K1504" s="137">
        <f t="shared" si="165"/>
        <v>-0.17601892765417709</v>
      </c>
      <c r="L1504" s="137">
        <f t="shared" si="166"/>
        <v>-7.4420418866933971E-2</v>
      </c>
      <c r="M1504" s="137">
        <f t="shared" si="167"/>
        <v>-0.35408113881544229</v>
      </c>
      <c r="N1504" s="383">
        <f t="shared" si="161"/>
        <v>-133.1345081946063</v>
      </c>
    </row>
    <row r="1505" spans="2:14" x14ac:dyDescent="0.25">
      <c r="B1505" s="382">
        <v>21</v>
      </c>
      <c r="C1505" s="382">
        <v>5079</v>
      </c>
      <c r="D1505" s="379" t="s">
        <v>2075</v>
      </c>
      <c r="E1505" s="380">
        <v>755</v>
      </c>
      <c r="F1505" s="380">
        <v>4484</v>
      </c>
      <c r="G1505" s="380">
        <v>926</v>
      </c>
      <c r="H1505" s="137">
        <f t="shared" si="162"/>
        <v>0.3748884924174844</v>
      </c>
      <c r="I1505" s="381">
        <f t="shared" si="163"/>
        <v>0.81533477321814252</v>
      </c>
      <c r="J1505" s="137">
        <f t="shared" si="164"/>
        <v>-8.8993116048540252E-2</v>
      </c>
      <c r="K1505" s="137">
        <f t="shared" si="165"/>
        <v>-0.17754078827886996</v>
      </c>
      <c r="L1505" s="137">
        <f t="shared" si="166"/>
        <v>0.33460402519035093</v>
      </c>
      <c r="M1505" s="137">
        <f t="shared" si="167"/>
        <v>6.8070120862940731E-2</v>
      </c>
      <c r="N1505" s="383">
        <f t="shared" si="161"/>
        <v>63.032931919083119</v>
      </c>
    </row>
    <row r="1506" spans="2:14" x14ac:dyDescent="0.25">
      <c r="B1506" s="382">
        <v>21</v>
      </c>
      <c r="C1506" s="382">
        <v>5091</v>
      </c>
      <c r="D1506" s="379" t="s">
        <v>2076</v>
      </c>
      <c r="E1506" s="380">
        <v>3426</v>
      </c>
      <c r="F1506" s="380">
        <v>489</v>
      </c>
      <c r="G1506" s="380">
        <v>5322</v>
      </c>
      <c r="H1506" s="137">
        <f t="shared" si="162"/>
        <v>17.889570552147241</v>
      </c>
      <c r="I1506" s="381">
        <f t="shared" si="163"/>
        <v>0.64374295377677559</v>
      </c>
      <c r="J1506" s="137">
        <f t="shared" si="164"/>
        <v>2.8089758090545629E-2</v>
      </c>
      <c r="K1506" s="137">
        <f t="shared" si="165"/>
        <v>0.26861462856927421</v>
      </c>
      <c r="L1506" s="137">
        <f t="shared" si="166"/>
        <v>0.18845429731442903</v>
      </c>
      <c r="M1506" s="137">
        <f t="shared" si="167"/>
        <v>0.48515868397424888</v>
      </c>
      <c r="N1506" s="383">
        <f t="shared" si="161"/>
        <v>2582.0145161109526</v>
      </c>
    </row>
    <row r="1507" spans="2:14" x14ac:dyDescent="0.25">
      <c r="B1507" s="382">
        <v>21</v>
      </c>
      <c r="C1507" s="382">
        <v>5096</v>
      </c>
      <c r="D1507" s="379" t="s">
        <v>2077</v>
      </c>
      <c r="E1507" s="380">
        <v>85</v>
      </c>
      <c r="F1507" s="380">
        <v>335</v>
      </c>
      <c r="G1507" s="380">
        <v>436</v>
      </c>
      <c r="H1507" s="137">
        <f t="shared" si="162"/>
        <v>1.5552238805970149</v>
      </c>
      <c r="I1507" s="381">
        <f t="shared" si="163"/>
        <v>0.19495412844036697</v>
      </c>
      <c r="J1507" s="137">
        <f t="shared" si="164"/>
        <v>-0.1020437548856995</v>
      </c>
      <c r="K1507" s="137">
        <f t="shared" si="165"/>
        <v>-0.1474738407123676</v>
      </c>
      <c r="L1507" s="137">
        <f t="shared" si="166"/>
        <v>-0.19379215773340636</v>
      </c>
      <c r="M1507" s="137">
        <f t="shared" si="167"/>
        <v>-0.44330975333147349</v>
      </c>
      <c r="N1507" s="383">
        <f t="shared" si="161"/>
        <v>-193.28305245252244</v>
      </c>
    </row>
    <row r="1508" spans="2:14" x14ac:dyDescent="0.25">
      <c r="B1508" s="382">
        <v>21</v>
      </c>
      <c r="C1508" s="382">
        <v>5097</v>
      </c>
      <c r="D1508" s="379" t="s">
        <v>2078</v>
      </c>
      <c r="E1508" s="380">
        <v>1279</v>
      </c>
      <c r="F1508" s="380">
        <v>1488</v>
      </c>
      <c r="G1508" s="380">
        <v>1619</v>
      </c>
      <c r="H1508" s="137">
        <f t="shared" si="162"/>
        <v>1.9475806451612903</v>
      </c>
      <c r="I1508" s="381">
        <f t="shared" si="163"/>
        <v>0.78999382334774548</v>
      </c>
      <c r="J1508" s="137">
        <f t="shared" si="164"/>
        <v>-7.053578397884358E-2</v>
      </c>
      <c r="K1508" s="137">
        <f t="shared" si="165"/>
        <v>-0.1374792490177888</v>
      </c>
      <c r="L1508" s="137">
        <f t="shared" si="166"/>
        <v>0.31302040343184734</v>
      </c>
      <c r="M1508" s="137">
        <f t="shared" si="167"/>
        <v>0.10500537043521496</v>
      </c>
      <c r="N1508" s="383">
        <f t="shared" si="161"/>
        <v>170.00369473461302</v>
      </c>
    </row>
    <row r="1509" spans="2:14" x14ac:dyDescent="0.25">
      <c r="B1509" s="382">
        <v>21</v>
      </c>
      <c r="C1509" s="382">
        <v>5108</v>
      </c>
      <c r="D1509" s="379" t="s">
        <v>2079</v>
      </c>
      <c r="E1509" s="380">
        <v>1675</v>
      </c>
      <c r="F1509" s="380">
        <v>653</v>
      </c>
      <c r="G1509" s="380">
        <v>4831</v>
      </c>
      <c r="H1509" s="137">
        <f t="shared" si="162"/>
        <v>9.9632465543644724</v>
      </c>
      <c r="I1509" s="381">
        <f t="shared" si="163"/>
        <v>0.34671910577520182</v>
      </c>
      <c r="J1509" s="137">
        <f t="shared" si="164"/>
        <v>1.5012485296575845E-2</v>
      </c>
      <c r="K1509" s="137">
        <f t="shared" si="165"/>
        <v>6.6705603030343896E-2</v>
      </c>
      <c r="L1509" s="137">
        <f t="shared" si="166"/>
        <v>-6.4529526153463065E-2</v>
      </c>
      <c r="M1509" s="137">
        <f t="shared" si="167"/>
        <v>1.718856217345667E-2</v>
      </c>
      <c r="N1509" s="383">
        <f t="shared" si="161"/>
        <v>83.037943859969175</v>
      </c>
    </row>
    <row r="1510" spans="2:14" x14ac:dyDescent="0.25">
      <c r="B1510" s="382">
        <v>21</v>
      </c>
      <c r="C1510" s="382">
        <v>5112</v>
      </c>
      <c r="D1510" s="379" t="s">
        <v>2080</v>
      </c>
      <c r="E1510" s="380">
        <v>903</v>
      </c>
      <c r="F1510" s="380">
        <v>85</v>
      </c>
      <c r="G1510" s="380">
        <v>1253</v>
      </c>
      <c r="H1510" s="137">
        <f t="shared" si="162"/>
        <v>25.36470588235294</v>
      </c>
      <c r="I1510" s="381">
        <f t="shared" si="163"/>
        <v>0.72067039106145248</v>
      </c>
      <c r="J1510" s="137">
        <f t="shared" si="164"/>
        <v>-8.0283812171497243E-2</v>
      </c>
      <c r="K1510" s="137">
        <f t="shared" si="165"/>
        <v>0.45903042417839374</v>
      </c>
      <c r="L1510" s="137">
        <f t="shared" si="166"/>
        <v>0.25397562613971891</v>
      </c>
      <c r="M1510" s="137">
        <f t="shared" si="167"/>
        <v>0.63272223814661543</v>
      </c>
      <c r="N1510" s="383">
        <f t="shared" si="161"/>
        <v>792.80096439770909</v>
      </c>
    </row>
    <row r="1511" spans="2:14" x14ac:dyDescent="0.25">
      <c r="B1511" s="382">
        <v>21</v>
      </c>
      <c r="C1511" s="382">
        <v>5113</v>
      </c>
      <c r="D1511" s="379" t="s">
        <v>2081</v>
      </c>
      <c r="E1511" s="380">
        <v>13703</v>
      </c>
      <c r="F1511" s="380">
        <v>1711</v>
      </c>
      <c r="G1511" s="380">
        <v>16374</v>
      </c>
      <c r="H1511" s="137">
        <f t="shared" si="162"/>
        <v>17.578609000584454</v>
      </c>
      <c r="I1511" s="381">
        <f t="shared" si="163"/>
        <v>0.83687553438377915</v>
      </c>
      <c r="J1511" s="137">
        <f t="shared" si="164"/>
        <v>0.32244824876051309</v>
      </c>
      <c r="K1511" s="137">
        <f t="shared" si="165"/>
        <v>0.26069343535616818</v>
      </c>
      <c r="L1511" s="137">
        <f t="shared" si="166"/>
        <v>0.35295091604358159</v>
      </c>
      <c r="M1511" s="137">
        <f t="shared" si="167"/>
        <v>0.93609260016026274</v>
      </c>
      <c r="N1511" s="383">
        <f t="shared" si="161"/>
        <v>15327.580235024143</v>
      </c>
    </row>
    <row r="1512" spans="2:14" x14ac:dyDescent="0.25">
      <c r="B1512" s="382">
        <v>21</v>
      </c>
      <c r="C1512" s="382">
        <v>5115</v>
      </c>
      <c r="D1512" s="379" t="s">
        <v>2082</v>
      </c>
      <c r="E1512" s="380">
        <v>3237</v>
      </c>
      <c r="F1512" s="380">
        <v>899</v>
      </c>
      <c r="G1512" s="380">
        <v>6727</v>
      </c>
      <c r="H1512" s="137">
        <f t="shared" si="162"/>
        <v>11.083426028921023</v>
      </c>
      <c r="I1512" s="381">
        <f t="shared" si="163"/>
        <v>0.48119518358852387</v>
      </c>
      <c r="J1512" s="137">
        <f t="shared" si="164"/>
        <v>6.5510467409338996E-2</v>
      </c>
      <c r="K1512" s="137">
        <f t="shared" si="165"/>
        <v>9.5240185542955283E-2</v>
      </c>
      <c r="L1512" s="137">
        <f t="shared" si="166"/>
        <v>5.0007648417111257E-2</v>
      </c>
      <c r="M1512" s="137">
        <f t="shared" si="167"/>
        <v>0.21075830136940554</v>
      </c>
      <c r="N1512" s="383">
        <f t="shared" si="161"/>
        <v>1417.7710933119911</v>
      </c>
    </row>
    <row r="1513" spans="2:14" x14ac:dyDescent="0.25">
      <c r="B1513" s="382">
        <v>21</v>
      </c>
      <c r="C1513" s="382">
        <v>5117</v>
      </c>
      <c r="D1513" s="379" t="s">
        <v>2083</v>
      </c>
      <c r="E1513" s="380">
        <v>41</v>
      </c>
      <c r="F1513" s="380">
        <v>933</v>
      </c>
      <c r="G1513" s="380">
        <v>201</v>
      </c>
      <c r="H1513" s="137">
        <f t="shared" si="162"/>
        <v>0.25937834941050375</v>
      </c>
      <c r="I1513" s="381">
        <f t="shared" si="163"/>
        <v>0.20398009950248755</v>
      </c>
      <c r="J1513" s="137">
        <f t="shared" si="164"/>
        <v>-0.10830273473617384</v>
      </c>
      <c r="K1513" s="137">
        <f t="shared" si="165"/>
        <v>-0.18048320400915377</v>
      </c>
      <c r="L1513" s="137">
        <f t="shared" si="166"/>
        <v>-0.18610447647424455</v>
      </c>
      <c r="M1513" s="137">
        <f t="shared" si="167"/>
        <v>-0.47489041521957215</v>
      </c>
      <c r="N1513" s="383">
        <f t="shared" si="161"/>
        <v>-95.452973459134</v>
      </c>
    </row>
    <row r="1514" spans="2:14" x14ac:dyDescent="0.25">
      <c r="B1514" s="382">
        <v>21</v>
      </c>
      <c r="C1514" s="382">
        <v>5118</v>
      </c>
      <c r="D1514" s="379" t="s">
        <v>2084</v>
      </c>
      <c r="E1514" s="380">
        <v>1869</v>
      </c>
      <c r="F1514" s="380">
        <v>576</v>
      </c>
      <c r="G1514" s="380">
        <v>7321</v>
      </c>
      <c r="H1514" s="137">
        <f t="shared" si="162"/>
        <v>15.954861111111111</v>
      </c>
      <c r="I1514" s="381">
        <f t="shared" si="163"/>
        <v>0.25529299276055184</v>
      </c>
      <c r="J1514" s="137">
        <f t="shared" si="164"/>
        <v>8.1331037754793278E-2</v>
      </c>
      <c r="K1514" s="137">
        <f t="shared" si="165"/>
        <v>0.21933134188431835</v>
      </c>
      <c r="L1514" s="137">
        <f t="shared" si="166"/>
        <v>-0.14239979748309453</v>
      </c>
      <c r="M1514" s="137">
        <f t="shared" si="167"/>
        <v>0.1582625821560171</v>
      </c>
      <c r="N1514" s="383">
        <f t="shared" si="161"/>
        <v>1158.6403639642012</v>
      </c>
    </row>
    <row r="1515" spans="2:14" x14ac:dyDescent="0.25">
      <c r="B1515" s="382">
        <v>21</v>
      </c>
      <c r="C1515" s="382">
        <v>5120</v>
      </c>
      <c r="D1515" s="379" t="s">
        <v>2085</v>
      </c>
      <c r="E1515" s="380">
        <v>1702</v>
      </c>
      <c r="F1515" s="380">
        <v>61</v>
      </c>
      <c r="G1515" s="380">
        <v>2572</v>
      </c>
      <c r="H1515" s="137">
        <f t="shared" si="162"/>
        <v>70.06557377049181</v>
      </c>
      <c r="I1515" s="381">
        <f t="shared" si="163"/>
        <v>0.66174183514774498</v>
      </c>
      <c r="J1515" s="137">
        <f t="shared" si="164"/>
        <v>-4.5153623138409364E-2</v>
      </c>
      <c r="K1515" s="137">
        <f t="shared" si="165"/>
        <v>1.5977056383840313</v>
      </c>
      <c r="L1515" s="137">
        <f t="shared" si="166"/>
        <v>0.20378446645070905</v>
      </c>
      <c r="M1515" s="137">
        <f t="shared" si="167"/>
        <v>1.7563364816963312</v>
      </c>
      <c r="N1515" s="383">
        <f t="shared" si="161"/>
        <v>4517.2974309229639</v>
      </c>
    </row>
    <row r="1516" spans="2:14" x14ac:dyDescent="0.25">
      <c r="B1516" s="382">
        <v>21</v>
      </c>
      <c r="C1516" s="382">
        <v>5121</v>
      </c>
      <c r="D1516" s="379" t="s">
        <v>2086</v>
      </c>
      <c r="E1516" s="380">
        <v>511</v>
      </c>
      <c r="F1516" s="380">
        <v>194</v>
      </c>
      <c r="G1516" s="380">
        <v>687</v>
      </c>
      <c r="H1516" s="137">
        <f t="shared" si="162"/>
        <v>6.1752577319587632</v>
      </c>
      <c r="I1516" s="381">
        <f t="shared" si="163"/>
        <v>0.74381368267831149</v>
      </c>
      <c r="J1516" s="137">
        <f t="shared" si="164"/>
        <v>-9.5358631726256707E-2</v>
      </c>
      <c r="K1516" s="137">
        <f t="shared" si="165"/>
        <v>-2.978668420119528E-2</v>
      </c>
      <c r="L1516" s="137">
        <f t="shared" si="166"/>
        <v>0.27368743864318629</v>
      </c>
      <c r="M1516" s="137">
        <f t="shared" si="167"/>
        <v>0.1485421227157343</v>
      </c>
      <c r="N1516" s="383">
        <f t="shared" si="161"/>
        <v>102.04843830570947</v>
      </c>
    </row>
    <row r="1517" spans="2:14" x14ac:dyDescent="0.25">
      <c r="B1517" s="382">
        <v>21</v>
      </c>
      <c r="C1517" s="382">
        <v>5125</v>
      </c>
      <c r="D1517" s="379" t="s">
        <v>2087</v>
      </c>
      <c r="E1517" s="380">
        <v>179</v>
      </c>
      <c r="F1517" s="380">
        <v>469</v>
      </c>
      <c r="G1517" s="380">
        <v>522</v>
      </c>
      <c r="H1517" s="137">
        <f t="shared" si="162"/>
        <v>1.4946695095948828</v>
      </c>
      <c r="I1517" s="381">
        <f t="shared" si="163"/>
        <v>0.34291187739463602</v>
      </c>
      <c r="J1517" s="137">
        <f t="shared" si="164"/>
        <v>-9.9753234599993995E-2</v>
      </c>
      <c r="K1517" s="137">
        <f t="shared" si="165"/>
        <v>-0.14901635576027422</v>
      </c>
      <c r="L1517" s="137">
        <f t="shared" si="166"/>
        <v>-6.7772252954732909E-2</v>
      </c>
      <c r="M1517" s="137">
        <f t="shared" si="167"/>
        <v>-0.31654184331500113</v>
      </c>
      <c r="N1517" s="383">
        <f t="shared" si="161"/>
        <v>-165.2348422104306</v>
      </c>
    </row>
    <row r="1518" spans="2:14" x14ac:dyDescent="0.25">
      <c r="B1518" s="382">
        <v>21</v>
      </c>
      <c r="C1518" s="382">
        <v>5131</v>
      </c>
      <c r="D1518" s="379" t="s">
        <v>2088</v>
      </c>
      <c r="E1518" s="380">
        <v>1592</v>
      </c>
      <c r="F1518" s="380">
        <v>352</v>
      </c>
      <c r="G1518" s="380">
        <v>3393</v>
      </c>
      <c r="H1518" s="137">
        <f t="shared" si="162"/>
        <v>14.161931818181818</v>
      </c>
      <c r="I1518" s="381">
        <f t="shared" si="163"/>
        <v>0.46920129678750366</v>
      </c>
      <c r="J1518" s="137">
        <f t="shared" si="164"/>
        <v>-2.3287144596964984E-2</v>
      </c>
      <c r="K1518" s="137">
        <f t="shared" si="165"/>
        <v>0.17365965265021416</v>
      </c>
      <c r="L1518" s="137">
        <f t="shared" si="166"/>
        <v>3.9792107269226391E-2</v>
      </c>
      <c r="M1518" s="137">
        <f t="shared" si="167"/>
        <v>0.19016461532247556</v>
      </c>
      <c r="N1518" s="383">
        <f t="shared" si="161"/>
        <v>645.22853978915953</v>
      </c>
    </row>
    <row r="1519" spans="2:14" x14ac:dyDescent="0.25">
      <c r="B1519" s="382">
        <v>21</v>
      </c>
      <c r="C1519" s="382">
        <v>5136</v>
      </c>
      <c r="D1519" s="379" t="s">
        <v>2089</v>
      </c>
      <c r="E1519" s="380">
        <v>245</v>
      </c>
      <c r="F1519" s="380">
        <v>8419</v>
      </c>
      <c r="G1519" s="380">
        <v>663</v>
      </c>
      <c r="H1519" s="137">
        <f t="shared" si="162"/>
        <v>0.10785128875163322</v>
      </c>
      <c r="I1519" s="381">
        <f t="shared" si="163"/>
        <v>0.36953242835595779</v>
      </c>
      <c r="J1519" s="137">
        <f t="shared" si="164"/>
        <v>-9.5997846689709385E-2</v>
      </c>
      <c r="K1519" s="137">
        <f t="shared" si="165"/>
        <v>-0.18434308674533376</v>
      </c>
      <c r="L1519" s="137">
        <f t="shared" si="166"/>
        <v>-4.5098757845406311E-2</v>
      </c>
      <c r="M1519" s="137">
        <f t="shared" si="167"/>
        <v>-0.32543969128044942</v>
      </c>
      <c r="N1519" s="383">
        <f t="shared" si="161"/>
        <v>-215.76651531893796</v>
      </c>
    </row>
    <row r="1520" spans="2:14" x14ac:dyDescent="0.25">
      <c r="B1520" s="382">
        <v>21</v>
      </c>
      <c r="C1520" s="382">
        <v>5138</v>
      </c>
      <c r="D1520" s="379" t="s">
        <v>2090</v>
      </c>
      <c r="E1520" s="380">
        <v>456</v>
      </c>
      <c r="F1520" s="380">
        <v>1512</v>
      </c>
      <c r="G1520" s="380">
        <v>2858</v>
      </c>
      <c r="H1520" s="137">
        <f t="shared" si="162"/>
        <v>2.1917989417989419</v>
      </c>
      <c r="I1520" s="381">
        <f t="shared" si="163"/>
        <v>0.15955213435969209</v>
      </c>
      <c r="J1520" s="137">
        <f t="shared" si="164"/>
        <v>-3.7536311490598051E-2</v>
      </c>
      <c r="K1520" s="137">
        <f t="shared" si="165"/>
        <v>-0.1312582216781697</v>
      </c>
      <c r="L1520" s="137">
        <f t="shared" si="166"/>
        <v>-0.2239450625630191</v>
      </c>
      <c r="M1520" s="137">
        <f t="shared" si="167"/>
        <v>-0.39273959573178685</v>
      </c>
      <c r="N1520" s="383">
        <f t="shared" si="161"/>
        <v>-1122.4497646014468</v>
      </c>
    </row>
    <row r="1521" spans="2:14" x14ac:dyDescent="0.25">
      <c r="B1521" s="382">
        <v>21</v>
      </c>
      <c r="C1521" s="382">
        <v>5141</v>
      </c>
      <c r="D1521" s="379" t="s">
        <v>2091</v>
      </c>
      <c r="E1521" s="380">
        <v>2617</v>
      </c>
      <c r="F1521" s="380">
        <v>242</v>
      </c>
      <c r="G1521" s="380">
        <v>4554</v>
      </c>
      <c r="H1521" s="137">
        <f t="shared" si="162"/>
        <v>29.632231404958677</v>
      </c>
      <c r="I1521" s="381">
        <f t="shared" si="163"/>
        <v>0.57465963987703117</v>
      </c>
      <c r="J1521" s="137">
        <f t="shared" si="164"/>
        <v>7.6348792600592864E-3</v>
      </c>
      <c r="K1521" s="137">
        <f t="shared" si="165"/>
        <v>0.56773805712058334</v>
      </c>
      <c r="L1521" s="137">
        <f t="shared" si="166"/>
        <v>0.12961403581429079</v>
      </c>
      <c r="M1521" s="137">
        <f t="shared" si="167"/>
        <v>0.70498697219493334</v>
      </c>
      <c r="N1521" s="383">
        <f t="shared" si="161"/>
        <v>3210.5106713757264</v>
      </c>
    </row>
    <row r="1522" spans="2:14" x14ac:dyDescent="0.25">
      <c r="B1522" s="382">
        <v>21</v>
      </c>
      <c r="C1522" s="382">
        <v>5143</v>
      </c>
      <c r="D1522" s="379" t="s">
        <v>2092</v>
      </c>
      <c r="E1522" s="380">
        <v>46</v>
      </c>
      <c r="F1522" s="380">
        <v>255</v>
      </c>
      <c r="G1522" s="380">
        <v>351</v>
      </c>
      <c r="H1522" s="137">
        <f t="shared" si="162"/>
        <v>1.5568627450980392</v>
      </c>
      <c r="I1522" s="381">
        <f t="shared" si="163"/>
        <v>0.13105413105413105</v>
      </c>
      <c r="J1522" s="137">
        <f t="shared" si="164"/>
        <v>-0.10430764121459447</v>
      </c>
      <c r="K1522" s="137">
        <f t="shared" si="165"/>
        <v>-0.14743209355006578</v>
      </c>
      <c r="L1522" s="137">
        <f t="shared" si="166"/>
        <v>-0.2482176382701497</v>
      </c>
      <c r="M1522" s="137">
        <f t="shared" si="167"/>
        <v>-0.49995737303480997</v>
      </c>
      <c r="N1522" s="383">
        <f t="shared" si="161"/>
        <v>-175.48503793521829</v>
      </c>
    </row>
    <row r="1523" spans="2:14" x14ac:dyDescent="0.25">
      <c r="B1523" s="382">
        <v>21</v>
      </c>
      <c r="C1523" s="382">
        <v>5144</v>
      </c>
      <c r="D1523" s="379" t="s">
        <v>2093</v>
      </c>
      <c r="E1523" s="380">
        <v>289</v>
      </c>
      <c r="F1523" s="380">
        <v>850</v>
      </c>
      <c r="G1523" s="380">
        <v>938</v>
      </c>
      <c r="H1523" s="137">
        <f t="shared" si="162"/>
        <v>1.4435294117647059</v>
      </c>
      <c r="I1523" s="381">
        <f t="shared" si="163"/>
        <v>0.30810234541577824</v>
      </c>
      <c r="J1523" s="137">
        <f t="shared" si="164"/>
        <v>-8.8673508566813886E-2</v>
      </c>
      <c r="K1523" s="137">
        <f t="shared" si="165"/>
        <v>-0.15031905892024408</v>
      </c>
      <c r="L1523" s="137">
        <f t="shared" si="166"/>
        <v>-9.7420540633951988E-2</v>
      </c>
      <c r="M1523" s="137">
        <f t="shared" si="167"/>
        <v>-0.33641310812100994</v>
      </c>
      <c r="N1523" s="383">
        <f t="shared" si="161"/>
        <v>-315.5554954175073</v>
      </c>
    </row>
    <row r="1524" spans="2:14" x14ac:dyDescent="0.25">
      <c r="B1524" s="382">
        <v>21</v>
      </c>
      <c r="C1524" s="382">
        <v>5146</v>
      </c>
      <c r="D1524" s="379" t="s">
        <v>2094</v>
      </c>
      <c r="E1524" s="380">
        <v>51</v>
      </c>
      <c r="F1524" s="380">
        <v>379</v>
      </c>
      <c r="G1524" s="380">
        <v>313</v>
      </c>
      <c r="H1524" s="137">
        <f t="shared" si="162"/>
        <v>0.9604221635883905</v>
      </c>
      <c r="I1524" s="381">
        <f t="shared" si="163"/>
        <v>0.16293929712460065</v>
      </c>
      <c r="J1524" s="137">
        <f t="shared" si="164"/>
        <v>-0.10531973157339457</v>
      </c>
      <c r="K1524" s="137">
        <f t="shared" si="165"/>
        <v>-0.16262535799877784</v>
      </c>
      <c r="L1524" s="137">
        <f t="shared" si="166"/>
        <v>-0.22106011782629173</v>
      </c>
      <c r="M1524" s="137">
        <f t="shared" si="167"/>
        <v>-0.48900520739846409</v>
      </c>
      <c r="N1524" s="383">
        <f t="shared" si="161"/>
        <v>-153.05862991571925</v>
      </c>
    </row>
    <row r="1525" spans="2:14" x14ac:dyDescent="0.25">
      <c r="B1525" s="382">
        <v>21</v>
      </c>
      <c r="C1525" s="382">
        <v>5148</v>
      </c>
      <c r="D1525" s="379" t="s">
        <v>2095</v>
      </c>
      <c r="E1525" s="380">
        <v>1775</v>
      </c>
      <c r="F1525" s="380">
        <v>182</v>
      </c>
      <c r="G1525" s="380">
        <v>1510</v>
      </c>
      <c r="H1525" s="137">
        <f t="shared" si="162"/>
        <v>18.049450549450551</v>
      </c>
      <c r="I1525" s="381">
        <f t="shared" si="163"/>
        <v>1.1754966887417218</v>
      </c>
      <c r="J1525" s="137">
        <f t="shared" si="164"/>
        <v>-7.3438885271191259E-2</v>
      </c>
      <c r="K1525" s="137">
        <f t="shared" si="165"/>
        <v>0.27268728753044058</v>
      </c>
      <c r="L1525" s="137">
        <f t="shared" si="166"/>
        <v>0.641364371437674</v>
      </c>
      <c r="M1525" s="137">
        <f t="shared" si="167"/>
        <v>0.84061277369692333</v>
      </c>
      <c r="N1525" s="383">
        <f t="shared" si="161"/>
        <v>1269.3252882823542</v>
      </c>
    </row>
    <row r="1526" spans="2:14" x14ac:dyDescent="0.25">
      <c r="B1526" s="382">
        <v>21</v>
      </c>
      <c r="C1526" s="382">
        <v>5149</v>
      </c>
      <c r="D1526" s="379" t="s">
        <v>2096</v>
      </c>
      <c r="E1526" s="380">
        <v>184</v>
      </c>
      <c r="F1526" s="380">
        <v>249</v>
      </c>
      <c r="G1526" s="380">
        <v>619</v>
      </c>
      <c r="H1526" s="137">
        <f t="shared" si="162"/>
        <v>3.2248995983935744</v>
      </c>
      <c r="I1526" s="381">
        <f t="shared" si="163"/>
        <v>0.2972536348949919</v>
      </c>
      <c r="J1526" s="137">
        <f t="shared" si="164"/>
        <v>-9.7169740789372683E-2</v>
      </c>
      <c r="K1526" s="137">
        <f t="shared" si="165"/>
        <v>-0.10494181738848875</v>
      </c>
      <c r="L1526" s="137">
        <f t="shared" si="166"/>
        <v>-0.10666070193988975</v>
      </c>
      <c r="M1526" s="137">
        <f t="shared" si="167"/>
        <v>-0.30877226011775116</v>
      </c>
      <c r="N1526" s="383">
        <f t="shared" si="161"/>
        <v>-191.13002901288797</v>
      </c>
    </row>
    <row r="1527" spans="2:14" x14ac:dyDescent="0.25">
      <c r="B1527" s="382">
        <v>21</v>
      </c>
      <c r="C1527" s="382">
        <v>5151</v>
      </c>
      <c r="D1527" s="379" t="s">
        <v>2097</v>
      </c>
      <c r="E1527" s="380">
        <v>4694</v>
      </c>
      <c r="F1527" s="380">
        <v>633</v>
      </c>
      <c r="G1527" s="380">
        <v>2801</v>
      </c>
      <c r="H1527" s="137">
        <f t="shared" si="162"/>
        <v>11.84044233807267</v>
      </c>
      <c r="I1527" s="381">
        <f t="shared" si="163"/>
        <v>1.6758300606926098</v>
      </c>
      <c r="J1527" s="137">
        <f t="shared" si="164"/>
        <v>-3.9054447028798199E-2</v>
      </c>
      <c r="K1527" s="137">
        <f t="shared" si="165"/>
        <v>0.11452383144749348</v>
      </c>
      <c r="L1527" s="137">
        <f t="shared" si="166"/>
        <v>1.0675128113570438</v>
      </c>
      <c r="M1527" s="137">
        <f t="shared" si="167"/>
        <v>1.1429821957757391</v>
      </c>
      <c r="N1527" s="383">
        <f t="shared" si="161"/>
        <v>3201.4931303678454</v>
      </c>
    </row>
    <row r="1528" spans="2:14" x14ac:dyDescent="0.25">
      <c r="B1528" s="382">
        <v>21</v>
      </c>
      <c r="C1528" s="382">
        <v>5154</v>
      </c>
      <c r="D1528" s="379" t="s">
        <v>2098</v>
      </c>
      <c r="E1528" s="380">
        <v>205</v>
      </c>
      <c r="F1528" s="380">
        <v>184</v>
      </c>
      <c r="G1528" s="380">
        <v>930</v>
      </c>
      <c r="H1528" s="137">
        <f t="shared" si="162"/>
        <v>6.1684782608695654</v>
      </c>
      <c r="I1528" s="381">
        <f t="shared" si="163"/>
        <v>0.22043010752688172</v>
      </c>
      <c r="J1528" s="137">
        <f t="shared" si="164"/>
        <v>-8.8886580221298125E-2</v>
      </c>
      <c r="K1528" s="137">
        <f t="shared" si="165"/>
        <v>-2.9959379185865623E-2</v>
      </c>
      <c r="L1528" s="137">
        <f t="shared" si="166"/>
        <v>-0.17209352767640024</v>
      </c>
      <c r="M1528" s="137">
        <f t="shared" si="167"/>
        <v>-0.29093948708356399</v>
      </c>
      <c r="N1528" s="383">
        <f t="shared" si="161"/>
        <v>-270.57372298771452</v>
      </c>
    </row>
    <row r="1529" spans="2:14" x14ac:dyDescent="0.25">
      <c r="B1529" s="382">
        <v>21</v>
      </c>
      <c r="C1529" s="382">
        <v>5160</v>
      </c>
      <c r="D1529" s="379" t="s">
        <v>2099</v>
      </c>
      <c r="E1529" s="380">
        <v>90</v>
      </c>
      <c r="F1529" s="380">
        <v>418</v>
      </c>
      <c r="G1529" s="380">
        <v>474</v>
      </c>
      <c r="H1529" s="137">
        <f t="shared" si="162"/>
        <v>1.3492822966507176</v>
      </c>
      <c r="I1529" s="381">
        <f t="shared" si="163"/>
        <v>0.189873417721519</v>
      </c>
      <c r="J1529" s="137">
        <f t="shared" si="164"/>
        <v>-0.10103166452689938</v>
      </c>
      <c r="K1529" s="137">
        <f t="shared" si="165"/>
        <v>-0.15271983678118489</v>
      </c>
      <c r="L1529" s="137">
        <f t="shared" si="166"/>
        <v>-0.19811954636646201</v>
      </c>
      <c r="M1529" s="137">
        <f t="shared" si="167"/>
        <v>-0.45187104767454628</v>
      </c>
      <c r="N1529" s="383">
        <f t="shared" si="161"/>
        <v>-214.18687659773494</v>
      </c>
    </row>
    <row r="1530" spans="2:14" x14ac:dyDescent="0.25">
      <c r="B1530" s="382">
        <v>21</v>
      </c>
      <c r="C1530" s="382">
        <v>5161</v>
      </c>
      <c r="D1530" s="379" t="s">
        <v>2100</v>
      </c>
      <c r="E1530" s="380">
        <v>176</v>
      </c>
      <c r="F1530" s="380">
        <v>394</v>
      </c>
      <c r="G1530" s="380">
        <v>790</v>
      </c>
      <c r="H1530" s="137">
        <f t="shared" si="162"/>
        <v>2.451776649746193</v>
      </c>
      <c r="I1530" s="381">
        <f t="shared" si="163"/>
        <v>0.22278481012658227</v>
      </c>
      <c r="J1530" s="137">
        <f t="shared" si="164"/>
        <v>-9.261533417477219E-2</v>
      </c>
      <c r="K1530" s="137">
        <f t="shared" si="165"/>
        <v>-0.12463575132644575</v>
      </c>
      <c r="L1530" s="137">
        <f t="shared" si="166"/>
        <v>-0.17008795919827968</v>
      </c>
      <c r="M1530" s="137">
        <f t="shared" si="167"/>
        <v>-0.38733904469949765</v>
      </c>
      <c r="N1530" s="383">
        <f t="shared" si="161"/>
        <v>-305.99784531260315</v>
      </c>
    </row>
    <row r="1531" spans="2:14" x14ac:dyDescent="0.25">
      <c r="B1531" s="382">
        <v>21</v>
      </c>
      <c r="C1531" s="382">
        <v>5162</v>
      </c>
      <c r="D1531" s="379" t="s">
        <v>2101</v>
      </c>
      <c r="E1531" s="380">
        <v>2620</v>
      </c>
      <c r="F1531" s="380">
        <v>75</v>
      </c>
      <c r="G1531" s="380">
        <v>1585</v>
      </c>
      <c r="H1531" s="137">
        <f t="shared" si="162"/>
        <v>56.06666666666667</v>
      </c>
      <c r="I1531" s="381">
        <f t="shared" si="163"/>
        <v>1.6529968454258674</v>
      </c>
      <c r="J1531" s="137">
        <f t="shared" si="164"/>
        <v>-7.1441338510401575E-2</v>
      </c>
      <c r="K1531" s="137">
        <f t="shared" si="165"/>
        <v>1.241108344009741</v>
      </c>
      <c r="L1531" s="137">
        <f t="shared" si="166"/>
        <v>1.0480650998715493</v>
      </c>
      <c r="M1531" s="137">
        <f t="shared" si="167"/>
        <v>2.2177321053708887</v>
      </c>
      <c r="N1531" s="383">
        <f t="shared" si="161"/>
        <v>3515.1053870128585</v>
      </c>
    </row>
    <row r="1532" spans="2:14" x14ac:dyDescent="0.25">
      <c r="B1532" s="382">
        <v>21</v>
      </c>
      <c r="C1532" s="382">
        <v>5167</v>
      </c>
      <c r="D1532" s="379" t="s">
        <v>2102</v>
      </c>
      <c r="E1532" s="380">
        <v>1074</v>
      </c>
      <c r="F1532" s="380">
        <v>123</v>
      </c>
      <c r="G1532" s="380">
        <v>2404</v>
      </c>
      <c r="H1532" s="137">
        <f t="shared" si="162"/>
        <v>28.276422764227643</v>
      </c>
      <c r="I1532" s="381">
        <f t="shared" si="163"/>
        <v>0.44675540765391014</v>
      </c>
      <c r="J1532" s="137">
        <f t="shared" si="164"/>
        <v>-4.9628127882578255E-2</v>
      </c>
      <c r="K1532" s="137">
        <f t="shared" si="165"/>
        <v>0.53320124011135683</v>
      </c>
      <c r="L1532" s="137">
        <f t="shared" si="166"/>
        <v>2.0674292681749855E-2</v>
      </c>
      <c r="M1532" s="137">
        <f t="shared" si="167"/>
        <v>0.50424740491052844</v>
      </c>
      <c r="N1532" s="383">
        <f t="shared" si="161"/>
        <v>1212.2107614049103</v>
      </c>
    </row>
    <row r="1533" spans="2:14" x14ac:dyDescent="0.25">
      <c r="B1533" s="382">
        <v>21</v>
      </c>
      <c r="C1533" s="382">
        <v>5171</v>
      </c>
      <c r="D1533" s="379" t="s">
        <v>2103</v>
      </c>
      <c r="E1533" s="380">
        <v>1844</v>
      </c>
      <c r="F1533" s="380">
        <v>272</v>
      </c>
      <c r="G1533" s="380">
        <v>4400</v>
      </c>
      <c r="H1533" s="137">
        <f t="shared" si="162"/>
        <v>22.955882352941178</v>
      </c>
      <c r="I1533" s="381">
        <f t="shared" si="163"/>
        <v>0.41909090909090907</v>
      </c>
      <c r="J1533" s="137">
        <f t="shared" si="164"/>
        <v>3.5332499112378066E-3</v>
      </c>
      <c r="K1533" s="137">
        <f t="shared" si="165"/>
        <v>0.39766992318766631</v>
      </c>
      <c r="L1533" s="137">
        <f t="shared" si="166"/>
        <v>-2.8883628689012012E-3</v>
      </c>
      <c r="M1533" s="137">
        <f t="shared" si="167"/>
        <v>0.39831481023000292</v>
      </c>
      <c r="N1533" s="383">
        <f t="shared" si="161"/>
        <v>1752.5851650120128</v>
      </c>
    </row>
    <row r="1534" spans="2:14" x14ac:dyDescent="0.25">
      <c r="B1534" s="382">
        <v>21</v>
      </c>
      <c r="C1534" s="382">
        <v>5176</v>
      </c>
      <c r="D1534" s="379" t="s">
        <v>2104</v>
      </c>
      <c r="E1534" s="380">
        <v>985</v>
      </c>
      <c r="F1534" s="380">
        <v>203</v>
      </c>
      <c r="G1534" s="380">
        <v>2186</v>
      </c>
      <c r="H1534" s="137">
        <f t="shared" si="162"/>
        <v>15.620689655172415</v>
      </c>
      <c r="I1534" s="381">
        <f t="shared" si="163"/>
        <v>0.45059469350411713</v>
      </c>
      <c r="J1534" s="137">
        <f t="shared" si="164"/>
        <v>-5.5434330467273599E-2</v>
      </c>
      <c r="K1534" s="137">
        <f t="shared" si="165"/>
        <v>0.21081891758140292</v>
      </c>
      <c r="L1534" s="137">
        <f t="shared" si="166"/>
        <v>2.3944323759410645E-2</v>
      </c>
      <c r="M1534" s="137">
        <f t="shared" si="167"/>
        <v>0.17932891087353997</v>
      </c>
      <c r="N1534" s="383">
        <f t="shared" si="161"/>
        <v>392.01299916955838</v>
      </c>
    </row>
    <row r="1535" spans="2:14" x14ac:dyDescent="0.25">
      <c r="B1535" s="382">
        <v>21</v>
      </c>
      <c r="C1535" s="382">
        <v>5180</v>
      </c>
      <c r="D1535" s="379" t="s">
        <v>2105</v>
      </c>
      <c r="E1535" s="380">
        <v>334</v>
      </c>
      <c r="F1535" s="380">
        <v>109</v>
      </c>
      <c r="G1535" s="380">
        <v>1483</v>
      </c>
      <c r="H1535" s="137">
        <f t="shared" si="162"/>
        <v>16.669724770642201</v>
      </c>
      <c r="I1535" s="381">
        <f t="shared" si="163"/>
        <v>0.22521915037086987</v>
      </c>
      <c r="J1535" s="137">
        <f t="shared" si="164"/>
        <v>-7.4158002105075546E-2</v>
      </c>
      <c r="K1535" s="137">
        <f t="shared" si="165"/>
        <v>0.2375412239090112</v>
      </c>
      <c r="L1535" s="137">
        <f t="shared" si="166"/>
        <v>-0.16801456102919268</v>
      </c>
      <c r="M1535" s="137">
        <f t="shared" si="167"/>
        <v>-4.6313392252570196E-3</v>
      </c>
      <c r="N1535" s="383">
        <f t="shared" si="161"/>
        <v>-6.8682760710561599</v>
      </c>
    </row>
    <row r="1536" spans="2:14" x14ac:dyDescent="0.25">
      <c r="B1536" s="382">
        <v>21</v>
      </c>
      <c r="C1536" s="382">
        <v>5181</v>
      </c>
      <c r="D1536" s="379" t="s">
        <v>2106</v>
      </c>
      <c r="E1536" s="380">
        <v>122</v>
      </c>
      <c r="F1536" s="380">
        <v>271</v>
      </c>
      <c r="G1536" s="380">
        <v>587</v>
      </c>
      <c r="H1536" s="137">
        <f t="shared" si="162"/>
        <v>2.6162361623616235</v>
      </c>
      <c r="I1536" s="381">
        <f t="shared" si="163"/>
        <v>0.20783645655877342</v>
      </c>
      <c r="J1536" s="137">
        <f t="shared" si="164"/>
        <v>-9.8022027407309614E-2</v>
      </c>
      <c r="K1536" s="137">
        <f t="shared" si="165"/>
        <v>-0.12044643734658858</v>
      </c>
      <c r="L1536" s="137">
        <f t="shared" si="166"/>
        <v>-0.18281990535539144</v>
      </c>
      <c r="M1536" s="137">
        <f t="shared" si="167"/>
        <v>-0.40128837010928964</v>
      </c>
      <c r="N1536" s="383">
        <f t="shared" si="161"/>
        <v>-235.55627325415301</v>
      </c>
    </row>
    <row r="1537" spans="2:14" x14ac:dyDescent="0.25">
      <c r="B1537" s="382">
        <v>21</v>
      </c>
      <c r="C1537" s="382">
        <v>5186</v>
      </c>
      <c r="D1537" s="379" t="s">
        <v>2107</v>
      </c>
      <c r="E1537" s="380">
        <v>1139</v>
      </c>
      <c r="F1537" s="380">
        <v>57</v>
      </c>
      <c r="G1537" s="380">
        <v>468</v>
      </c>
      <c r="H1537" s="137">
        <f t="shared" si="162"/>
        <v>28.192982456140349</v>
      </c>
      <c r="I1537" s="381">
        <f t="shared" si="163"/>
        <v>2.4337606837606836</v>
      </c>
      <c r="J1537" s="137">
        <f t="shared" si="164"/>
        <v>-0.10119146826776257</v>
      </c>
      <c r="K1537" s="137">
        <f t="shared" si="165"/>
        <v>0.53107574646495948</v>
      </c>
      <c r="L1537" s="137">
        <f t="shared" si="166"/>
        <v>1.7130642990145166</v>
      </c>
      <c r="M1537" s="137">
        <f t="shared" si="167"/>
        <v>2.1429485772117136</v>
      </c>
      <c r="N1537" s="383">
        <f t="shared" si="161"/>
        <v>1002.8999341350819</v>
      </c>
    </row>
    <row r="1538" spans="2:14" x14ac:dyDescent="0.25">
      <c r="B1538" s="382">
        <v>21</v>
      </c>
      <c r="C1538" s="382">
        <v>5187</v>
      </c>
      <c r="D1538" s="379" t="s">
        <v>2108</v>
      </c>
      <c r="E1538" s="380">
        <v>1065</v>
      </c>
      <c r="F1538" s="380">
        <v>66</v>
      </c>
      <c r="G1538" s="380">
        <v>1398</v>
      </c>
      <c r="H1538" s="137">
        <f t="shared" si="162"/>
        <v>37.31818181818182</v>
      </c>
      <c r="I1538" s="381">
        <f t="shared" si="163"/>
        <v>0.7618025751072961</v>
      </c>
      <c r="J1538" s="137">
        <f t="shared" si="164"/>
        <v>-7.642188843397052E-2</v>
      </c>
      <c r="K1538" s="137">
        <f t="shared" si="165"/>
        <v>0.7635239925313142</v>
      </c>
      <c r="L1538" s="137">
        <f t="shared" si="166"/>
        <v>0.28900909990795126</v>
      </c>
      <c r="M1538" s="137">
        <f t="shared" si="167"/>
        <v>0.97611120400529505</v>
      </c>
      <c r="N1538" s="383">
        <f t="shared" si="161"/>
        <v>1364.6034631994025</v>
      </c>
    </row>
    <row r="1539" spans="2:14" x14ac:dyDescent="0.25">
      <c r="B1539" s="382">
        <v>21</v>
      </c>
      <c r="C1539" s="382">
        <v>5189</v>
      </c>
      <c r="D1539" s="379" t="s">
        <v>2109</v>
      </c>
      <c r="E1539" s="380">
        <v>2231</v>
      </c>
      <c r="F1539" s="380">
        <v>185</v>
      </c>
      <c r="G1539" s="380">
        <v>1757</v>
      </c>
      <c r="H1539" s="137">
        <f t="shared" si="162"/>
        <v>21.556756756756755</v>
      </c>
      <c r="I1539" s="381">
        <f t="shared" si="163"/>
        <v>1.2697780307342061</v>
      </c>
      <c r="J1539" s="137">
        <f t="shared" si="164"/>
        <v>-6.6860297938990579E-2</v>
      </c>
      <c r="K1539" s="137">
        <f t="shared" si="165"/>
        <v>0.36202968367547955</v>
      </c>
      <c r="L1539" s="137">
        <f t="shared" si="166"/>
        <v>0.72166652407430765</v>
      </c>
      <c r="M1539" s="137">
        <f t="shared" si="167"/>
        <v>1.0168359098107966</v>
      </c>
      <c r="N1539" s="383">
        <f t="shared" si="161"/>
        <v>1786.5806935375697</v>
      </c>
    </row>
    <row r="1540" spans="2:14" x14ac:dyDescent="0.25">
      <c r="B1540" s="382">
        <v>21</v>
      </c>
      <c r="C1540" s="382">
        <v>5192</v>
      </c>
      <c r="D1540" s="379" t="s">
        <v>2110</v>
      </c>
      <c r="E1540" s="380">
        <v>58868</v>
      </c>
      <c r="F1540" s="380">
        <v>7273</v>
      </c>
      <c r="G1540" s="380">
        <v>63629</v>
      </c>
      <c r="H1540" s="137">
        <f t="shared" si="162"/>
        <v>16.842705898528806</v>
      </c>
      <c r="I1540" s="381">
        <f t="shared" si="163"/>
        <v>0.92517562746546389</v>
      </c>
      <c r="J1540" s="137">
        <f t="shared" si="164"/>
        <v>1.5810358778420652</v>
      </c>
      <c r="K1540" s="137">
        <f t="shared" si="165"/>
        <v>0.24194761090227307</v>
      </c>
      <c r="L1540" s="137">
        <f t="shared" si="166"/>
        <v>0.42815866555821652</v>
      </c>
      <c r="M1540" s="137">
        <f t="shared" si="167"/>
        <v>2.2511421543025549</v>
      </c>
      <c r="N1540" s="383">
        <f t="shared" si="161"/>
        <v>143237.92413611728</v>
      </c>
    </row>
    <row r="1541" spans="2:14" x14ac:dyDescent="0.25">
      <c r="B1541" s="382">
        <v>21</v>
      </c>
      <c r="C1541" s="382">
        <v>5193</v>
      </c>
      <c r="D1541" s="379" t="s">
        <v>2111</v>
      </c>
      <c r="E1541" s="380">
        <v>563</v>
      </c>
      <c r="F1541" s="380">
        <v>107</v>
      </c>
      <c r="G1541" s="380">
        <v>1622</v>
      </c>
      <c r="H1541" s="137">
        <f t="shared" si="162"/>
        <v>20.420560747663551</v>
      </c>
      <c r="I1541" s="381">
        <f t="shared" si="163"/>
        <v>0.34710234278668312</v>
      </c>
      <c r="J1541" s="137">
        <f t="shared" si="164"/>
        <v>-7.0455882108411999E-2</v>
      </c>
      <c r="K1541" s="137">
        <f t="shared" si="165"/>
        <v>0.3330871083932424</v>
      </c>
      <c r="L1541" s="137">
        <f t="shared" si="166"/>
        <v>-6.4203112078932464E-2</v>
      </c>
      <c r="M1541" s="137">
        <f t="shared" si="167"/>
        <v>0.1984281142058979</v>
      </c>
      <c r="N1541" s="383">
        <f t="shared" si="161"/>
        <v>321.85040124196638</v>
      </c>
    </row>
    <row r="1542" spans="2:14" x14ac:dyDescent="0.25">
      <c r="B1542" s="382">
        <v>21</v>
      </c>
      <c r="C1542" s="382">
        <v>5194</v>
      </c>
      <c r="D1542" s="379" t="s">
        <v>2112</v>
      </c>
      <c r="E1542" s="380">
        <v>5827</v>
      </c>
      <c r="F1542" s="380">
        <v>234</v>
      </c>
      <c r="G1542" s="380">
        <v>1373</v>
      </c>
      <c r="H1542" s="137">
        <f t="shared" si="162"/>
        <v>30.76923076923077</v>
      </c>
      <c r="I1542" s="381">
        <f t="shared" si="163"/>
        <v>4.2439912600145666</v>
      </c>
      <c r="J1542" s="137">
        <f t="shared" si="164"/>
        <v>-7.7087737354233743E-2</v>
      </c>
      <c r="K1542" s="137">
        <f t="shared" si="165"/>
        <v>0.59670109644912706</v>
      </c>
      <c r="L1542" s="137">
        <f t="shared" si="166"/>
        <v>3.2548901679486715</v>
      </c>
      <c r="M1542" s="137">
        <f t="shared" si="167"/>
        <v>3.7745035270435645</v>
      </c>
      <c r="N1542" s="383">
        <f t="shared" si="161"/>
        <v>5182.393342630814</v>
      </c>
    </row>
    <row r="1543" spans="2:14" x14ac:dyDescent="0.25">
      <c r="B1543" s="382">
        <v>21</v>
      </c>
      <c r="C1543" s="382">
        <v>5196</v>
      </c>
      <c r="D1543" s="379" t="s">
        <v>2113</v>
      </c>
      <c r="E1543" s="380">
        <v>2354</v>
      </c>
      <c r="F1543" s="380">
        <v>73</v>
      </c>
      <c r="G1543" s="380">
        <v>6799</v>
      </c>
      <c r="H1543" s="137">
        <f t="shared" si="162"/>
        <v>125.38356164383562</v>
      </c>
      <c r="I1543" s="381">
        <f t="shared" si="163"/>
        <v>0.34622738638035006</v>
      </c>
      <c r="J1543" s="137">
        <f t="shared" si="164"/>
        <v>6.7428112299697085E-2</v>
      </c>
      <c r="K1543" s="137">
        <f t="shared" si="165"/>
        <v>3.0068331266630337</v>
      </c>
      <c r="L1543" s="137">
        <f t="shared" si="166"/>
        <v>-6.4948337819327212E-2</v>
      </c>
      <c r="M1543" s="137">
        <f t="shared" si="167"/>
        <v>3.0093129011434034</v>
      </c>
      <c r="N1543" s="383">
        <f t="shared" si="161"/>
        <v>20460.318414874</v>
      </c>
    </row>
    <row r="1544" spans="2:14" x14ac:dyDescent="0.25">
      <c r="B1544" s="382">
        <v>21</v>
      </c>
      <c r="C1544" s="382">
        <v>5198</v>
      </c>
      <c r="D1544" s="379" t="s">
        <v>2114</v>
      </c>
      <c r="E1544" s="380">
        <v>712</v>
      </c>
      <c r="F1544" s="380">
        <v>162</v>
      </c>
      <c r="G1544" s="380">
        <v>1785</v>
      </c>
      <c r="H1544" s="137">
        <f t="shared" si="162"/>
        <v>15.413580246913581</v>
      </c>
      <c r="I1544" s="381">
        <f t="shared" si="163"/>
        <v>0.39887955182072832</v>
      </c>
      <c r="J1544" s="137">
        <f t="shared" si="164"/>
        <v>-6.611454714829576E-2</v>
      </c>
      <c r="K1544" s="137">
        <f t="shared" si="165"/>
        <v>0.20554317326244961</v>
      </c>
      <c r="L1544" s="137">
        <f t="shared" si="166"/>
        <v>-2.0102961878670993E-2</v>
      </c>
      <c r="M1544" s="137">
        <f t="shared" si="167"/>
        <v>0.11932566423548285</v>
      </c>
      <c r="N1544" s="383">
        <f t="shared" si="161"/>
        <v>212.99631066033689</v>
      </c>
    </row>
    <row r="1545" spans="2:14" x14ac:dyDescent="0.25">
      <c r="B1545" s="382">
        <v>21</v>
      </c>
      <c r="C1545" s="382">
        <v>5199</v>
      </c>
      <c r="D1545" s="379" t="s">
        <v>2115</v>
      </c>
      <c r="E1545" s="380">
        <v>3059</v>
      </c>
      <c r="F1545" s="380">
        <v>988</v>
      </c>
      <c r="G1545" s="380">
        <v>1389</v>
      </c>
      <c r="H1545" s="137">
        <f t="shared" si="162"/>
        <v>4.5020242914979756</v>
      </c>
      <c r="I1545" s="381">
        <f t="shared" si="163"/>
        <v>2.2023038156947443</v>
      </c>
      <c r="J1545" s="137">
        <f t="shared" si="164"/>
        <v>-7.6661594045265277E-2</v>
      </c>
      <c r="K1545" s="137">
        <f t="shared" si="165"/>
        <v>-7.2409334190912278E-2</v>
      </c>
      <c r="L1545" s="137">
        <f t="shared" si="166"/>
        <v>1.5159257734543921</v>
      </c>
      <c r="M1545" s="137">
        <f t="shared" si="167"/>
        <v>1.3668548452182145</v>
      </c>
      <c r="N1545" s="383">
        <f t="shared" si="161"/>
        <v>1898.5613800081001</v>
      </c>
    </row>
    <row r="1546" spans="2:14" x14ac:dyDescent="0.25">
      <c r="B1546" s="382">
        <v>21</v>
      </c>
      <c r="C1546" s="382">
        <v>5200</v>
      </c>
      <c r="D1546" s="379" t="s">
        <v>2116</v>
      </c>
      <c r="E1546" s="380">
        <v>55</v>
      </c>
      <c r="F1546" s="380">
        <v>455</v>
      </c>
      <c r="G1546" s="380">
        <v>293</v>
      </c>
      <c r="H1546" s="137">
        <f t="shared" si="162"/>
        <v>0.76483516483516478</v>
      </c>
      <c r="I1546" s="381">
        <f t="shared" si="163"/>
        <v>0.18771331058020477</v>
      </c>
      <c r="J1546" s="137">
        <f t="shared" si="164"/>
        <v>-0.10585241070960516</v>
      </c>
      <c r="K1546" s="137">
        <f t="shared" si="165"/>
        <v>-0.16760758940105139</v>
      </c>
      <c r="L1546" s="137">
        <f t="shared" si="166"/>
        <v>-0.19995937225043306</v>
      </c>
      <c r="M1546" s="137">
        <f t="shared" si="167"/>
        <v>-0.47341937236108955</v>
      </c>
      <c r="N1546" s="383">
        <f t="shared" si="161"/>
        <v>-138.71187610179925</v>
      </c>
    </row>
    <row r="1547" spans="2:14" x14ac:dyDescent="0.25">
      <c r="B1547" s="382">
        <v>21</v>
      </c>
      <c r="C1547" s="382">
        <v>5203</v>
      </c>
      <c r="D1547" s="379" t="s">
        <v>2117</v>
      </c>
      <c r="E1547" s="380">
        <v>262</v>
      </c>
      <c r="F1547" s="380">
        <v>279</v>
      </c>
      <c r="G1547" s="380">
        <v>713</v>
      </c>
      <c r="H1547" s="137">
        <f t="shared" si="162"/>
        <v>3.4946236559139785</v>
      </c>
      <c r="I1547" s="381">
        <f t="shared" si="163"/>
        <v>0.36746143057503505</v>
      </c>
      <c r="J1547" s="137">
        <f t="shared" si="164"/>
        <v>-9.4666148849182938E-2</v>
      </c>
      <c r="K1547" s="137">
        <f t="shared" si="165"/>
        <v>-9.8071076092323559E-2</v>
      </c>
      <c r="L1547" s="137">
        <f t="shared" si="166"/>
        <v>-4.686268670343046E-2</v>
      </c>
      <c r="M1547" s="137">
        <f t="shared" si="167"/>
        <v>-0.23959991164493696</v>
      </c>
      <c r="N1547" s="383">
        <f t="shared" si="161"/>
        <v>-170.83473700284006</v>
      </c>
    </row>
    <row r="1548" spans="2:14" x14ac:dyDescent="0.25">
      <c r="B1548" s="382">
        <v>21</v>
      </c>
      <c r="C1548" s="382">
        <v>5205</v>
      </c>
      <c r="D1548" s="379" t="s">
        <v>2118</v>
      </c>
      <c r="E1548" s="380">
        <v>1220</v>
      </c>
      <c r="F1548" s="380">
        <v>128</v>
      </c>
      <c r="G1548" s="380">
        <v>805</v>
      </c>
      <c r="H1548" s="137">
        <f t="shared" si="162"/>
        <v>15.8203125</v>
      </c>
      <c r="I1548" s="381">
        <f t="shared" si="163"/>
        <v>1.515527950310559</v>
      </c>
      <c r="J1548" s="137">
        <f t="shared" si="164"/>
        <v>-9.221582482261427E-2</v>
      </c>
      <c r="K1548" s="137">
        <f t="shared" si="165"/>
        <v>0.215903954994171</v>
      </c>
      <c r="L1548" s="137">
        <f t="shared" si="166"/>
        <v>0.93097885602895714</v>
      </c>
      <c r="M1548" s="137">
        <f t="shared" si="167"/>
        <v>1.0546669862005138</v>
      </c>
      <c r="N1548" s="383">
        <f t="shared" si="161"/>
        <v>849.00692389141363</v>
      </c>
    </row>
    <row r="1549" spans="2:14" x14ac:dyDescent="0.25">
      <c r="B1549" s="382">
        <v>21</v>
      </c>
      <c r="C1549" s="382">
        <v>5206</v>
      </c>
      <c r="D1549" s="379" t="s">
        <v>2119</v>
      </c>
      <c r="E1549" s="380">
        <v>115</v>
      </c>
      <c r="F1549" s="380">
        <v>83</v>
      </c>
      <c r="G1549" s="380">
        <v>328</v>
      </c>
      <c r="H1549" s="137">
        <f t="shared" si="162"/>
        <v>5.3373493975903612</v>
      </c>
      <c r="I1549" s="381">
        <f t="shared" si="163"/>
        <v>0.35060975609756095</v>
      </c>
      <c r="J1549" s="137">
        <f t="shared" si="164"/>
        <v>-0.10492022222123665</v>
      </c>
      <c r="K1549" s="137">
        <f t="shared" si="165"/>
        <v>-5.1130910772124914E-2</v>
      </c>
      <c r="L1549" s="137">
        <f t="shared" si="166"/>
        <v>-6.1215746465571513E-2</v>
      </c>
      <c r="M1549" s="137">
        <f t="shared" si="167"/>
        <v>-0.21726687945893308</v>
      </c>
      <c r="N1549" s="383">
        <f t="shared" ref="N1549:N1612" si="168">M1549*G1549</f>
        <v>-71.263536462530055</v>
      </c>
    </row>
    <row r="1550" spans="2:14" x14ac:dyDescent="0.25">
      <c r="B1550" s="382">
        <v>21</v>
      </c>
      <c r="C1550" s="382">
        <v>5207</v>
      </c>
      <c r="D1550" s="379" t="s">
        <v>2120</v>
      </c>
      <c r="E1550" s="380">
        <v>321</v>
      </c>
      <c r="F1550" s="380">
        <v>437</v>
      </c>
      <c r="G1550" s="380">
        <v>850</v>
      </c>
      <c r="H1550" s="137">
        <f t="shared" ref="H1550:H1613" si="169">(G1550+E1550)/F1550</f>
        <v>2.679633867276888</v>
      </c>
      <c r="I1550" s="381">
        <f t="shared" ref="I1550:I1613" si="170">E1550/G1550</f>
        <v>0.37764705882352939</v>
      </c>
      <c r="J1550" s="137">
        <f t="shared" ref="J1550:J1613" si="171">$J$6*(G1550-G$10)/G$11</f>
        <v>-9.1017296766140454E-2</v>
      </c>
      <c r="K1550" s="137">
        <f t="shared" ref="K1550:K1613" si="172">$K$6*(H1550-H$10)/H$11</f>
        <v>-0.1188314934174196</v>
      </c>
      <c r="L1550" s="137">
        <f t="shared" ref="L1550:L1613" si="173">$L$6*(I1550-I$10)/I$11</f>
        <v>-3.818729179469231E-2</v>
      </c>
      <c r="M1550" s="137">
        <f t="shared" ref="M1550:M1613" si="174">SUM(J1550:L1550)</f>
        <v>-0.24803608197825239</v>
      </c>
      <c r="N1550" s="383">
        <f t="shared" si="168"/>
        <v>-210.83066968151454</v>
      </c>
    </row>
    <row r="1551" spans="2:14" x14ac:dyDescent="0.25">
      <c r="B1551" s="382">
        <v>21</v>
      </c>
      <c r="C1551" s="382">
        <v>5208</v>
      </c>
      <c r="D1551" s="379" t="s">
        <v>2121</v>
      </c>
      <c r="E1551" s="380">
        <v>236</v>
      </c>
      <c r="F1551" s="380">
        <v>199</v>
      </c>
      <c r="G1551" s="380">
        <v>1526</v>
      </c>
      <c r="H1551" s="137">
        <f t="shared" si="169"/>
        <v>8.8542713567839204</v>
      </c>
      <c r="I1551" s="381">
        <f t="shared" si="170"/>
        <v>0.15465268676277852</v>
      </c>
      <c r="J1551" s="137">
        <f t="shared" si="171"/>
        <v>-7.3012741962222794E-2</v>
      </c>
      <c r="K1551" s="137">
        <f t="shared" si="172"/>
        <v>3.8456429573270119E-2</v>
      </c>
      <c r="L1551" s="137">
        <f t="shared" si="173"/>
        <v>-0.22811806413944874</v>
      </c>
      <c r="M1551" s="137">
        <f t="shared" si="174"/>
        <v>-0.26267437652840142</v>
      </c>
      <c r="N1551" s="383">
        <f t="shared" si="168"/>
        <v>-400.84109858234058</v>
      </c>
    </row>
    <row r="1552" spans="2:14" x14ac:dyDescent="0.25">
      <c r="B1552" s="382">
        <v>21</v>
      </c>
      <c r="C1552" s="382">
        <v>5210</v>
      </c>
      <c r="D1552" s="379" t="s">
        <v>2122</v>
      </c>
      <c r="E1552" s="380">
        <v>3398</v>
      </c>
      <c r="F1552" s="380">
        <v>86</v>
      </c>
      <c r="G1552" s="380">
        <v>4853</v>
      </c>
      <c r="H1552" s="137">
        <f t="shared" si="169"/>
        <v>95.941860465116278</v>
      </c>
      <c r="I1552" s="381">
        <f t="shared" si="170"/>
        <v>0.70018545229754792</v>
      </c>
      <c r="J1552" s="137">
        <f t="shared" si="171"/>
        <v>1.5598432346407483E-2</v>
      </c>
      <c r="K1552" s="137">
        <f t="shared" si="172"/>
        <v>2.2568580818797939</v>
      </c>
      <c r="L1552" s="137">
        <f t="shared" si="173"/>
        <v>0.23652800983932426</v>
      </c>
      <c r="M1552" s="137">
        <f t="shared" si="174"/>
        <v>2.5089845240655255</v>
      </c>
      <c r="N1552" s="383">
        <f t="shared" si="168"/>
        <v>12176.101895289996</v>
      </c>
    </row>
    <row r="1553" spans="2:14" x14ac:dyDescent="0.25">
      <c r="B1553" s="382">
        <v>21</v>
      </c>
      <c r="C1553" s="382">
        <v>5212</v>
      </c>
      <c r="D1553" s="379" t="s">
        <v>2123</v>
      </c>
      <c r="E1553" s="380">
        <v>227</v>
      </c>
      <c r="F1553" s="380">
        <v>475</v>
      </c>
      <c r="G1553" s="380">
        <v>1958</v>
      </c>
      <c r="H1553" s="137">
        <f t="shared" si="169"/>
        <v>4.5999999999999996</v>
      </c>
      <c r="I1553" s="381">
        <f t="shared" si="170"/>
        <v>0.11593462717058223</v>
      </c>
      <c r="J1553" s="137">
        <f t="shared" si="171"/>
        <v>-6.1506872620074225E-2</v>
      </c>
      <c r="K1553" s="137">
        <f t="shared" si="172"/>
        <v>-6.9913577035935565E-2</v>
      </c>
      <c r="L1553" s="137">
        <f t="shared" si="173"/>
        <v>-0.26109535811363366</v>
      </c>
      <c r="M1553" s="137">
        <f t="shared" si="174"/>
        <v>-0.39251580776964345</v>
      </c>
      <c r="N1553" s="383">
        <f t="shared" si="168"/>
        <v>-768.54595161296186</v>
      </c>
    </row>
    <row r="1554" spans="2:14" x14ac:dyDescent="0.25">
      <c r="B1554" s="382">
        <v>21</v>
      </c>
      <c r="C1554" s="382">
        <v>5214</v>
      </c>
      <c r="D1554" s="379" t="s">
        <v>2124</v>
      </c>
      <c r="E1554" s="380">
        <v>559</v>
      </c>
      <c r="F1554" s="380">
        <v>156</v>
      </c>
      <c r="G1554" s="380">
        <v>1717</v>
      </c>
      <c r="H1554" s="137">
        <f t="shared" si="169"/>
        <v>14.589743589743589</v>
      </c>
      <c r="I1554" s="381">
        <f t="shared" si="170"/>
        <v>0.32556785090273732</v>
      </c>
      <c r="J1554" s="137">
        <f t="shared" si="171"/>
        <v>-6.7925656211411736E-2</v>
      </c>
      <c r="K1554" s="137">
        <f t="shared" si="172"/>
        <v>0.18455739767480356</v>
      </c>
      <c r="L1554" s="137">
        <f t="shared" si="173"/>
        <v>-8.2544663203170929E-2</v>
      </c>
      <c r="M1554" s="137">
        <f t="shared" si="174"/>
        <v>3.4087078260220893E-2</v>
      </c>
      <c r="N1554" s="383">
        <f t="shared" si="168"/>
        <v>58.527513372799277</v>
      </c>
    </row>
    <row r="1555" spans="2:14" x14ac:dyDescent="0.25">
      <c r="B1555" s="382">
        <v>21</v>
      </c>
      <c r="C1555" s="382">
        <v>5216</v>
      </c>
      <c r="D1555" s="379" t="s">
        <v>2125</v>
      </c>
      <c r="E1555" s="380">
        <v>217</v>
      </c>
      <c r="F1555" s="380">
        <v>304</v>
      </c>
      <c r="G1555" s="380">
        <v>1355</v>
      </c>
      <c r="H1555" s="137">
        <f t="shared" si="169"/>
        <v>5.1710526315789478</v>
      </c>
      <c r="I1555" s="381">
        <f t="shared" si="170"/>
        <v>0.16014760147601476</v>
      </c>
      <c r="J1555" s="137">
        <f t="shared" si="171"/>
        <v>-7.7567148576823272E-2</v>
      </c>
      <c r="K1555" s="137">
        <f t="shared" si="172"/>
        <v>-5.5367025519015456E-2</v>
      </c>
      <c r="L1555" s="137">
        <f t="shared" si="173"/>
        <v>-0.22343788595464148</v>
      </c>
      <c r="M1555" s="137">
        <f t="shared" si="174"/>
        <v>-0.35637206005048022</v>
      </c>
      <c r="N1555" s="383">
        <f t="shared" si="168"/>
        <v>-482.88414136840072</v>
      </c>
    </row>
    <row r="1556" spans="2:14" x14ac:dyDescent="0.25">
      <c r="B1556" s="382">
        <v>21</v>
      </c>
      <c r="C1556" s="382">
        <v>5221</v>
      </c>
      <c r="D1556" s="379" t="s">
        <v>2126</v>
      </c>
      <c r="E1556" s="380">
        <v>1131</v>
      </c>
      <c r="F1556" s="380">
        <v>73</v>
      </c>
      <c r="G1556" s="380">
        <v>2276</v>
      </c>
      <c r="H1556" s="137">
        <f t="shared" si="169"/>
        <v>46.671232876712331</v>
      </c>
      <c r="I1556" s="381">
        <f t="shared" si="170"/>
        <v>0.4969244288224956</v>
      </c>
      <c r="J1556" s="137">
        <f t="shared" si="171"/>
        <v>-5.3037274354325974E-2</v>
      </c>
      <c r="K1556" s="137">
        <f t="shared" si="172"/>
        <v>1.0017763558679651</v>
      </c>
      <c r="L1556" s="137">
        <f t="shared" si="173"/>
        <v>6.3404702648033509E-2</v>
      </c>
      <c r="M1556" s="137">
        <f t="shared" si="174"/>
        <v>1.0121437841616727</v>
      </c>
      <c r="N1556" s="383">
        <f t="shared" si="168"/>
        <v>2303.639252751967</v>
      </c>
    </row>
    <row r="1557" spans="2:14" x14ac:dyDescent="0.25">
      <c r="B1557" s="382">
        <v>21</v>
      </c>
      <c r="C1557" s="382">
        <v>5225</v>
      </c>
      <c r="D1557" s="379" t="s">
        <v>2127</v>
      </c>
      <c r="E1557" s="380">
        <v>1297</v>
      </c>
      <c r="F1557" s="380">
        <v>83</v>
      </c>
      <c r="G1557" s="380">
        <v>2183</v>
      </c>
      <c r="H1557" s="137">
        <f t="shared" si="169"/>
        <v>41.927710843373497</v>
      </c>
      <c r="I1557" s="381">
        <f t="shared" si="170"/>
        <v>0.59413650939074669</v>
      </c>
      <c r="J1557" s="137">
        <f t="shared" si="171"/>
        <v>-5.551423233770518E-2</v>
      </c>
      <c r="K1557" s="137">
        <f t="shared" si="172"/>
        <v>0.8809435572539035</v>
      </c>
      <c r="L1557" s="137">
        <f t="shared" si="173"/>
        <v>0.14620305030560823</v>
      </c>
      <c r="M1557" s="137">
        <f t="shared" si="174"/>
        <v>0.97163237522180657</v>
      </c>
      <c r="N1557" s="383">
        <f t="shared" si="168"/>
        <v>2121.0734751092036</v>
      </c>
    </row>
    <row r="1558" spans="2:14" x14ac:dyDescent="0.25">
      <c r="B1558" s="382">
        <v>21</v>
      </c>
      <c r="C1558" s="382">
        <v>5226</v>
      </c>
      <c r="D1558" s="379" t="s">
        <v>2128</v>
      </c>
      <c r="E1558" s="380">
        <v>1525</v>
      </c>
      <c r="F1558" s="380">
        <v>3435</v>
      </c>
      <c r="G1558" s="380">
        <v>6717</v>
      </c>
      <c r="H1558" s="137">
        <f t="shared" si="169"/>
        <v>2.3994177583697236</v>
      </c>
      <c r="I1558" s="381">
        <f t="shared" si="170"/>
        <v>0.22703587911269912</v>
      </c>
      <c r="J1558" s="137">
        <f t="shared" si="171"/>
        <v>6.5244127841233707E-2</v>
      </c>
      <c r="K1558" s="137">
        <f t="shared" si="172"/>
        <v>-0.12596950108725277</v>
      </c>
      <c r="L1558" s="137">
        <f t="shared" si="173"/>
        <v>-0.16646720048422545</v>
      </c>
      <c r="M1558" s="137">
        <f t="shared" si="174"/>
        <v>-0.22719257373024451</v>
      </c>
      <c r="N1558" s="383">
        <f t="shared" si="168"/>
        <v>-1526.0525177460524</v>
      </c>
    </row>
    <row r="1559" spans="2:14" x14ac:dyDescent="0.25">
      <c r="B1559" s="382">
        <v>21</v>
      </c>
      <c r="C1559" s="382">
        <v>5227</v>
      </c>
      <c r="D1559" s="379" t="s">
        <v>2129</v>
      </c>
      <c r="E1559" s="380">
        <v>1764</v>
      </c>
      <c r="F1559" s="380">
        <v>523</v>
      </c>
      <c r="G1559" s="380">
        <v>3087</v>
      </c>
      <c r="H1559" s="137">
        <f t="shared" si="169"/>
        <v>9.2753346080305921</v>
      </c>
      <c r="I1559" s="381">
        <f t="shared" si="170"/>
        <v>0.5714285714285714</v>
      </c>
      <c r="J1559" s="137">
        <f t="shared" si="171"/>
        <v>-3.1437135380986886E-2</v>
      </c>
      <c r="K1559" s="137">
        <f t="shared" si="172"/>
        <v>4.9182268029186238E-2</v>
      </c>
      <c r="L1559" s="137">
        <f t="shared" si="173"/>
        <v>0.12686204113279473</v>
      </c>
      <c r="M1559" s="137">
        <f t="shared" si="174"/>
        <v>0.14460717378099408</v>
      </c>
      <c r="N1559" s="383">
        <f t="shared" si="168"/>
        <v>446.40234546192875</v>
      </c>
    </row>
    <row r="1560" spans="2:14" x14ac:dyDescent="0.25">
      <c r="B1560" s="382">
        <v>21</v>
      </c>
      <c r="C1560" s="382">
        <v>5230</v>
      </c>
      <c r="D1560" s="379" t="s">
        <v>2130</v>
      </c>
      <c r="E1560" s="380">
        <v>68</v>
      </c>
      <c r="F1560" s="380">
        <v>152</v>
      </c>
      <c r="G1560" s="380">
        <v>613</v>
      </c>
      <c r="H1560" s="137">
        <f t="shared" si="169"/>
        <v>4.4802631578947372</v>
      </c>
      <c r="I1560" s="381">
        <f t="shared" si="170"/>
        <v>0.11092985318107668</v>
      </c>
      <c r="J1560" s="137">
        <f t="shared" si="171"/>
        <v>-9.7329544530235845E-2</v>
      </c>
      <c r="K1560" s="137">
        <f t="shared" si="172"/>
        <v>-7.2963660418515583E-2</v>
      </c>
      <c r="L1560" s="137">
        <f t="shared" si="173"/>
        <v>-0.26535806923254374</v>
      </c>
      <c r="M1560" s="137">
        <f t="shared" si="174"/>
        <v>-0.43565127418129518</v>
      </c>
      <c r="N1560" s="383">
        <f t="shared" si="168"/>
        <v>-267.05423107313396</v>
      </c>
    </row>
    <row r="1561" spans="2:14" x14ac:dyDescent="0.25">
      <c r="B1561" s="382">
        <v>21</v>
      </c>
      <c r="C1561" s="382">
        <v>5231</v>
      </c>
      <c r="D1561" s="379" t="s">
        <v>2131</v>
      </c>
      <c r="E1561" s="380">
        <v>1154</v>
      </c>
      <c r="F1561" s="380">
        <v>138</v>
      </c>
      <c r="G1561" s="380">
        <v>1958</v>
      </c>
      <c r="H1561" s="137">
        <f t="shared" si="169"/>
        <v>22.55072463768116</v>
      </c>
      <c r="I1561" s="381">
        <f t="shared" si="170"/>
        <v>0.58937691521961189</v>
      </c>
      <c r="J1561" s="137">
        <f t="shared" si="171"/>
        <v>-6.1506872620074225E-2</v>
      </c>
      <c r="K1561" s="137">
        <f t="shared" si="172"/>
        <v>0.38734925001046427</v>
      </c>
      <c r="L1561" s="137">
        <f t="shared" si="173"/>
        <v>0.14214916594692606</v>
      </c>
      <c r="M1561" s="137">
        <f t="shared" si="174"/>
        <v>0.46799154333731613</v>
      </c>
      <c r="N1561" s="383">
        <f t="shared" si="168"/>
        <v>916.32744185446495</v>
      </c>
    </row>
    <row r="1562" spans="2:14" x14ac:dyDescent="0.25">
      <c r="B1562" s="382">
        <v>21</v>
      </c>
      <c r="C1562" s="382">
        <v>5233</v>
      </c>
      <c r="D1562" s="379" t="s">
        <v>2132</v>
      </c>
      <c r="E1562" s="380">
        <v>144</v>
      </c>
      <c r="F1562" s="380">
        <v>194</v>
      </c>
      <c r="G1562" s="380">
        <v>408</v>
      </c>
      <c r="H1562" s="137">
        <f t="shared" si="169"/>
        <v>2.8453608247422681</v>
      </c>
      <c r="I1562" s="381">
        <f t="shared" si="170"/>
        <v>0.35294117647058826</v>
      </c>
      <c r="J1562" s="137">
        <f t="shared" si="171"/>
        <v>-0.1027895056763943</v>
      </c>
      <c r="K1562" s="137">
        <f t="shared" si="172"/>
        <v>-0.11460989353117634</v>
      </c>
      <c r="L1562" s="137">
        <f t="shared" si="173"/>
        <v>-5.9230008134970327E-2</v>
      </c>
      <c r="M1562" s="137">
        <f t="shared" si="174"/>
        <v>-0.27662940734254099</v>
      </c>
      <c r="N1562" s="383">
        <f t="shared" si="168"/>
        <v>-112.86479819575672</v>
      </c>
    </row>
    <row r="1563" spans="2:14" x14ac:dyDescent="0.25">
      <c r="B1563" s="382">
        <v>21</v>
      </c>
      <c r="C1563" s="382">
        <v>5236</v>
      </c>
      <c r="D1563" s="379" t="s">
        <v>2133</v>
      </c>
      <c r="E1563" s="380">
        <v>2486</v>
      </c>
      <c r="F1563" s="380">
        <v>611</v>
      </c>
      <c r="G1563" s="380">
        <v>4903</v>
      </c>
      <c r="H1563" s="137">
        <f t="shared" si="169"/>
        <v>12.09328968903437</v>
      </c>
      <c r="I1563" s="381">
        <f t="shared" si="170"/>
        <v>0.50703650826024882</v>
      </c>
      <c r="J1563" s="137">
        <f t="shared" si="171"/>
        <v>1.6930130186933939E-2</v>
      </c>
      <c r="K1563" s="137">
        <f t="shared" si="172"/>
        <v>0.12096466861956184</v>
      </c>
      <c r="L1563" s="137">
        <f t="shared" si="173"/>
        <v>7.2017453902135861E-2</v>
      </c>
      <c r="M1563" s="137">
        <f t="shared" si="174"/>
        <v>0.20991225270863162</v>
      </c>
      <c r="N1563" s="383">
        <f t="shared" si="168"/>
        <v>1029.1997750304208</v>
      </c>
    </row>
    <row r="1564" spans="2:14" x14ac:dyDescent="0.25">
      <c r="B1564" s="382">
        <v>21</v>
      </c>
      <c r="C1564" s="382">
        <v>5237</v>
      </c>
      <c r="D1564" s="379" t="s">
        <v>2134</v>
      </c>
      <c r="E1564" s="380">
        <v>191</v>
      </c>
      <c r="F1564" s="380">
        <v>1945</v>
      </c>
      <c r="G1564" s="380">
        <v>1390</v>
      </c>
      <c r="H1564" s="137">
        <f t="shared" si="169"/>
        <v>0.81285347043701794</v>
      </c>
      <c r="I1564" s="381">
        <f t="shared" si="170"/>
        <v>0.13741007194244603</v>
      </c>
      <c r="J1564" s="137">
        <f t="shared" si="171"/>
        <v>-7.6634960088454745E-2</v>
      </c>
      <c r="K1564" s="137">
        <f t="shared" si="172"/>
        <v>-0.1663844083533409</v>
      </c>
      <c r="L1564" s="137">
        <f t="shared" si="173"/>
        <v>-0.24280409912681025</v>
      </c>
      <c r="M1564" s="137">
        <f t="shared" si="174"/>
        <v>-0.48582346756860589</v>
      </c>
      <c r="N1564" s="383">
        <f t="shared" si="168"/>
        <v>-675.29461992036215</v>
      </c>
    </row>
    <row r="1565" spans="2:14" x14ac:dyDescent="0.25">
      <c r="B1565" s="382">
        <v>21</v>
      </c>
      <c r="C1565" s="382">
        <v>5238</v>
      </c>
      <c r="D1565" s="379" t="s">
        <v>2135</v>
      </c>
      <c r="E1565" s="380">
        <v>3027</v>
      </c>
      <c r="F1565" s="380">
        <v>3400</v>
      </c>
      <c r="G1565" s="380">
        <v>4729</v>
      </c>
      <c r="H1565" s="137">
        <f t="shared" si="169"/>
        <v>2.2811764705882354</v>
      </c>
      <c r="I1565" s="381">
        <f t="shared" si="170"/>
        <v>0.64009304292662295</v>
      </c>
      <c r="J1565" s="137">
        <f t="shared" si="171"/>
        <v>1.2295821701901877E-2</v>
      </c>
      <c r="K1565" s="137">
        <f t="shared" si="172"/>
        <v>-0.12898148787975669</v>
      </c>
      <c r="L1565" s="137">
        <f t="shared" si="173"/>
        <v>0.18534556241519068</v>
      </c>
      <c r="M1565" s="137">
        <f t="shared" si="174"/>
        <v>6.8659896237335871E-2</v>
      </c>
      <c r="N1565" s="383">
        <f t="shared" si="168"/>
        <v>324.69264930636132</v>
      </c>
    </row>
    <row r="1566" spans="2:14" x14ac:dyDescent="0.25">
      <c r="B1566" s="382">
        <v>21</v>
      </c>
      <c r="C1566" s="382">
        <v>5239</v>
      </c>
      <c r="D1566" s="379" t="s">
        <v>2136</v>
      </c>
      <c r="E1566" s="380">
        <v>2142</v>
      </c>
      <c r="F1566" s="380">
        <v>1089</v>
      </c>
      <c r="G1566" s="380">
        <v>3126</v>
      </c>
      <c r="H1566" s="137">
        <f t="shared" si="169"/>
        <v>4.8374655647382916</v>
      </c>
      <c r="I1566" s="381">
        <f t="shared" si="170"/>
        <v>0.68522072936660272</v>
      </c>
      <c r="J1566" s="137">
        <f t="shared" si="171"/>
        <v>-3.0398411065376253E-2</v>
      </c>
      <c r="K1566" s="137">
        <f t="shared" si="172"/>
        <v>-6.3864563547618367E-2</v>
      </c>
      <c r="L1566" s="137">
        <f t="shared" si="173"/>
        <v>0.22378212142100407</v>
      </c>
      <c r="M1566" s="137">
        <f t="shared" si="174"/>
        <v>0.12951914680800944</v>
      </c>
      <c r="N1566" s="383">
        <f t="shared" si="168"/>
        <v>404.8768529218375</v>
      </c>
    </row>
    <row r="1567" spans="2:14" x14ac:dyDescent="0.25">
      <c r="B1567" s="382">
        <v>21</v>
      </c>
      <c r="C1567" s="382">
        <v>5240</v>
      </c>
      <c r="D1567" s="379" t="s">
        <v>2137</v>
      </c>
      <c r="E1567" s="380">
        <v>977</v>
      </c>
      <c r="F1567" s="380">
        <v>1066</v>
      </c>
      <c r="G1567" s="380">
        <v>3005</v>
      </c>
      <c r="H1567" s="137">
        <f t="shared" si="169"/>
        <v>3.7354596622889304</v>
      </c>
      <c r="I1567" s="381">
        <f t="shared" si="170"/>
        <v>0.32512479201331113</v>
      </c>
      <c r="J1567" s="137">
        <f t="shared" si="171"/>
        <v>-3.3621119839450271E-2</v>
      </c>
      <c r="K1567" s="137">
        <f t="shared" si="172"/>
        <v>-9.1936206589707151E-2</v>
      </c>
      <c r="L1567" s="137">
        <f t="shared" si="173"/>
        <v>-8.2922029305666126E-2</v>
      </c>
      <c r="M1567" s="137">
        <f t="shared" si="174"/>
        <v>-0.20847935573482357</v>
      </c>
      <c r="N1567" s="383">
        <f t="shared" si="168"/>
        <v>-626.48046398314477</v>
      </c>
    </row>
    <row r="1568" spans="2:14" x14ac:dyDescent="0.25">
      <c r="B1568" s="382">
        <v>21</v>
      </c>
      <c r="C1568" s="382">
        <v>5242</v>
      </c>
      <c r="D1568" s="379" t="s">
        <v>2138</v>
      </c>
      <c r="E1568" s="380">
        <v>4728</v>
      </c>
      <c r="F1568" s="380">
        <v>248</v>
      </c>
      <c r="G1568" s="380">
        <v>3356</v>
      </c>
      <c r="H1568" s="137">
        <f t="shared" si="169"/>
        <v>32.596774193548384</v>
      </c>
      <c r="I1568" s="381">
        <f t="shared" si="170"/>
        <v>1.4088200238379023</v>
      </c>
      <c r="J1568" s="137">
        <f t="shared" si="171"/>
        <v>-2.427260099895456E-2</v>
      </c>
      <c r="K1568" s="137">
        <f t="shared" si="172"/>
        <v>0.64325451920061538</v>
      </c>
      <c r="L1568" s="137">
        <f t="shared" si="173"/>
        <v>0.84009262108515426</v>
      </c>
      <c r="M1568" s="137">
        <f t="shared" si="174"/>
        <v>1.459074539286815</v>
      </c>
      <c r="N1568" s="383">
        <f t="shared" si="168"/>
        <v>4896.6541538465508</v>
      </c>
    </row>
    <row r="1569" spans="2:14" x14ac:dyDescent="0.25">
      <c r="B1569" s="382">
        <v>21</v>
      </c>
      <c r="C1569" s="382">
        <v>5249</v>
      </c>
      <c r="D1569" s="379" t="s">
        <v>2139</v>
      </c>
      <c r="E1569" s="380">
        <v>1701</v>
      </c>
      <c r="F1569" s="380">
        <v>1167</v>
      </c>
      <c r="G1569" s="380">
        <v>2262</v>
      </c>
      <c r="H1569" s="137">
        <f t="shared" si="169"/>
        <v>3.3958868894601544</v>
      </c>
      <c r="I1569" s="381">
        <f t="shared" si="170"/>
        <v>0.75198938992042441</v>
      </c>
      <c r="J1569" s="137">
        <f t="shared" si="171"/>
        <v>-5.3410149749673383E-2</v>
      </c>
      <c r="K1569" s="137">
        <f t="shared" si="172"/>
        <v>-0.10058621984687274</v>
      </c>
      <c r="L1569" s="137">
        <f t="shared" si="173"/>
        <v>0.28065092555368143</v>
      </c>
      <c r="M1569" s="137">
        <f t="shared" si="174"/>
        <v>0.12665455595713532</v>
      </c>
      <c r="N1569" s="383">
        <f t="shared" si="168"/>
        <v>286.4926055750401</v>
      </c>
    </row>
    <row r="1570" spans="2:14" x14ac:dyDescent="0.25">
      <c r="B1570" s="382">
        <v>21</v>
      </c>
      <c r="C1570" s="382">
        <v>5250</v>
      </c>
      <c r="D1570" s="379" t="s">
        <v>2140</v>
      </c>
      <c r="E1570" s="380">
        <v>11072</v>
      </c>
      <c r="F1570" s="380">
        <v>529</v>
      </c>
      <c r="G1570" s="380">
        <v>7564</v>
      </c>
      <c r="H1570" s="137">
        <f t="shared" si="169"/>
        <v>35.228733459357279</v>
      </c>
      <c r="I1570" s="381">
        <f t="shared" si="170"/>
        <v>1.4637757800105764</v>
      </c>
      <c r="J1570" s="137">
        <f t="shared" si="171"/>
        <v>8.7803089259751846E-2</v>
      </c>
      <c r="K1570" s="137">
        <f t="shared" si="172"/>
        <v>0.71029900675452884</v>
      </c>
      <c r="L1570" s="137">
        <f t="shared" si="173"/>
        <v>0.88690003204448797</v>
      </c>
      <c r="M1570" s="137">
        <f t="shared" si="174"/>
        <v>1.6850021280587688</v>
      </c>
      <c r="N1570" s="383">
        <f t="shared" si="168"/>
        <v>12745.356096636528</v>
      </c>
    </row>
    <row r="1571" spans="2:14" x14ac:dyDescent="0.25">
      <c r="B1571" s="382">
        <v>21</v>
      </c>
      <c r="C1571" s="382">
        <v>5251</v>
      </c>
      <c r="D1571" s="379" t="s">
        <v>2141</v>
      </c>
      <c r="E1571" s="380">
        <v>1143</v>
      </c>
      <c r="F1571" s="380">
        <v>249</v>
      </c>
      <c r="G1571" s="380">
        <v>2834</v>
      </c>
      <c r="H1571" s="137">
        <f t="shared" si="169"/>
        <v>15.971887550200803</v>
      </c>
      <c r="I1571" s="381">
        <f t="shared" si="170"/>
        <v>0.40331686661961891</v>
      </c>
      <c r="J1571" s="137">
        <f t="shared" si="171"/>
        <v>-3.8175526454050743E-2</v>
      </c>
      <c r="K1571" s="137">
        <f t="shared" si="172"/>
        <v>0.21976506017869532</v>
      </c>
      <c r="L1571" s="137">
        <f t="shared" si="173"/>
        <v>-1.6323572205731145E-2</v>
      </c>
      <c r="M1571" s="137">
        <f t="shared" si="174"/>
        <v>0.16526596151891346</v>
      </c>
      <c r="N1571" s="383">
        <f t="shared" si="168"/>
        <v>468.36373494460076</v>
      </c>
    </row>
    <row r="1572" spans="2:14" x14ac:dyDescent="0.25">
      <c r="B1572" s="382">
        <v>21</v>
      </c>
      <c r="C1572" s="382">
        <v>5254</v>
      </c>
      <c r="D1572" s="379" t="s">
        <v>2142</v>
      </c>
      <c r="E1572" s="380">
        <v>19675</v>
      </c>
      <c r="F1572" s="380">
        <v>3132</v>
      </c>
      <c r="G1572" s="380">
        <v>15085</v>
      </c>
      <c r="H1572" s="137">
        <f t="shared" si="169"/>
        <v>11.098339719029374</v>
      </c>
      <c r="I1572" s="381">
        <f t="shared" si="170"/>
        <v>1.3042757706330792</v>
      </c>
      <c r="J1572" s="137">
        <f t="shared" si="171"/>
        <v>0.28811707843174111</v>
      </c>
      <c r="K1572" s="137">
        <f t="shared" si="172"/>
        <v>9.5620085309582159E-2</v>
      </c>
      <c r="L1572" s="137">
        <f t="shared" si="173"/>
        <v>0.7510492493986779</v>
      </c>
      <c r="M1572" s="137">
        <f t="shared" si="174"/>
        <v>1.1347864131400012</v>
      </c>
      <c r="N1572" s="383">
        <f t="shared" si="168"/>
        <v>17118.253042216918</v>
      </c>
    </row>
    <row r="1573" spans="2:14" x14ac:dyDescent="0.25">
      <c r="B1573" s="382">
        <v>21</v>
      </c>
      <c r="C1573" s="382">
        <v>5257</v>
      </c>
      <c r="D1573" s="379" t="s">
        <v>2143</v>
      </c>
      <c r="E1573" s="380">
        <v>1764</v>
      </c>
      <c r="F1573" s="380">
        <v>226</v>
      </c>
      <c r="G1573" s="380">
        <v>4412</v>
      </c>
      <c r="H1573" s="137">
        <f t="shared" si="169"/>
        <v>27.327433628318584</v>
      </c>
      <c r="I1573" s="381">
        <f t="shared" si="170"/>
        <v>0.39981867633726204</v>
      </c>
      <c r="J1573" s="137">
        <f t="shared" si="171"/>
        <v>3.8528573929641559E-3</v>
      </c>
      <c r="K1573" s="137">
        <f t="shared" si="172"/>
        <v>0.50902742741684315</v>
      </c>
      <c r="L1573" s="137">
        <f t="shared" si="173"/>
        <v>-1.9303082298281617E-2</v>
      </c>
      <c r="M1573" s="137">
        <f t="shared" si="174"/>
        <v>0.4935772025115257</v>
      </c>
      <c r="N1573" s="383">
        <f t="shared" si="168"/>
        <v>2177.6626174808516</v>
      </c>
    </row>
    <row r="1574" spans="2:14" x14ac:dyDescent="0.25">
      <c r="B1574" s="382">
        <v>21</v>
      </c>
      <c r="C1574" s="382">
        <v>5260</v>
      </c>
      <c r="D1574" s="379" t="s">
        <v>2144</v>
      </c>
      <c r="E1574" s="380">
        <v>2106</v>
      </c>
      <c r="F1574" s="380">
        <v>519</v>
      </c>
      <c r="G1574" s="380">
        <v>2340</v>
      </c>
      <c r="H1574" s="137">
        <f t="shared" si="169"/>
        <v>8.5664739884393057</v>
      </c>
      <c r="I1574" s="381">
        <f t="shared" si="170"/>
        <v>0.9</v>
      </c>
      <c r="J1574" s="137">
        <f t="shared" si="171"/>
        <v>-5.1332701118452118E-2</v>
      </c>
      <c r="K1574" s="137">
        <f t="shared" si="172"/>
        <v>3.11253027846876E-2</v>
      </c>
      <c r="L1574" s="137">
        <f t="shared" si="173"/>
        <v>0.40671585368547231</v>
      </c>
      <c r="M1574" s="137">
        <f t="shared" si="174"/>
        <v>0.3865084553517078</v>
      </c>
      <c r="N1574" s="383">
        <f t="shared" si="168"/>
        <v>904.42978552299621</v>
      </c>
    </row>
    <row r="1575" spans="2:14" x14ac:dyDescent="0.25">
      <c r="B1575" s="382">
        <v>21</v>
      </c>
      <c r="C1575" s="382">
        <v>5263</v>
      </c>
      <c r="D1575" s="379" t="s">
        <v>2145</v>
      </c>
      <c r="E1575" s="380">
        <v>1207</v>
      </c>
      <c r="F1575" s="380">
        <v>598</v>
      </c>
      <c r="G1575" s="380">
        <v>2695</v>
      </c>
      <c r="H1575" s="137">
        <f t="shared" si="169"/>
        <v>6.5250836120401337</v>
      </c>
      <c r="I1575" s="381">
        <f t="shared" si="170"/>
        <v>0.44786641929499071</v>
      </c>
      <c r="J1575" s="137">
        <f t="shared" si="171"/>
        <v>-4.187764645071429E-2</v>
      </c>
      <c r="K1575" s="137">
        <f t="shared" si="172"/>
        <v>-2.0875491247780004E-2</v>
      </c>
      <c r="L1575" s="137">
        <f t="shared" si="173"/>
        <v>2.1620573509935785E-2</v>
      </c>
      <c r="M1575" s="137">
        <f t="shared" si="174"/>
        <v>-4.1132564188558506E-2</v>
      </c>
      <c r="N1575" s="383">
        <f t="shared" si="168"/>
        <v>-110.85226048816517</v>
      </c>
    </row>
    <row r="1576" spans="2:14" x14ac:dyDescent="0.25">
      <c r="B1576" s="382">
        <v>21</v>
      </c>
      <c r="C1576" s="382">
        <v>5266</v>
      </c>
      <c r="D1576" s="379" t="s">
        <v>2146</v>
      </c>
      <c r="E1576" s="380">
        <v>7433</v>
      </c>
      <c r="F1576" s="380">
        <v>608</v>
      </c>
      <c r="G1576" s="380">
        <v>4522</v>
      </c>
      <c r="H1576" s="137">
        <f t="shared" si="169"/>
        <v>19.662828947368421</v>
      </c>
      <c r="I1576" s="381">
        <f t="shared" si="170"/>
        <v>1.6437417072091995</v>
      </c>
      <c r="J1576" s="137">
        <f t="shared" si="171"/>
        <v>6.7825926421223558E-3</v>
      </c>
      <c r="K1576" s="137">
        <f t="shared" si="172"/>
        <v>0.31378523662264041</v>
      </c>
      <c r="L1576" s="137">
        <f t="shared" si="173"/>
        <v>1.0401822303022208</v>
      </c>
      <c r="M1576" s="137">
        <f t="shared" si="174"/>
        <v>1.3607500595669835</v>
      </c>
      <c r="N1576" s="383">
        <f t="shared" si="168"/>
        <v>6153.3117693618997</v>
      </c>
    </row>
    <row r="1577" spans="2:14" x14ac:dyDescent="0.25">
      <c r="B1577" s="382">
        <v>21</v>
      </c>
      <c r="C1577" s="382">
        <v>5268</v>
      </c>
      <c r="D1577" s="379" t="s">
        <v>2147</v>
      </c>
      <c r="E1577" s="380">
        <v>567</v>
      </c>
      <c r="F1577" s="380">
        <v>159</v>
      </c>
      <c r="G1577" s="380">
        <v>3491</v>
      </c>
      <c r="H1577" s="137">
        <f t="shared" si="169"/>
        <v>25.522012578616351</v>
      </c>
      <c r="I1577" s="381">
        <f t="shared" si="170"/>
        <v>0.16241764537381839</v>
      </c>
      <c r="J1577" s="137">
        <f t="shared" si="171"/>
        <v>-2.0677016829533136E-2</v>
      </c>
      <c r="K1577" s="137">
        <f t="shared" si="172"/>
        <v>0.46303753286612576</v>
      </c>
      <c r="L1577" s="137">
        <f t="shared" si="173"/>
        <v>-0.22150442374758234</v>
      </c>
      <c r="M1577" s="137">
        <f t="shared" si="174"/>
        <v>0.22085609228901026</v>
      </c>
      <c r="N1577" s="383">
        <f t="shared" si="168"/>
        <v>771.00861818093483</v>
      </c>
    </row>
    <row r="1578" spans="2:14" x14ac:dyDescent="0.25">
      <c r="B1578" s="382">
        <v>21</v>
      </c>
      <c r="C1578" s="382">
        <v>5269</v>
      </c>
      <c r="D1578" s="379" t="s">
        <v>2148</v>
      </c>
      <c r="E1578" s="380">
        <v>303</v>
      </c>
      <c r="F1578" s="380">
        <v>2535</v>
      </c>
      <c r="G1578" s="380">
        <v>1889</v>
      </c>
      <c r="H1578" s="137">
        <f t="shared" si="169"/>
        <v>0.86469428007889548</v>
      </c>
      <c r="I1578" s="381">
        <f t="shared" si="170"/>
        <v>0.16040232927474854</v>
      </c>
      <c r="J1578" s="137">
        <f t="shared" si="171"/>
        <v>-6.334461564000074E-2</v>
      </c>
      <c r="K1578" s="137">
        <f t="shared" si="172"/>
        <v>-0.16506385580453409</v>
      </c>
      <c r="L1578" s="137">
        <f t="shared" si="173"/>
        <v>-0.22322092690269729</v>
      </c>
      <c r="M1578" s="137">
        <f t="shared" si="174"/>
        <v>-0.45162939834723215</v>
      </c>
      <c r="N1578" s="383">
        <f t="shared" si="168"/>
        <v>-853.12793347792149</v>
      </c>
    </row>
    <row r="1579" spans="2:14" x14ac:dyDescent="0.25">
      <c r="B1579" s="382">
        <v>21</v>
      </c>
      <c r="C1579" s="382">
        <v>5281</v>
      </c>
      <c r="D1579" s="379" t="s">
        <v>2149</v>
      </c>
      <c r="E1579" s="380">
        <v>3424</v>
      </c>
      <c r="F1579" s="380">
        <v>3855</v>
      </c>
      <c r="G1579" s="380">
        <v>6201</v>
      </c>
      <c r="H1579" s="137">
        <f t="shared" si="169"/>
        <v>2.496757457846952</v>
      </c>
      <c r="I1579" s="381">
        <f t="shared" si="170"/>
        <v>0.55216900499919364</v>
      </c>
      <c r="J1579" s="137">
        <f t="shared" si="171"/>
        <v>5.150100612700069E-2</v>
      </c>
      <c r="K1579" s="137">
        <f t="shared" si="172"/>
        <v>-0.12348994513253818</v>
      </c>
      <c r="L1579" s="137">
        <f t="shared" si="173"/>
        <v>0.11045810997905105</v>
      </c>
      <c r="M1579" s="137">
        <f t="shared" si="174"/>
        <v>3.8469170973513558E-2</v>
      </c>
      <c r="N1579" s="383">
        <f t="shared" si="168"/>
        <v>238.54732920675758</v>
      </c>
    </row>
    <row r="1580" spans="2:14" x14ac:dyDescent="0.25">
      <c r="B1580" s="382">
        <v>21</v>
      </c>
      <c r="C1580" s="382">
        <v>5287</v>
      </c>
      <c r="D1580" s="379" t="s">
        <v>2150</v>
      </c>
      <c r="E1580" s="380">
        <v>1527</v>
      </c>
      <c r="F1580" s="380">
        <v>6658</v>
      </c>
      <c r="G1580" s="380">
        <v>4269</v>
      </c>
      <c r="H1580" s="137">
        <f t="shared" si="169"/>
        <v>0.87053169119855811</v>
      </c>
      <c r="I1580" s="381">
        <f t="shared" si="170"/>
        <v>0.3576950105411103</v>
      </c>
      <c r="J1580" s="137">
        <f t="shared" si="171"/>
        <v>4.4201569058496267E-5</v>
      </c>
      <c r="K1580" s="137">
        <f t="shared" si="172"/>
        <v>-0.16491515812435209</v>
      </c>
      <c r="L1580" s="137">
        <f t="shared" si="173"/>
        <v>-5.5181029820992565E-2</v>
      </c>
      <c r="M1580" s="137">
        <f t="shared" si="174"/>
        <v>-0.22005198637628617</v>
      </c>
      <c r="N1580" s="383">
        <f t="shared" si="168"/>
        <v>-939.40192984036571</v>
      </c>
    </row>
    <row r="1581" spans="2:14" x14ac:dyDescent="0.25">
      <c r="B1581" s="382">
        <v>21</v>
      </c>
      <c r="C1581" s="382">
        <v>5304</v>
      </c>
      <c r="D1581" s="379" t="s">
        <v>2151</v>
      </c>
      <c r="E1581" s="380">
        <v>47</v>
      </c>
      <c r="F1581" s="380">
        <v>1258</v>
      </c>
      <c r="G1581" s="380">
        <v>47</v>
      </c>
      <c r="H1581" s="137">
        <f t="shared" si="169"/>
        <v>7.472178060413355E-2</v>
      </c>
      <c r="I1581" s="381">
        <f t="shared" si="170"/>
        <v>1</v>
      </c>
      <c r="J1581" s="137">
        <f t="shared" si="171"/>
        <v>-0.11240436408499531</v>
      </c>
      <c r="K1581" s="137">
        <f t="shared" si="172"/>
        <v>-0.185187002122565</v>
      </c>
      <c r="L1581" s="137">
        <f t="shared" si="173"/>
        <v>0.49188875315802627</v>
      </c>
      <c r="M1581" s="137">
        <f t="shared" si="174"/>
        <v>0.19429738695046594</v>
      </c>
      <c r="N1581" s="383">
        <f t="shared" si="168"/>
        <v>9.1319771866719002</v>
      </c>
    </row>
    <row r="1582" spans="2:14" x14ac:dyDescent="0.25">
      <c r="B1582" s="382">
        <v>21</v>
      </c>
      <c r="C1582" s="382">
        <v>5307</v>
      </c>
      <c r="D1582" s="379" t="s">
        <v>2152</v>
      </c>
      <c r="E1582" s="380">
        <v>34</v>
      </c>
      <c r="F1582" s="380">
        <v>2718</v>
      </c>
      <c r="G1582" s="380">
        <v>49</v>
      </c>
      <c r="H1582" s="137">
        <f t="shared" si="169"/>
        <v>3.0537159676232523E-2</v>
      </c>
      <c r="I1582" s="381">
        <f t="shared" si="170"/>
        <v>0.69387755102040816</v>
      </c>
      <c r="J1582" s="137">
        <f t="shared" si="171"/>
        <v>-0.11235109617137425</v>
      </c>
      <c r="K1582" s="137">
        <f t="shared" si="172"/>
        <v>-0.18631252686238828</v>
      </c>
      <c r="L1582" s="137">
        <f t="shared" si="173"/>
        <v>0.23115538742571803</v>
      </c>
      <c r="M1582" s="137">
        <f t="shared" si="174"/>
        <v>-6.7508235608044503E-2</v>
      </c>
      <c r="N1582" s="383">
        <f t="shared" si="168"/>
        <v>-3.3079035447941805</v>
      </c>
    </row>
    <row r="1583" spans="2:14" x14ac:dyDescent="0.25">
      <c r="B1583" s="382">
        <v>21</v>
      </c>
      <c r="C1583" s="382">
        <v>5309</v>
      </c>
      <c r="D1583" s="379" t="s">
        <v>2153</v>
      </c>
      <c r="E1583" s="380">
        <v>26</v>
      </c>
      <c r="F1583" s="380">
        <v>1581</v>
      </c>
      <c r="G1583" s="380">
        <v>37</v>
      </c>
      <c r="H1583" s="137">
        <f t="shared" si="169"/>
        <v>3.9848197343453511E-2</v>
      </c>
      <c r="I1583" s="381">
        <f t="shared" si="170"/>
        <v>0.70270270270270274</v>
      </c>
      <c r="J1583" s="137">
        <f t="shared" si="171"/>
        <v>-0.11267070365310061</v>
      </c>
      <c r="K1583" s="137">
        <f t="shared" si="172"/>
        <v>-0.18607534471557333</v>
      </c>
      <c r="L1583" s="137">
        <f t="shared" si="173"/>
        <v>0.23867202499637921</v>
      </c>
      <c r="M1583" s="137">
        <f t="shared" si="174"/>
        <v>-6.0074023372294699E-2</v>
      </c>
      <c r="N1583" s="383">
        <f t="shared" si="168"/>
        <v>-2.2227388647749038</v>
      </c>
    </row>
    <row r="1584" spans="2:14" x14ac:dyDescent="0.25">
      <c r="B1584" s="382">
        <v>21</v>
      </c>
      <c r="C1584" s="382">
        <v>5310</v>
      </c>
      <c r="D1584" s="379" t="s">
        <v>2154</v>
      </c>
      <c r="E1584" s="380">
        <v>739</v>
      </c>
      <c r="F1584" s="380">
        <v>7081</v>
      </c>
      <c r="G1584" s="380">
        <v>1111</v>
      </c>
      <c r="H1584" s="137">
        <f t="shared" si="169"/>
        <v>0.26126253354046036</v>
      </c>
      <c r="I1584" s="381">
        <f t="shared" si="170"/>
        <v>0.66516651665166515</v>
      </c>
      <c r="J1584" s="137">
        <f t="shared" si="171"/>
        <v>-8.4065834038592357E-2</v>
      </c>
      <c r="K1584" s="137">
        <f t="shared" si="172"/>
        <v>-0.18043520776502828</v>
      </c>
      <c r="L1584" s="137">
        <f t="shared" si="173"/>
        <v>0.20670136698529812</v>
      </c>
      <c r="M1584" s="137">
        <f t="shared" si="174"/>
        <v>-5.7799674818322544E-2</v>
      </c>
      <c r="N1584" s="383">
        <f t="shared" si="168"/>
        <v>-64.215438723156353</v>
      </c>
    </row>
    <row r="1585" spans="2:14" x14ac:dyDescent="0.25">
      <c r="B1585" s="382">
        <v>21</v>
      </c>
      <c r="C1585" s="382">
        <v>5315</v>
      </c>
      <c r="D1585" s="379" t="s">
        <v>2155</v>
      </c>
      <c r="E1585" s="380">
        <v>3</v>
      </c>
      <c r="F1585" s="380">
        <v>496</v>
      </c>
      <c r="G1585" s="380">
        <v>41</v>
      </c>
      <c r="H1585" s="137">
        <f t="shared" si="169"/>
        <v>8.8709677419354843E-2</v>
      </c>
      <c r="I1585" s="381">
        <f t="shared" si="170"/>
        <v>7.3170731707317069E-2</v>
      </c>
      <c r="J1585" s="137">
        <f t="shared" si="171"/>
        <v>-0.11256416782585849</v>
      </c>
      <c r="K1585" s="137">
        <f t="shared" si="172"/>
        <v>-0.18483068529573699</v>
      </c>
      <c r="L1585" s="137">
        <f t="shared" si="173"/>
        <v>-0.29751860780710854</v>
      </c>
      <c r="M1585" s="137">
        <f t="shared" si="174"/>
        <v>-0.59491346092870401</v>
      </c>
      <c r="N1585" s="383">
        <f t="shared" si="168"/>
        <v>-24.391451898076863</v>
      </c>
    </row>
    <row r="1586" spans="2:14" x14ac:dyDescent="0.25">
      <c r="B1586" s="382">
        <v>21</v>
      </c>
      <c r="C1586" s="382">
        <v>5317</v>
      </c>
      <c r="D1586" s="379" t="s">
        <v>2156</v>
      </c>
      <c r="E1586" s="380">
        <v>809</v>
      </c>
      <c r="F1586" s="380">
        <v>8668</v>
      </c>
      <c r="G1586" s="380">
        <v>2674</v>
      </c>
      <c r="H1586" s="137">
        <f t="shared" si="169"/>
        <v>0.40182279649284725</v>
      </c>
      <c r="I1586" s="381">
        <f t="shared" si="170"/>
        <v>0.30254300673148843</v>
      </c>
      <c r="J1586" s="137">
        <f t="shared" si="171"/>
        <v>-4.24369595437354E-2</v>
      </c>
      <c r="K1586" s="137">
        <f t="shared" si="172"/>
        <v>-0.17685468472179272</v>
      </c>
      <c r="L1586" s="137">
        <f t="shared" si="173"/>
        <v>-0.10215559058286096</v>
      </c>
      <c r="M1586" s="137">
        <f t="shared" si="174"/>
        <v>-0.32144723484838905</v>
      </c>
      <c r="N1586" s="383">
        <f t="shared" si="168"/>
        <v>-859.54990598459233</v>
      </c>
    </row>
    <row r="1587" spans="2:14" x14ac:dyDescent="0.25">
      <c r="B1587" s="382">
        <v>21</v>
      </c>
      <c r="C1587" s="382">
        <v>5323</v>
      </c>
      <c r="D1587" s="379" t="s">
        <v>2157</v>
      </c>
      <c r="E1587" s="380">
        <v>212</v>
      </c>
      <c r="F1587" s="380">
        <v>9267</v>
      </c>
      <c r="G1587" s="380">
        <v>498</v>
      </c>
      <c r="H1587" s="137">
        <f t="shared" si="169"/>
        <v>7.6615949066580341E-2</v>
      </c>
      <c r="I1587" s="381">
        <f t="shared" si="170"/>
        <v>0.42570281124497994</v>
      </c>
      <c r="J1587" s="137">
        <f t="shared" si="171"/>
        <v>-0.1003924495634467</v>
      </c>
      <c r="K1587" s="137">
        <f t="shared" si="172"/>
        <v>-0.18513875154530293</v>
      </c>
      <c r="L1587" s="137">
        <f t="shared" si="173"/>
        <v>2.7431859060092155E-3</v>
      </c>
      <c r="M1587" s="137">
        <f t="shared" si="174"/>
        <v>-0.28278801520274044</v>
      </c>
      <c r="N1587" s="383">
        <f t="shared" si="168"/>
        <v>-140.82843157096474</v>
      </c>
    </row>
    <row r="1588" spans="2:14" x14ac:dyDescent="0.25">
      <c r="B1588" s="382">
        <v>21</v>
      </c>
      <c r="C1588" s="382">
        <v>5324</v>
      </c>
      <c r="D1588" s="379" t="s">
        <v>2158</v>
      </c>
      <c r="E1588" s="380">
        <v>463</v>
      </c>
      <c r="F1588" s="380">
        <v>2098</v>
      </c>
      <c r="G1588" s="380">
        <v>1534</v>
      </c>
      <c r="H1588" s="137">
        <f t="shared" si="169"/>
        <v>0.95185891325071492</v>
      </c>
      <c r="I1588" s="381">
        <f t="shared" si="170"/>
        <v>0.30182529335071706</v>
      </c>
      <c r="J1588" s="137">
        <f t="shared" si="171"/>
        <v>-7.2799670307738554E-2</v>
      </c>
      <c r="K1588" s="137">
        <f t="shared" si="172"/>
        <v>-0.1628434915915517</v>
      </c>
      <c r="L1588" s="137">
        <f t="shared" si="173"/>
        <v>-0.10276688787916642</v>
      </c>
      <c r="M1588" s="137">
        <f t="shared" si="174"/>
        <v>-0.33841004977845668</v>
      </c>
      <c r="N1588" s="383">
        <f t="shared" si="168"/>
        <v>-519.12101636015257</v>
      </c>
    </row>
    <row r="1589" spans="2:14" x14ac:dyDescent="0.25">
      <c r="B1589" s="382">
        <v>21</v>
      </c>
      <c r="C1589" s="382">
        <v>5396</v>
      </c>
      <c r="D1589" s="379" t="s">
        <v>2159</v>
      </c>
      <c r="E1589" s="380">
        <v>746</v>
      </c>
      <c r="F1589" s="380">
        <v>1053</v>
      </c>
      <c r="G1589" s="380">
        <v>2685</v>
      </c>
      <c r="H1589" s="137">
        <f t="shared" si="169"/>
        <v>3.258309591642925</v>
      </c>
      <c r="I1589" s="381">
        <f t="shared" si="170"/>
        <v>0.27783985102420855</v>
      </c>
      <c r="J1589" s="137">
        <f t="shared" si="171"/>
        <v>-4.2143986018819572E-2</v>
      </c>
      <c r="K1589" s="137">
        <f t="shared" si="172"/>
        <v>-0.10409075715147022</v>
      </c>
      <c r="L1589" s="137">
        <f t="shared" si="173"/>
        <v>-0.12319598455997094</v>
      </c>
      <c r="M1589" s="137">
        <f t="shared" si="174"/>
        <v>-0.26943072773026072</v>
      </c>
      <c r="N1589" s="383">
        <f t="shared" si="168"/>
        <v>-723.42150395575004</v>
      </c>
    </row>
    <row r="1590" spans="2:14" x14ac:dyDescent="0.25">
      <c r="B1590" s="382">
        <v>21</v>
      </c>
      <c r="C1590" s="382">
        <v>5397</v>
      </c>
      <c r="D1590" s="379" t="s">
        <v>2160</v>
      </c>
      <c r="E1590" s="380">
        <v>442</v>
      </c>
      <c r="F1590" s="380">
        <v>4643</v>
      </c>
      <c r="G1590" s="380">
        <v>1070</v>
      </c>
      <c r="H1590" s="137">
        <f t="shared" si="169"/>
        <v>0.32565151841481799</v>
      </c>
      <c r="I1590" s="381">
        <f t="shared" si="170"/>
        <v>0.41308411214953272</v>
      </c>
      <c r="J1590" s="137">
        <f t="shared" si="171"/>
        <v>-8.5157826267824047E-2</v>
      </c>
      <c r="K1590" s="137">
        <f t="shared" si="172"/>
        <v>-0.17879501273955878</v>
      </c>
      <c r="L1590" s="137">
        <f t="shared" si="173"/>
        <v>-8.0045259893001264E-3</v>
      </c>
      <c r="M1590" s="137">
        <f t="shared" si="174"/>
        <v>-0.27195736499668294</v>
      </c>
      <c r="N1590" s="383">
        <f t="shared" si="168"/>
        <v>-290.99438054645077</v>
      </c>
    </row>
    <row r="1591" spans="2:14" x14ac:dyDescent="0.25">
      <c r="B1591" s="382">
        <v>21</v>
      </c>
      <c r="C1591" s="382">
        <v>5398</v>
      </c>
      <c r="D1591" s="379" t="s">
        <v>2161</v>
      </c>
      <c r="E1591" s="380">
        <v>2793</v>
      </c>
      <c r="F1591" s="380">
        <v>4820</v>
      </c>
      <c r="G1591" s="380">
        <v>5024</v>
      </c>
      <c r="H1591" s="137">
        <f t="shared" si="169"/>
        <v>1.6217842323651452</v>
      </c>
      <c r="I1591" s="381">
        <f t="shared" si="170"/>
        <v>0.55593152866242035</v>
      </c>
      <c r="J1591" s="137">
        <f t="shared" si="171"/>
        <v>2.0152838961007957E-2</v>
      </c>
      <c r="K1591" s="137">
        <f t="shared" si="172"/>
        <v>-0.14577833397194276</v>
      </c>
      <c r="L1591" s="137">
        <f t="shared" si="173"/>
        <v>0.11366276047636219</v>
      </c>
      <c r="M1591" s="137">
        <f t="shared" si="174"/>
        <v>-1.1962734534572625E-2</v>
      </c>
      <c r="N1591" s="383">
        <f t="shared" si="168"/>
        <v>-60.10077830169287</v>
      </c>
    </row>
    <row r="1592" spans="2:14" x14ac:dyDescent="0.25">
      <c r="B1592" s="382">
        <v>21</v>
      </c>
      <c r="C1592" s="382">
        <v>5399</v>
      </c>
      <c r="D1592" s="379" t="s">
        <v>2162</v>
      </c>
      <c r="E1592" s="380">
        <v>252</v>
      </c>
      <c r="F1592" s="380">
        <v>12761</v>
      </c>
      <c r="G1592" s="380">
        <v>776</v>
      </c>
      <c r="H1592" s="137">
        <f t="shared" si="169"/>
        <v>8.0557950003918188E-2</v>
      </c>
      <c r="I1592" s="381">
        <f t="shared" si="170"/>
        <v>0.32474226804123713</v>
      </c>
      <c r="J1592" s="137">
        <f t="shared" si="171"/>
        <v>-9.298820957011962E-2</v>
      </c>
      <c r="K1592" s="137">
        <f t="shared" si="172"/>
        <v>-0.18503833607299142</v>
      </c>
      <c r="L1592" s="137">
        <f t="shared" si="173"/>
        <v>-8.3247836063859118E-2</v>
      </c>
      <c r="M1592" s="137">
        <f t="shared" si="174"/>
        <v>-0.36127438170697013</v>
      </c>
      <c r="N1592" s="383">
        <f t="shared" si="168"/>
        <v>-280.34892020460882</v>
      </c>
    </row>
    <row r="1593" spans="2:14" x14ac:dyDescent="0.25">
      <c r="B1593" s="382">
        <v>22</v>
      </c>
      <c r="C1593" s="382">
        <v>5401</v>
      </c>
      <c r="D1593" s="379" t="s">
        <v>2163</v>
      </c>
      <c r="E1593" s="380">
        <v>6445</v>
      </c>
      <c r="F1593" s="380">
        <v>1568</v>
      </c>
      <c r="G1593" s="380">
        <v>11752</v>
      </c>
      <c r="H1593" s="137">
        <f t="shared" si="169"/>
        <v>11.605229591836734</v>
      </c>
      <c r="I1593" s="381">
        <f t="shared" si="170"/>
        <v>0.54841729067392786</v>
      </c>
      <c r="J1593" s="137">
        <f t="shared" si="171"/>
        <v>0.19934610038224765</v>
      </c>
      <c r="K1593" s="137">
        <f t="shared" si="172"/>
        <v>0.10853220450919039</v>
      </c>
      <c r="L1593" s="137">
        <f t="shared" si="173"/>
        <v>0.10726266610829503</v>
      </c>
      <c r="M1593" s="137">
        <f t="shared" si="174"/>
        <v>0.41514097099973307</v>
      </c>
      <c r="N1593" s="383">
        <f t="shared" si="168"/>
        <v>4878.736691188863</v>
      </c>
    </row>
    <row r="1594" spans="2:14" x14ac:dyDescent="0.25">
      <c r="B1594" s="382">
        <v>22</v>
      </c>
      <c r="C1594" s="382">
        <v>5402</v>
      </c>
      <c r="D1594" s="379" t="s">
        <v>2164</v>
      </c>
      <c r="E1594" s="380">
        <v>2700</v>
      </c>
      <c r="F1594" s="380">
        <v>6400</v>
      </c>
      <c r="G1594" s="380">
        <v>8841</v>
      </c>
      <c r="H1594" s="137">
        <f t="shared" si="169"/>
        <v>1.8032812499999999</v>
      </c>
      <c r="I1594" s="381">
        <f t="shared" si="170"/>
        <v>0.30539531727180186</v>
      </c>
      <c r="J1594" s="137">
        <f t="shared" si="171"/>
        <v>0.1218146521067975</v>
      </c>
      <c r="K1594" s="137">
        <f t="shared" si="172"/>
        <v>-0.14115501981280337</v>
      </c>
      <c r="L1594" s="137">
        <f t="shared" si="173"/>
        <v>-9.972619499371474E-2</v>
      </c>
      <c r="M1594" s="137">
        <f t="shared" si="174"/>
        <v>-0.11906656269972062</v>
      </c>
      <c r="N1594" s="383">
        <f t="shared" si="168"/>
        <v>-1052.6674808282301</v>
      </c>
    </row>
    <row r="1595" spans="2:14" x14ac:dyDescent="0.25">
      <c r="B1595" s="382">
        <v>22</v>
      </c>
      <c r="C1595" s="382">
        <v>5403</v>
      </c>
      <c r="D1595" s="379" t="s">
        <v>2165</v>
      </c>
      <c r="E1595" s="380">
        <v>102</v>
      </c>
      <c r="F1595" s="380">
        <v>330</v>
      </c>
      <c r="G1595" s="380">
        <v>527</v>
      </c>
      <c r="H1595" s="137">
        <f t="shared" si="169"/>
        <v>1.906060606060606</v>
      </c>
      <c r="I1595" s="381">
        <f t="shared" si="170"/>
        <v>0.19354838709677419</v>
      </c>
      <c r="J1595" s="137">
        <f t="shared" si="171"/>
        <v>-9.962006481594135E-2</v>
      </c>
      <c r="K1595" s="137">
        <f t="shared" si="172"/>
        <v>-0.13853689826824869</v>
      </c>
      <c r="L1595" s="137">
        <f t="shared" si="173"/>
        <v>-0.19498946839482878</v>
      </c>
      <c r="M1595" s="137">
        <f t="shared" si="174"/>
        <v>-0.43314643147901882</v>
      </c>
      <c r="N1595" s="383">
        <f t="shared" si="168"/>
        <v>-228.26816938944293</v>
      </c>
    </row>
    <row r="1596" spans="2:14" x14ac:dyDescent="0.25">
      <c r="B1596" s="382">
        <v>22</v>
      </c>
      <c r="C1596" s="382">
        <v>5404</v>
      </c>
      <c r="D1596" s="379" t="s">
        <v>2166</v>
      </c>
      <c r="E1596" s="380">
        <v>120</v>
      </c>
      <c r="F1596" s="380">
        <v>2057</v>
      </c>
      <c r="G1596" s="380">
        <v>452</v>
      </c>
      <c r="H1596" s="137">
        <f t="shared" si="169"/>
        <v>0.27807486631016043</v>
      </c>
      <c r="I1596" s="381">
        <f t="shared" si="170"/>
        <v>0.26548672566371684</v>
      </c>
      <c r="J1596" s="137">
        <f t="shared" si="171"/>
        <v>-0.10161761157673103</v>
      </c>
      <c r="K1596" s="137">
        <f t="shared" si="172"/>
        <v>-0.18000694344886911</v>
      </c>
      <c r="L1596" s="137">
        <f t="shared" si="173"/>
        <v>-0.13371749960498114</v>
      </c>
      <c r="M1596" s="137">
        <f t="shared" si="174"/>
        <v>-0.41534205463058127</v>
      </c>
      <c r="N1596" s="383">
        <f t="shared" si="168"/>
        <v>-187.73460869302272</v>
      </c>
    </row>
    <row r="1597" spans="2:14" x14ac:dyDescent="0.25">
      <c r="B1597" s="382">
        <v>22</v>
      </c>
      <c r="C1597" s="382">
        <v>5405</v>
      </c>
      <c r="D1597" s="379" t="s">
        <v>2167</v>
      </c>
      <c r="E1597" s="380">
        <v>434</v>
      </c>
      <c r="F1597" s="380">
        <v>1404</v>
      </c>
      <c r="G1597" s="380">
        <v>1519</v>
      </c>
      <c r="H1597" s="137">
        <f t="shared" si="169"/>
        <v>1.391025641025641</v>
      </c>
      <c r="I1597" s="381">
        <f t="shared" si="170"/>
        <v>0.2857142857142857</v>
      </c>
      <c r="J1597" s="137">
        <f t="shared" si="171"/>
        <v>-7.3199179659896488E-2</v>
      </c>
      <c r="K1597" s="137">
        <f t="shared" si="172"/>
        <v>-0.15165649922548641</v>
      </c>
      <c r="L1597" s="137">
        <f t="shared" si="173"/>
        <v>-0.11648910021735961</v>
      </c>
      <c r="M1597" s="137">
        <f t="shared" si="174"/>
        <v>-0.34134477910274252</v>
      </c>
      <c r="N1597" s="383">
        <f t="shared" si="168"/>
        <v>-518.50271945706595</v>
      </c>
    </row>
    <row r="1598" spans="2:14" x14ac:dyDescent="0.25">
      <c r="B1598" s="382">
        <v>22</v>
      </c>
      <c r="C1598" s="382">
        <v>5406</v>
      </c>
      <c r="D1598" s="379" t="s">
        <v>2168</v>
      </c>
      <c r="E1598" s="380">
        <v>392</v>
      </c>
      <c r="F1598" s="380">
        <v>1247</v>
      </c>
      <c r="G1598" s="380">
        <v>1015</v>
      </c>
      <c r="H1598" s="137">
        <f t="shared" si="169"/>
        <v>1.1283079390537289</v>
      </c>
      <c r="I1598" s="381">
        <f t="shared" si="170"/>
        <v>0.38620689655172413</v>
      </c>
      <c r="J1598" s="137">
        <f t="shared" si="171"/>
        <v>-8.6622693892403152E-2</v>
      </c>
      <c r="K1598" s="137">
        <f t="shared" si="172"/>
        <v>-0.15834876605836054</v>
      </c>
      <c r="L1598" s="137">
        <f t="shared" si="173"/>
        <v>-3.0896629811443244E-2</v>
      </c>
      <c r="M1598" s="137">
        <f t="shared" si="174"/>
        <v>-0.27586808976220695</v>
      </c>
      <c r="N1598" s="383">
        <f t="shared" si="168"/>
        <v>-280.00611110864003</v>
      </c>
    </row>
    <row r="1599" spans="2:14" x14ac:dyDescent="0.25">
      <c r="B1599" s="382">
        <v>22</v>
      </c>
      <c r="C1599" s="382">
        <v>5407</v>
      </c>
      <c r="D1599" s="379" t="s">
        <v>2169</v>
      </c>
      <c r="E1599" s="380">
        <v>1507</v>
      </c>
      <c r="F1599" s="380">
        <v>1489</v>
      </c>
      <c r="G1599" s="380">
        <v>3659</v>
      </c>
      <c r="H1599" s="137">
        <f t="shared" si="169"/>
        <v>3.4694425789120213</v>
      </c>
      <c r="I1599" s="381">
        <f t="shared" si="170"/>
        <v>0.411861164252528</v>
      </c>
      <c r="J1599" s="137">
        <f t="shared" si="171"/>
        <v>-1.6202512085364249E-2</v>
      </c>
      <c r="K1599" s="137">
        <f t="shared" si="172"/>
        <v>-9.8712519303692181E-2</v>
      </c>
      <c r="L1599" s="137">
        <f t="shared" si="173"/>
        <v>-9.0461461722176739E-3</v>
      </c>
      <c r="M1599" s="137">
        <f t="shared" si="174"/>
        <v>-0.1239611775612741</v>
      </c>
      <c r="N1599" s="383">
        <f t="shared" si="168"/>
        <v>-453.57394869670196</v>
      </c>
    </row>
    <row r="1600" spans="2:14" x14ac:dyDescent="0.25">
      <c r="B1600" s="382">
        <v>22</v>
      </c>
      <c r="C1600" s="382">
        <v>5408</v>
      </c>
      <c r="D1600" s="379" t="s">
        <v>2170</v>
      </c>
      <c r="E1600" s="380">
        <v>825</v>
      </c>
      <c r="F1600" s="380">
        <v>886</v>
      </c>
      <c r="G1600" s="380">
        <v>1215</v>
      </c>
      <c r="H1600" s="137">
        <f t="shared" si="169"/>
        <v>2.3024830699774266</v>
      </c>
      <c r="I1600" s="381">
        <f t="shared" si="170"/>
        <v>0.67901234567901236</v>
      </c>
      <c r="J1600" s="137">
        <f t="shared" si="171"/>
        <v>-8.1295902530297337E-2</v>
      </c>
      <c r="K1600" s="137">
        <f t="shared" si="172"/>
        <v>-0.12843874010393735</v>
      </c>
      <c r="L1600" s="137">
        <f t="shared" si="173"/>
        <v>0.21849426102390229</v>
      </c>
      <c r="M1600" s="137">
        <f t="shared" si="174"/>
        <v>8.7596183896676005E-3</v>
      </c>
      <c r="N1600" s="383">
        <f t="shared" si="168"/>
        <v>10.642936343446134</v>
      </c>
    </row>
    <row r="1601" spans="2:14" x14ac:dyDescent="0.25">
      <c r="B1601" s="382">
        <v>22</v>
      </c>
      <c r="C1601" s="382">
        <v>5409</v>
      </c>
      <c r="D1601" s="379" t="s">
        <v>2171</v>
      </c>
      <c r="E1601" s="380">
        <v>3165</v>
      </c>
      <c r="F1601" s="380">
        <v>5746</v>
      </c>
      <c r="G1601" s="380">
        <v>8221</v>
      </c>
      <c r="H1601" s="137">
        <f t="shared" si="169"/>
        <v>1.9815523842673164</v>
      </c>
      <c r="I1601" s="381">
        <f t="shared" si="170"/>
        <v>0.38498966062522805</v>
      </c>
      <c r="J1601" s="137">
        <f t="shared" si="171"/>
        <v>0.10530159888426946</v>
      </c>
      <c r="K1601" s="137">
        <f t="shared" si="172"/>
        <v>-0.13661387930281382</v>
      </c>
      <c r="L1601" s="137">
        <f t="shared" si="173"/>
        <v>-3.1933384943461568E-2</v>
      </c>
      <c r="M1601" s="137">
        <f t="shared" si="174"/>
        <v>-6.3245665362005932E-2</v>
      </c>
      <c r="N1601" s="383">
        <f t="shared" si="168"/>
        <v>-519.94261494105081</v>
      </c>
    </row>
    <row r="1602" spans="2:14" x14ac:dyDescent="0.25">
      <c r="B1602" s="382">
        <v>22</v>
      </c>
      <c r="C1602" s="382">
        <v>5410</v>
      </c>
      <c r="D1602" s="379" t="s">
        <v>2172</v>
      </c>
      <c r="E1602" s="380">
        <v>427</v>
      </c>
      <c r="F1602" s="380">
        <v>5679</v>
      </c>
      <c r="G1602" s="380">
        <v>1242</v>
      </c>
      <c r="H1602" s="137">
        <f t="shared" si="169"/>
        <v>0.29388976932558547</v>
      </c>
      <c r="I1602" s="381">
        <f t="shared" si="170"/>
        <v>0.3438003220611916</v>
      </c>
      <c r="J1602" s="137">
        <f t="shared" si="171"/>
        <v>-8.0576785696413064E-2</v>
      </c>
      <c r="K1602" s="137">
        <f t="shared" si="172"/>
        <v>-0.17960408688411975</v>
      </c>
      <c r="L1602" s="137">
        <f t="shared" si="173"/>
        <v>-6.7015538872018263E-2</v>
      </c>
      <c r="M1602" s="137">
        <f t="shared" si="174"/>
        <v>-0.32719641145255107</v>
      </c>
      <c r="N1602" s="383">
        <f t="shared" si="168"/>
        <v>-406.37794302406843</v>
      </c>
    </row>
    <row r="1603" spans="2:14" x14ac:dyDescent="0.25">
      <c r="B1603" s="382">
        <v>22</v>
      </c>
      <c r="C1603" s="382">
        <v>5411</v>
      </c>
      <c r="D1603" s="379" t="s">
        <v>2173</v>
      </c>
      <c r="E1603" s="380">
        <v>799</v>
      </c>
      <c r="F1603" s="380">
        <v>4328</v>
      </c>
      <c r="G1603" s="380">
        <v>1433</v>
      </c>
      <c r="H1603" s="137">
        <f t="shared" si="169"/>
        <v>0.51571164510166356</v>
      </c>
      <c r="I1603" s="381">
        <f t="shared" si="170"/>
        <v>0.55757152826238665</v>
      </c>
      <c r="J1603" s="137">
        <f t="shared" si="171"/>
        <v>-7.5489699945601993E-2</v>
      </c>
      <c r="K1603" s="137">
        <f t="shared" si="172"/>
        <v>-0.17395356858664743</v>
      </c>
      <c r="L1603" s="137">
        <f t="shared" si="173"/>
        <v>0.11505959568699178</v>
      </c>
      <c r="M1603" s="137">
        <f t="shared" si="174"/>
        <v>-0.13438367284525762</v>
      </c>
      <c r="N1603" s="383">
        <f t="shared" si="168"/>
        <v>-192.57180318725418</v>
      </c>
    </row>
    <row r="1604" spans="2:14" x14ac:dyDescent="0.25">
      <c r="B1604" s="382">
        <v>22</v>
      </c>
      <c r="C1604" s="382">
        <v>5412</v>
      </c>
      <c r="D1604" s="379" t="s">
        <v>2174</v>
      </c>
      <c r="E1604" s="380">
        <v>3269</v>
      </c>
      <c r="F1604" s="380">
        <v>216</v>
      </c>
      <c r="G1604" s="380">
        <v>949</v>
      </c>
      <c r="H1604" s="137">
        <f t="shared" si="169"/>
        <v>19.527777777777779</v>
      </c>
      <c r="I1604" s="381">
        <f t="shared" si="170"/>
        <v>3.4446786090621706</v>
      </c>
      <c r="J1604" s="137">
        <f t="shared" si="171"/>
        <v>-8.8380535041898065E-2</v>
      </c>
      <c r="K1604" s="137">
        <f t="shared" si="172"/>
        <v>0.31034504794784395</v>
      </c>
      <c r="L1604" s="137">
        <f t="shared" si="173"/>
        <v>2.5740924072815812</v>
      </c>
      <c r="M1604" s="137">
        <f t="shared" si="174"/>
        <v>2.7960569201875272</v>
      </c>
      <c r="N1604" s="383">
        <f t="shared" si="168"/>
        <v>2653.4580172579631</v>
      </c>
    </row>
    <row r="1605" spans="2:14" x14ac:dyDescent="0.25">
      <c r="B1605" s="382">
        <v>22</v>
      </c>
      <c r="C1605" s="382">
        <v>5413</v>
      </c>
      <c r="D1605" s="379" t="s">
        <v>2175</v>
      </c>
      <c r="E1605" s="380">
        <v>626</v>
      </c>
      <c r="F1605" s="380">
        <v>617</v>
      </c>
      <c r="G1605" s="380">
        <v>1994</v>
      </c>
      <c r="H1605" s="137">
        <f t="shared" si="169"/>
        <v>4.2463533225283632</v>
      </c>
      <c r="I1605" s="381">
        <f t="shared" si="170"/>
        <v>0.31394182547642929</v>
      </c>
      <c r="J1605" s="137">
        <f t="shared" si="171"/>
        <v>-6.0548050174895174E-2</v>
      </c>
      <c r="K1605" s="137">
        <f t="shared" si="172"/>
        <v>-7.8922098016575834E-2</v>
      </c>
      <c r="L1605" s="137">
        <f t="shared" si="173"/>
        <v>-9.2446886152173849E-2</v>
      </c>
      <c r="M1605" s="137">
        <f t="shared" si="174"/>
        <v>-0.23191703434364486</v>
      </c>
      <c r="N1605" s="383">
        <f t="shared" si="168"/>
        <v>-462.44256648122786</v>
      </c>
    </row>
    <row r="1606" spans="2:14" x14ac:dyDescent="0.25">
      <c r="B1606" s="382">
        <v>22</v>
      </c>
      <c r="C1606" s="382">
        <v>5414</v>
      </c>
      <c r="D1606" s="379" t="s">
        <v>2176</v>
      </c>
      <c r="E1606" s="380">
        <v>3001</v>
      </c>
      <c r="F1606" s="380">
        <v>2899</v>
      </c>
      <c r="G1606" s="380">
        <v>6039</v>
      </c>
      <c r="H1606" s="137">
        <f t="shared" si="169"/>
        <v>3.1183166609175577</v>
      </c>
      <c r="I1606" s="381">
        <f t="shared" si="170"/>
        <v>0.496936578903792</v>
      </c>
      <c r="J1606" s="137">
        <f t="shared" si="171"/>
        <v>4.7186305123694983E-2</v>
      </c>
      <c r="K1606" s="137">
        <f t="shared" si="172"/>
        <v>-0.10765682841388705</v>
      </c>
      <c r="L1606" s="137">
        <f t="shared" si="173"/>
        <v>6.3415051224561925E-2</v>
      </c>
      <c r="M1606" s="137">
        <f t="shared" si="174"/>
        <v>2.9445279343698616E-3</v>
      </c>
      <c r="N1606" s="383">
        <f t="shared" si="168"/>
        <v>17.782004195659596</v>
      </c>
    </row>
    <row r="1607" spans="2:14" x14ac:dyDescent="0.25">
      <c r="B1607" s="382">
        <v>22</v>
      </c>
      <c r="C1607" s="382">
        <v>5415</v>
      </c>
      <c r="D1607" s="379" t="s">
        <v>2177</v>
      </c>
      <c r="E1607" s="380">
        <v>571</v>
      </c>
      <c r="F1607" s="380">
        <v>1178</v>
      </c>
      <c r="G1607" s="380">
        <v>1109</v>
      </c>
      <c r="H1607" s="137">
        <f t="shared" si="169"/>
        <v>1.4261460101867571</v>
      </c>
      <c r="I1607" s="381">
        <f t="shared" si="170"/>
        <v>0.51487826871055009</v>
      </c>
      <c r="J1607" s="137">
        <f t="shared" si="171"/>
        <v>-8.4119101952213421E-2</v>
      </c>
      <c r="K1607" s="137">
        <f t="shared" si="172"/>
        <v>-0.15076187019999207</v>
      </c>
      <c r="L1607" s="137">
        <f t="shared" si="173"/>
        <v>7.869650864734945E-2</v>
      </c>
      <c r="M1607" s="137">
        <f t="shared" si="174"/>
        <v>-0.15618446350485604</v>
      </c>
      <c r="N1607" s="383">
        <f t="shared" si="168"/>
        <v>-173.20857002688535</v>
      </c>
    </row>
    <row r="1608" spans="2:14" x14ac:dyDescent="0.25">
      <c r="B1608" s="382">
        <v>22</v>
      </c>
      <c r="C1608" s="382">
        <v>5422</v>
      </c>
      <c r="D1608" s="379" t="s">
        <v>2178</v>
      </c>
      <c r="E1608" s="380">
        <v>4113</v>
      </c>
      <c r="F1608" s="380">
        <v>1425</v>
      </c>
      <c r="G1608" s="380">
        <v>3856</v>
      </c>
      <c r="H1608" s="137">
        <f t="shared" si="169"/>
        <v>5.5922807017543859</v>
      </c>
      <c r="I1608" s="381">
        <f t="shared" si="170"/>
        <v>1.066649377593361</v>
      </c>
      <c r="J1608" s="137">
        <f t="shared" si="171"/>
        <v>-1.0955622593690017E-2</v>
      </c>
      <c r="K1608" s="137">
        <f t="shared" si="172"/>
        <v>-4.463698859363141E-2</v>
      </c>
      <c r="L1608" s="137">
        <f t="shared" si="173"/>
        <v>0.54865596053470256</v>
      </c>
      <c r="M1608" s="137">
        <f t="shared" si="174"/>
        <v>0.49306334934738111</v>
      </c>
      <c r="N1608" s="383">
        <f t="shared" si="168"/>
        <v>1901.2522750835014</v>
      </c>
    </row>
    <row r="1609" spans="2:14" x14ac:dyDescent="0.25">
      <c r="B1609" s="382">
        <v>22</v>
      </c>
      <c r="C1609" s="382">
        <v>5423</v>
      </c>
      <c r="D1609" s="379" t="s">
        <v>2179</v>
      </c>
      <c r="E1609" s="380">
        <v>330</v>
      </c>
      <c r="F1609" s="380">
        <v>832</v>
      </c>
      <c r="G1609" s="380">
        <v>579</v>
      </c>
      <c r="H1609" s="137">
        <f t="shared" si="169"/>
        <v>1.0925480769230769</v>
      </c>
      <c r="I1609" s="381">
        <f t="shared" si="170"/>
        <v>0.56994818652849744</v>
      </c>
      <c r="J1609" s="137">
        <f t="shared" si="171"/>
        <v>-9.823509906179384E-2</v>
      </c>
      <c r="K1609" s="137">
        <f t="shared" si="172"/>
        <v>-0.15925968503142121</v>
      </c>
      <c r="L1609" s="137">
        <f t="shared" si="173"/>
        <v>0.12560115439004785</v>
      </c>
      <c r="M1609" s="137">
        <f t="shared" si="174"/>
        <v>-0.13189362970316718</v>
      </c>
      <c r="N1609" s="383">
        <f t="shared" si="168"/>
        <v>-76.366411598133794</v>
      </c>
    </row>
    <row r="1610" spans="2:14" x14ac:dyDescent="0.25">
      <c r="B1610" s="382">
        <v>22</v>
      </c>
      <c r="C1610" s="382">
        <v>5424</v>
      </c>
      <c r="D1610" s="379" t="s">
        <v>2180</v>
      </c>
      <c r="E1610" s="380">
        <v>66</v>
      </c>
      <c r="F1610" s="380">
        <v>963</v>
      </c>
      <c r="G1610" s="380">
        <v>303</v>
      </c>
      <c r="H1610" s="137">
        <f t="shared" si="169"/>
        <v>0.38317757009345793</v>
      </c>
      <c r="I1610" s="381">
        <f t="shared" si="170"/>
        <v>0.21782178217821782</v>
      </c>
      <c r="J1610" s="137">
        <f t="shared" si="171"/>
        <v>-0.10558607114149987</v>
      </c>
      <c r="K1610" s="137">
        <f t="shared" si="172"/>
        <v>-0.17732963874768246</v>
      </c>
      <c r="L1610" s="137">
        <f t="shared" si="173"/>
        <v>-0.17431511400353489</v>
      </c>
      <c r="M1610" s="137">
        <f t="shared" si="174"/>
        <v>-0.45723082389271724</v>
      </c>
      <c r="N1610" s="383">
        <f t="shared" si="168"/>
        <v>-138.54093963949333</v>
      </c>
    </row>
    <row r="1611" spans="2:14" x14ac:dyDescent="0.25">
      <c r="B1611" s="382">
        <v>22</v>
      </c>
      <c r="C1611" s="382">
        <v>5425</v>
      </c>
      <c r="D1611" s="379" t="s">
        <v>2181</v>
      </c>
      <c r="E1611" s="380">
        <v>513</v>
      </c>
      <c r="F1611" s="380">
        <v>2432</v>
      </c>
      <c r="G1611" s="380">
        <v>1669</v>
      </c>
      <c r="H1611" s="137">
        <f t="shared" si="169"/>
        <v>0.89720394736842102</v>
      </c>
      <c r="I1611" s="381">
        <f t="shared" si="170"/>
        <v>0.30736968244457757</v>
      </c>
      <c r="J1611" s="137">
        <f t="shared" si="171"/>
        <v>-6.9204086138317134E-2</v>
      </c>
      <c r="K1611" s="137">
        <f t="shared" si="172"/>
        <v>-0.16423572977223222</v>
      </c>
      <c r="L1611" s="137">
        <f t="shared" si="173"/>
        <v>-9.8044570929885361E-2</v>
      </c>
      <c r="M1611" s="137">
        <f t="shared" si="174"/>
        <v>-0.33148438684043469</v>
      </c>
      <c r="N1611" s="383">
        <f t="shared" si="168"/>
        <v>-553.24744163668549</v>
      </c>
    </row>
    <row r="1612" spans="2:14" x14ac:dyDescent="0.25">
      <c r="B1612" s="382">
        <v>22</v>
      </c>
      <c r="C1612" s="382">
        <v>5426</v>
      </c>
      <c r="D1612" s="379" t="s">
        <v>2182</v>
      </c>
      <c r="E1612" s="380">
        <v>83</v>
      </c>
      <c r="F1612" s="380">
        <v>176</v>
      </c>
      <c r="G1612" s="380">
        <v>514</v>
      </c>
      <c r="H1612" s="137">
        <f t="shared" si="169"/>
        <v>3.3920454545454546</v>
      </c>
      <c r="I1612" s="381">
        <f t="shared" si="170"/>
        <v>0.16147859922178989</v>
      </c>
      <c r="J1612" s="137">
        <f t="shared" si="171"/>
        <v>-9.9966306254478235E-2</v>
      </c>
      <c r="K1612" s="137">
        <f t="shared" si="172"/>
        <v>-0.10068407357837744</v>
      </c>
      <c r="L1612" s="137">
        <f t="shared" si="173"/>
        <v>-0.22230423658265047</v>
      </c>
      <c r="M1612" s="137">
        <f t="shared" si="174"/>
        <v>-0.42295461641550613</v>
      </c>
      <c r="N1612" s="383">
        <f t="shared" si="168"/>
        <v>-217.39867283757016</v>
      </c>
    </row>
    <row r="1613" spans="2:14" x14ac:dyDescent="0.25">
      <c r="B1613" s="382">
        <v>22</v>
      </c>
      <c r="C1613" s="382">
        <v>5427</v>
      </c>
      <c r="D1613" s="379" t="s">
        <v>2183</v>
      </c>
      <c r="E1613" s="380">
        <v>371</v>
      </c>
      <c r="F1613" s="380">
        <v>267</v>
      </c>
      <c r="G1613" s="380">
        <v>923</v>
      </c>
      <c r="H1613" s="137">
        <f t="shared" si="169"/>
        <v>4.8464419475655429</v>
      </c>
      <c r="I1613" s="381">
        <f t="shared" si="170"/>
        <v>0.40195016251354282</v>
      </c>
      <c r="J1613" s="137">
        <f t="shared" si="171"/>
        <v>-8.9073017918971834E-2</v>
      </c>
      <c r="K1613" s="137">
        <f t="shared" si="172"/>
        <v>-6.3635906138455975E-2</v>
      </c>
      <c r="L1613" s="137">
        <f t="shared" si="173"/>
        <v>-1.7487633720086604E-2</v>
      </c>
      <c r="M1613" s="137">
        <f t="shared" si="174"/>
        <v>-0.17019655777751441</v>
      </c>
      <c r="N1613" s="383">
        <f t="shared" ref="N1613:N1676" si="175">M1613*G1613</f>
        <v>-157.09142282864579</v>
      </c>
    </row>
    <row r="1614" spans="2:14" x14ac:dyDescent="0.25">
      <c r="B1614" s="382">
        <v>22</v>
      </c>
      <c r="C1614" s="382">
        <v>5428</v>
      </c>
      <c r="D1614" s="379" t="s">
        <v>2184</v>
      </c>
      <c r="E1614" s="380">
        <v>617</v>
      </c>
      <c r="F1614" s="380">
        <v>1881</v>
      </c>
      <c r="G1614" s="380">
        <v>2457</v>
      </c>
      <c r="H1614" s="137">
        <f t="shared" ref="H1614:H1677" si="176">(G1614+E1614)/F1614</f>
        <v>1.6342371079213185</v>
      </c>
      <c r="I1614" s="381">
        <f t="shared" ref="I1614:I1677" si="177">E1614/G1614</f>
        <v>0.2511192511192511</v>
      </c>
      <c r="J1614" s="137">
        <f t="shared" ref="J1614:J1677" si="178">$J$6*(G1614-G$10)/G$11</f>
        <v>-4.8216528171620213E-2</v>
      </c>
      <c r="K1614" s="137">
        <f t="shared" ref="K1614:K1677" si="179">$K$6*(H1614-H$10)/H$11</f>
        <v>-0.14546111908526799</v>
      </c>
      <c r="L1614" s="137">
        <f t="shared" ref="L1614:L1677" si="180">$L$6*(I1614-I$10)/I$11</f>
        <v>-0.14595469425548374</v>
      </c>
      <c r="M1614" s="137">
        <f t="shared" ref="M1614:M1677" si="181">SUM(J1614:L1614)</f>
        <v>-0.33963234151237193</v>
      </c>
      <c r="N1614" s="383">
        <f t="shared" si="175"/>
        <v>-834.47666309589783</v>
      </c>
    </row>
    <row r="1615" spans="2:14" x14ac:dyDescent="0.25">
      <c r="B1615" s="382">
        <v>22</v>
      </c>
      <c r="C1615" s="382">
        <v>5429</v>
      </c>
      <c r="D1615" s="379" t="s">
        <v>2185</v>
      </c>
      <c r="E1615" s="380">
        <v>90</v>
      </c>
      <c r="F1615" s="380">
        <v>945</v>
      </c>
      <c r="G1615" s="380">
        <v>556</v>
      </c>
      <c r="H1615" s="137">
        <f t="shared" si="176"/>
        <v>0.68359788359788365</v>
      </c>
      <c r="I1615" s="381">
        <f t="shared" si="177"/>
        <v>0.16187050359712229</v>
      </c>
      <c r="J1615" s="137">
        <f t="shared" si="178"/>
        <v>-9.8847680068436E-2</v>
      </c>
      <c r="K1615" s="137">
        <f t="shared" si="179"/>
        <v>-0.16967696485134082</v>
      </c>
      <c r="L1615" s="137">
        <f t="shared" si="180"/>
        <v>-0.22197044026302004</v>
      </c>
      <c r="M1615" s="137">
        <f t="shared" si="181"/>
        <v>-0.49049508518279683</v>
      </c>
      <c r="N1615" s="383">
        <f t="shared" si="175"/>
        <v>-272.71526736163503</v>
      </c>
    </row>
    <row r="1616" spans="2:14" x14ac:dyDescent="0.25">
      <c r="B1616" s="382">
        <v>22</v>
      </c>
      <c r="C1616" s="382">
        <v>5430</v>
      </c>
      <c r="D1616" s="379" t="s">
        <v>2186</v>
      </c>
      <c r="E1616" s="380">
        <v>83</v>
      </c>
      <c r="F1616" s="380">
        <v>1193</v>
      </c>
      <c r="G1616" s="380">
        <v>508</v>
      </c>
      <c r="H1616" s="137">
        <f t="shared" si="176"/>
        <v>0.49538977367979881</v>
      </c>
      <c r="I1616" s="381">
        <f t="shared" si="177"/>
        <v>0.16338582677165353</v>
      </c>
      <c r="J1616" s="137">
        <f t="shared" si="178"/>
        <v>-0.1001261099953414</v>
      </c>
      <c r="K1616" s="137">
        <f t="shared" si="179"/>
        <v>-0.17447123216651922</v>
      </c>
      <c r="L1616" s="137">
        <f t="shared" si="180"/>
        <v>-0.22067979557889225</v>
      </c>
      <c r="M1616" s="137">
        <f t="shared" si="181"/>
        <v>-0.49527713774075288</v>
      </c>
      <c r="N1616" s="383">
        <f t="shared" si="175"/>
        <v>-251.60078597230248</v>
      </c>
    </row>
    <row r="1617" spans="2:14" x14ac:dyDescent="0.25">
      <c r="B1617" s="382">
        <v>22</v>
      </c>
      <c r="C1617" s="382">
        <v>5431</v>
      </c>
      <c r="D1617" s="379" t="s">
        <v>2187</v>
      </c>
      <c r="E1617" s="380">
        <v>74</v>
      </c>
      <c r="F1617" s="380">
        <v>1099</v>
      </c>
      <c r="G1617" s="380">
        <v>324</v>
      </c>
      <c r="H1617" s="137">
        <f t="shared" si="176"/>
        <v>0.36214740673339402</v>
      </c>
      <c r="I1617" s="381">
        <f t="shared" si="177"/>
        <v>0.22839506172839505</v>
      </c>
      <c r="J1617" s="137">
        <f t="shared" si="178"/>
        <v>-0.10502675804847875</v>
      </c>
      <c r="K1617" s="137">
        <f t="shared" si="179"/>
        <v>-0.17786534480665037</v>
      </c>
      <c r="L1617" s="137">
        <f t="shared" si="180"/>
        <v>-0.16530954524131034</v>
      </c>
      <c r="M1617" s="137">
        <f t="shared" si="181"/>
        <v>-0.44820164809643948</v>
      </c>
      <c r="N1617" s="383">
        <f t="shared" si="175"/>
        <v>-145.21733398324639</v>
      </c>
    </row>
    <row r="1618" spans="2:14" x14ac:dyDescent="0.25">
      <c r="B1618" s="382">
        <v>22</v>
      </c>
      <c r="C1618" s="382">
        <v>5434</v>
      </c>
      <c r="D1618" s="379" t="s">
        <v>2188</v>
      </c>
      <c r="E1618" s="380">
        <v>225</v>
      </c>
      <c r="F1618" s="380">
        <v>1228</v>
      </c>
      <c r="G1618" s="380">
        <v>1081</v>
      </c>
      <c r="H1618" s="137">
        <f t="shared" si="176"/>
        <v>1.0635179153094463</v>
      </c>
      <c r="I1618" s="381">
        <f t="shared" si="177"/>
        <v>0.20814061054579094</v>
      </c>
      <c r="J1618" s="137">
        <f t="shared" si="178"/>
        <v>-8.4864852742908226E-2</v>
      </c>
      <c r="K1618" s="137">
        <f t="shared" si="179"/>
        <v>-0.15999917683673792</v>
      </c>
      <c r="L1618" s="137">
        <f t="shared" si="180"/>
        <v>-0.18256084858578728</v>
      </c>
      <c r="M1618" s="137">
        <f t="shared" si="181"/>
        <v>-0.4274248781654334</v>
      </c>
      <c r="N1618" s="383">
        <f t="shared" si="175"/>
        <v>-462.04629329683348</v>
      </c>
    </row>
    <row r="1619" spans="2:14" x14ac:dyDescent="0.25">
      <c r="B1619" s="382">
        <v>22</v>
      </c>
      <c r="C1619" s="382">
        <v>5435</v>
      </c>
      <c r="D1619" s="379" t="s">
        <v>2189</v>
      </c>
      <c r="E1619" s="380">
        <v>110</v>
      </c>
      <c r="F1619" s="380">
        <v>805</v>
      </c>
      <c r="G1619" s="380">
        <v>715</v>
      </c>
      <c r="H1619" s="137">
        <f t="shared" si="176"/>
        <v>1.0248447204968945</v>
      </c>
      <c r="I1619" s="381">
        <f t="shared" si="177"/>
        <v>0.15384615384615385</v>
      </c>
      <c r="J1619" s="137">
        <f t="shared" si="178"/>
        <v>-9.4612880935561874E-2</v>
      </c>
      <c r="K1619" s="137">
        <f t="shared" si="179"/>
        <v>-0.16098430778536732</v>
      </c>
      <c r="L1619" s="137">
        <f t="shared" si="180"/>
        <v>-0.22880501160973857</v>
      </c>
      <c r="M1619" s="137">
        <f t="shared" si="181"/>
        <v>-0.48440220033066772</v>
      </c>
      <c r="N1619" s="383">
        <f t="shared" si="175"/>
        <v>-346.34757323642742</v>
      </c>
    </row>
    <row r="1620" spans="2:14" x14ac:dyDescent="0.25">
      <c r="B1620" s="382">
        <v>22</v>
      </c>
      <c r="C1620" s="382">
        <v>5436</v>
      </c>
      <c r="D1620" s="379" t="s">
        <v>2190</v>
      </c>
      <c r="E1620" s="380">
        <v>69</v>
      </c>
      <c r="F1620" s="380">
        <v>303</v>
      </c>
      <c r="G1620" s="380">
        <v>457</v>
      </c>
      <c r="H1620" s="137">
        <f t="shared" si="176"/>
        <v>1.7359735973597359</v>
      </c>
      <c r="I1620" s="381">
        <f t="shared" si="177"/>
        <v>0.15098468271334792</v>
      </c>
      <c r="J1620" s="137">
        <f t="shared" si="178"/>
        <v>-0.10148444179267839</v>
      </c>
      <c r="K1620" s="137">
        <f t="shared" si="179"/>
        <v>-0.1428695627156307</v>
      </c>
      <c r="L1620" s="137">
        <f t="shared" si="180"/>
        <v>-0.23124220954111949</v>
      </c>
      <c r="M1620" s="137">
        <f t="shared" si="181"/>
        <v>-0.47559621404942853</v>
      </c>
      <c r="N1620" s="383">
        <f t="shared" si="175"/>
        <v>-217.34746982058883</v>
      </c>
    </row>
    <row r="1621" spans="2:14" x14ac:dyDescent="0.25">
      <c r="B1621" s="382">
        <v>22</v>
      </c>
      <c r="C1621" s="382">
        <v>5437</v>
      </c>
      <c r="D1621" s="379" t="s">
        <v>2191</v>
      </c>
      <c r="E1621" s="380">
        <v>35</v>
      </c>
      <c r="F1621" s="380">
        <v>366</v>
      </c>
      <c r="G1621" s="380">
        <v>447</v>
      </c>
      <c r="H1621" s="137">
        <f t="shared" si="176"/>
        <v>1.3169398907103824</v>
      </c>
      <c r="I1621" s="381">
        <f t="shared" si="177"/>
        <v>7.829977628635347E-2</v>
      </c>
      <c r="J1621" s="137">
        <f t="shared" si="178"/>
        <v>-0.10175078136078368</v>
      </c>
      <c r="K1621" s="137">
        <f t="shared" si="179"/>
        <v>-0.15354370212769666</v>
      </c>
      <c r="L1621" s="137">
        <f t="shared" si="180"/>
        <v>-0.29315005182390341</v>
      </c>
      <c r="M1621" s="137">
        <f t="shared" si="181"/>
        <v>-0.54844453531238369</v>
      </c>
      <c r="N1621" s="383">
        <f t="shared" si="175"/>
        <v>-245.15470728463552</v>
      </c>
    </row>
    <row r="1622" spans="2:14" x14ac:dyDescent="0.25">
      <c r="B1622" s="382">
        <v>22</v>
      </c>
      <c r="C1622" s="382">
        <v>5451</v>
      </c>
      <c r="D1622" s="379" t="s">
        <v>2192</v>
      </c>
      <c r="E1622" s="380">
        <v>2986</v>
      </c>
      <c r="F1622" s="380">
        <v>1922</v>
      </c>
      <c r="G1622" s="380">
        <v>4875</v>
      </c>
      <c r="H1622" s="137">
        <f t="shared" si="176"/>
        <v>4.0900104058272628</v>
      </c>
      <c r="I1622" s="381">
        <f t="shared" si="177"/>
        <v>0.61251282051282052</v>
      </c>
      <c r="J1622" s="137">
        <f t="shared" si="178"/>
        <v>1.6184379396239124E-2</v>
      </c>
      <c r="K1622" s="137">
        <f t="shared" si="179"/>
        <v>-8.2904656131770671E-2</v>
      </c>
      <c r="L1622" s="137">
        <f t="shared" si="180"/>
        <v>0.16185468730437594</v>
      </c>
      <c r="M1622" s="137">
        <f t="shared" si="181"/>
        <v>9.5134410568844391E-2</v>
      </c>
      <c r="N1622" s="383">
        <f t="shared" si="175"/>
        <v>463.78025152311642</v>
      </c>
    </row>
    <row r="1623" spans="2:14" x14ac:dyDescent="0.25">
      <c r="B1623" s="382">
        <v>22</v>
      </c>
      <c r="C1623" s="382">
        <v>5456</v>
      </c>
      <c r="D1623" s="379" t="s">
        <v>2193</v>
      </c>
      <c r="E1623" s="380">
        <v>383</v>
      </c>
      <c r="F1623" s="380">
        <v>1451</v>
      </c>
      <c r="G1623" s="380">
        <v>1885</v>
      </c>
      <c r="H1623" s="137">
        <f t="shared" si="176"/>
        <v>1.5630599586492075</v>
      </c>
      <c r="I1623" s="381">
        <f t="shared" si="177"/>
        <v>0.20318302387267906</v>
      </c>
      <c r="J1623" s="137">
        <f t="shared" si="178"/>
        <v>-6.3451151467242853E-2</v>
      </c>
      <c r="K1623" s="137">
        <f t="shared" si="179"/>
        <v>-0.14727423054200264</v>
      </c>
      <c r="L1623" s="137">
        <f t="shared" si="180"/>
        <v>-0.1867833688991416</v>
      </c>
      <c r="M1623" s="137">
        <f t="shared" si="181"/>
        <v>-0.39750875090838711</v>
      </c>
      <c r="N1623" s="383">
        <f t="shared" si="175"/>
        <v>-749.30399546230967</v>
      </c>
    </row>
    <row r="1624" spans="2:14" x14ac:dyDescent="0.25">
      <c r="B1624" s="382">
        <v>22</v>
      </c>
      <c r="C1624" s="382">
        <v>5458</v>
      </c>
      <c r="D1624" s="379" t="s">
        <v>2194</v>
      </c>
      <c r="E1624" s="380">
        <v>179</v>
      </c>
      <c r="F1624" s="380">
        <v>347</v>
      </c>
      <c r="G1624" s="380">
        <v>895</v>
      </c>
      <c r="H1624" s="137">
        <f t="shared" si="176"/>
        <v>3.0951008645533142</v>
      </c>
      <c r="I1624" s="381">
        <f t="shared" si="177"/>
        <v>0.2</v>
      </c>
      <c r="J1624" s="137">
        <f t="shared" si="178"/>
        <v>-8.9818768709666638E-2</v>
      </c>
      <c r="K1624" s="137">
        <f t="shared" si="179"/>
        <v>-0.10824820959163423</v>
      </c>
      <c r="L1624" s="137">
        <f t="shared" si="180"/>
        <v>-0.18949444262240589</v>
      </c>
      <c r="M1624" s="137">
        <f t="shared" si="181"/>
        <v>-0.38756142092370677</v>
      </c>
      <c r="N1624" s="383">
        <f t="shared" si="175"/>
        <v>-346.86747172671755</v>
      </c>
    </row>
    <row r="1625" spans="2:14" x14ac:dyDescent="0.25">
      <c r="B1625" s="382">
        <v>22</v>
      </c>
      <c r="C1625" s="382">
        <v>5464</v>
      </c>
      <c r="D1625" s="379" t="s">
        <v>2195</v>
      </c>
      <c r="E1625" s="380">
        <v>726</v>
      </c>
      <c r="F1625" s="380">
        <v>2027</v>
      </c>
      <c r="G1625" s="380">
        <v>3627</v>
      </c>
      <c r="H1625" s="137">
        <f t="shared" si="176"/>
        <v>2.1475086334484459</v>
      </c>
      <c r="I1625" s="381">
        <f t="shared" si="177"/>
        <v>0.20016542597187759</v>
      </c>
      <c r="J1625" s="137">
        <f t="shared" si="178"/>
        <v>-1.7054798703301181E-2</v>
      </c>
      <c r="K1625" s="137">
        <f t="shared" si="179"/>
        <v>-0.13238643861736732</v>
      </c>
      <c r="L1625" s="137">
        <f t="shared" si="180"/>
        <v>-0.18935354452567713</v>
      </c>
      <c r="M1625" s="137">
        <f t="shared" si="181"/>
        <v>-0.33879478184634559</v>
      </c>
      <c r="N1625" s="383">
        <f t="shared" si="175"/>
        <v>-1228.8086737566955</v>
      </c>
    </row>
    <row r="1626" spans="2:14" x14ac:dyDescent="0.25">
      <c r="B1626" s="382">
        <v>22</v>
      </c>
      <c r="C1626" s="382">
        <v>5471</v>
      </c>
      <c r="D1626" s="379" t="s">
        <v>2196</v>
      </c>
      <c r="E1626" s="380">
        <v>95</v>
      </c>
      <c r="F1626" s="380">
        <v>369</v>
      </c>
      <c r="G1626" s="380">
        <v>646</v>
      </c>
      <c r="H1626" s="137">
        <f t="shared" si="176"/>
        <v>2.0081300813008132</v>
      </c>
      <c r="I1626" s="381">
        <f t="shared" si="177"/>
        <v>0.14705882352941177</v>
      </c>
      <c r="J1626" s="137">
        <f t="shared" si="178"/>
        <v>-9.6450623955488396E-2</v>
      </c>
      <c r="K1626" s="137">
        <f t="shared" si="179"/>
        <v>-0.1359368596767421</v>
      </c>
      <c r="L1626" s="137">
        <f t="shared" si="180"/>
        <v>-0.23458597763728745</v>
      </c>
      <c r="M1626" s="137">
        <f t="shared" si="181"/>
        <v>-0.46697346126951794</v>
      </c>
      <c r="N1626" s="383">
        <f t="shared" si="175"/>
        <v>-301.6648559801086</v>
      </c>
    </row>
    <row r="1627" spans="2:14" x14ac:dyDescent="0.25">
      <c r="B1627" s="382">
        <v>22</v>
      </c>
      <c r="C1627" s="382">
        <v>5472</v>
      </c>
      <c r="D1627" s="379" t="s">
        <v>2197</v>
      </c>
      <c r="E1627" s="380">
        <v>59</v>
      </c>
      <c r="F1627" s="380">
        <v>386</v>
      </c>
      <c r="G1627" s="380">
        <v>531</v>
      </c>
      <c r="H1627" s="137">
        <f t="shared" si="176"/>
        <v>1.528497409326425</v>
      </c>
      <c r="I1627" s="381">
        <f t="shared" si="177"/>
        <v>0.1111111111111111</v>
      </c>
      <c r="J1627" s="137">
        <f t="shared" si="178"/>
        <v>-9.9513528988699224E-2</v>
      </c>
      <c r="K1627" s="137">
        <f t="shared" si="179"/>
        <v>-0.14815465009788459</v>
      </c>
      <c r="L1627" s="137">
        <f t="shared" si="180"/>
        <v>-0.26520368659800952</v>
      </c>
      <c r="M1627" s="137">
        <f t="shared" si="181"/>
        <v>-0.51287186568459331</v>
      </c>
      <c r="N1627" s="383">
        <f t="shared" si="175"/>
        <v>-272.33496067851905</v>
      </c>
    </row>
    <row r="1628" spans="2:14" x14ac:dyDescent="0.25">
      <c r="B1628" s="382">
        <v>22</v>
      </c>
      <c r="C1628" s="382">
        <v>5473</v>
      </c>
      <c r="D1628" s="379" t="s">
        <v>2198</v>
      </c>
      <c r="E1628" s="380">
        <v>170</v>
      </c>
      <c r="F1628" s="380">
        <v>318</v>
      </c>
      <c r="G1628" s="380">
        <v>1006</v>
      </c>
      <c r="H1628" s="137">
        <f t="shared" si="176"/>
        <v>3.6981132075471699</v>
      </c>
      <c r="I1628" s="381">
        <f t="shared" si="177"/>
        <v>0.16898608349900596</v>
      </c>
      <c r="J1628" s="137">
        <f t="shared" si="178"/>
        <v>-8.686239950369791E-2</v>
      </c>
      <c r="K1628" s="137">
        <f t="shared" si="179"/>
        <v>-9.2887541191516515E-2</v>
      </c>
      <c r="L1628" s="137">
        <f t="shared" si="180"/>
        <v>-0.21590989454629939</v>
      </c>
      <c r="M1628" s="137">
        <f t="shared" si="181"/>
        <v>-0.39565983524151382</v>
      </c>
      <c r="N1628" s="383">
        <f t="shared" si="175"/>
        <v>-398.03379425296293</v>
      </c>
    </row>
    <row r="1629" spans="2:14" x14ac:dyDescent="0.25">
      <c r="B1629" s="382">
        <v>22</v>
      </c>
      <c r="C1629" s="382">
        <v>5474</v>
      </c>
      <c r="D1629" s="379" t="s">
        <v>2199</v>
      </c>
      <c r="E1629" s="380">
        <v>58</v>
      </c>
      <c r="F1629" s="380">
        <v>674</v>
      </c>
      <c r="G1629" s="380">
        <v>432</v>
      </c>
      <c r="H1629" s="137">
        <f t="shared" si="176"/>
        <v>0.72700296735905046</v>
      </c>
      <c r="I1629" s="381">
        <f t="shared" si="177"/>
        <v>0.13425925925925927</v>
      </c>
      <c r="J1629" s="137">
        <f t="shared" si="178"/>
        <v>-0.10215029071294161</v>
      </c>
      <c r="K1629" s="137">
        <f t="shared" si="179"/>
        <v>-0.16857129743626864</v>
      </c>
      <c r="L1629" s="137">
        <f t="shared" si="180"/>
        <v>-0.24548773764602935</v>
      </c>
      <c r="M1629" s="137">
        <f t="shared" si="181"/>
        <v>-0.51620932579523959</v>
      </c>
      <c r="N1629" s="383">
        <f t="shared" si="175"/>
        <v>-223.0024287435435</v>
      </c>
    </row>
    <row r="1630" spans="2:14" x14ac:dyDescent="0.25">
      <c r="B1630" s="382">
        <v>22</v>
      </c>
      <c r="C1630" s="382">
        <v>5475</v>
      </c>
      <c r="D1630" s="379" t="s">
        <v>2200</v>
      </c>
      <c r="E1630" s="380">
        <v>32</v>
      </c>
      <c r="F1630" s="380">
        <v>264</v>
      </c>
      <c r="G1630" s="380">
        <v>160</v>
      </c>
      <c r="H1630" s="137">
        <f t="shared" si="176"/>
        <v>0.72727272727272729</v>
      </c>
      <c r="I1630" s="381">
        <f t="shared" si="177"/>
        <v>0.2</v>
      </c>
      <c r="J1630" s="137">
        <f t="shared" si="178"/>
        <v>-0.10939472696540553</v>
      </c>
      <c r="K1630" s="137">
        <f t="shared" si="179"/>
        <v>-0.16856442578160058</v>
      </c>
      <c r="L1630" s="137">
        <f t="shared" si="180"/>
        <v>-0.18949444262240589</v>
      </c>
      <c r="M1630" s="137">
        <f t="shared" si="181"/>
        <v>-0.467453595369412</v>
      </c>
      <c r="N1630" s="383">
        <f t="shared" si="175"/>
        <v>-74.792575259105917</v>
      </c>
    </row>
    <row r="1631" spans="2:14" x14ac:dyDescent="0.25">
      <c r="B1631" s="382">
        <v>22</v>
      </c>
      <c r="C1631" s="382">
        <v>5476</v>
      </c>
      <c r="D1631" s="379" t="s">
        <v>2201</v>
      </c>
      <c r="E1631" s="380">
        <v>36</v>
      </c>
      <c r="F1631" s="380">
        <v>381</v>
      </c>
      <c r="G1631" s="380">
        <v>346</v>
      </c>
      <c r="H1631" s="137">
        <f t="shared" si="176"/>
        <v>1.0026246719160106</v>
      </c>
      <c r="I1631" s="381">
        <f t="shared" si="177"/>
        <v>0.10404624277456648</v>
      </c>
      <c r="J1631" s="137">
        <f t="shared" si="178"/>
        <v>-0.10444081099864712</v>
      </c>
      <c r="K1631" s="137">
        <f t="shared" si="179"/>
        <v>-0.16155032405692635</v>
      </c>
      <c r="L1631" s="137">
        <f t="shared" si="180"/>
        <v>-0.27122103980416296</v>
      </c>
      <c r="M1631" s="137">
        <f t="shared" si="181"/>
        <v>-0.53721217485973649</v>
      </c>
      <c r="N1631" s="383">
        <f t="shared" si="175"/>
        <v>-185.87541250146882</v>
      </c>
    </row>
    <row r="1632" spans="2:14" x14ac:dyDescent="0.25">
      <c r="B1632" s="382">
        <v>22</v>
      </c>
      <c r="C1632" s="382">
        <v>5477</v>
      </c>
      <c r="D1632" s="379" t="s">
        <v>2202</v>
      </c>
      <c r="E1632" s="380">
        <v>1803</v>
      </c>
      <c r="F1632" s="380">
        <v>818</v>
      </c>
      <c r="G1632" s="380">
        <v>4893</v>
      </c>
      <c r="H1632" s="137">
        <f t="shared" si="176"/>
        <v>8.1858190709046461</v>
      </c>
      <c r="I1632" s="381">
        <f t="shared" si="177"/>
        <v>0.36848559166155731</v>
      </c>
      <c r="J1632" s="137">
        <f t="shared" si="178"/>
        <v>1.6663790618828646E-2</v>
      </c>
      <c r="K1632" s="137">
        <f t="shared" si="179"/>
        <v>2.1428794859005482E-2</v>
      </c>
      <c r="L1632" s="137">
        <f t="shared" si="180"/>
        <v>-4.5990379010769841E-2</v>
      </c>
      <c r="M1632" s="137">
        <f t="shared" si="181"/>
        <v>-7.8977935329357096E-3</v>
      </c>
      <c r="N1632" s="383">
        <f t="shared" si="175"/>
        <v>-38.643903756654424</v>
      </c>
    </row>
    <row r="1633" spans="2:14" x14ac:dyDescent="0.25">
      <c r="B1633" s="382">
        <v>22</v>
      </c>
      <c r="C1633" s="382">
        <v>5479</v>
      </c>
      <c r="D1633" s="379" t="s">
        <v>2203</v>
      </c>
      <c r="E1633" s="380">
        <v>142</v>
      </c>
      <c r="F1633" s="380">
        <v>704</v>
      </c>
      <c r="G1633" s="380">
        <v>561</v>
      </c>
      <c r="H1633" s="137">
        <f t="shared" si="176"/>
        <v>0.99857954545454541</v>
      </c>
      <c r="I1633" s="381">
        <f t="shared" si="177"/>
        <v>0.25311942959001782</v>
      </c>
      <c r="J1633" s="137">
        <f t="shared" si="178"/>
        <v>-9.8714510284383356E-2</v>
      </c>
      <c r="K1633" s="137">
        <f t="shared" si="179"/>
        <v>-0.1616533664687991</v>
      </c>
      <c r="L1633" s="137">
        <f t="shared" si="180"/>
        <v>-0.1442510842573059</v>
      </c>
      <c r="M1633" s="137">
        <f t="shared" si="181"/>
        <v>-0.40461896101048833</v>
      </c>
      <c r="N1633" s="383">
        <f t="shared" si="175"/>
        <v>-226.99123712688396</v>
      </c>
    </row>
    <row r="1634" spans="2:14" x14ac:dyDescent="0.25">
      <c r="B1634" s="382">
        <v>22</v>
      </c>
      <c r="C1634" s="382">
        <v>5480</v>
      </c>
      <c r="D1634" s="379" t="s">
        <v>2204</v>
      </c>
      <c r="E1634" s="380">
        <v>871</v>
      </c>
      <c r="F1634" s="380">
        <v>546</v>
      </c>
      <c r="G1634" s="380">
        <v>1097</v>
      </c>
      <c r="H1634" s="137">
        <f t="shared" si="176"/>
        <v>3.6043956043956045</v>
      </c>
      <c r="I1634" s="381">
        <f t="shared" si="177"/>
        <v>0.7939835916134913</v>
      </c>
      <c r="J1634" s="137">
        <f t="shared" si="178"/>
        <v>-8.443870943393976E-2</v>
      </c>
      <c r="K1634" s="137">
        <f t="shared" si="179"/>
        <v>-9.5274830675704872E-2</v>
      </c>
      <c r="L1634" s="137">
        <f t="shared" si="180"/>
        <v>0.31641860474601885</v>
      </c>
      <c r="M1634" s="137">
        <f t="shared" si="181"/>
        <v>0.13670506463637422</v>
      </c>
      <c r="N1634" s="383">
        <f t="shared" si="175"/>
        <v>149.96545590610251</v>
      </c>
    </row>
    <row r="1635" spans="2:14" x14ac:dyDescent="0.25">
      <c r="B1635" s="382">
        <v>22</v>
      </c>
      <c r="C1635" s="382">
        <v>5481</v>
      </c>
      <c r="D1635" s="379" t="s">
        <v>2205</v>
      </c>
      <c r="E1635" s="380">
        <v>58</v>
      </c>
      <c r="F1635" s="380">
        <v>304</v>
      </c>
      <c r="G1635" s="380">
        <v>238</v>
      </c>
      <c r="H1635" s="137">
        <f t="shared" si="176"/>
        <v>0.97368421052631582</v>
      </c>
      <c r="I1635" s="381">
        <f t="shared" si="177"/>
        <v>0.24369747899159663</v>
      </c>
      <c r="J1635" s="137">
        <f t="shared" si="178"/>
        <v>-0.10731727833418425</v>
      </c>
      <c r="K1635" s="137">
        <f t="shared" si="179"/>
        <v>-0.16228753090835896</v>
      </c>
      <c r="L1635" s="137">
        <f t="shared" si="180"/>
        <v>-0.1522760327688529</v>
      </c>
      <c r="M1635" s="137">
        <f t="shared" si="181"/>
        <v>-0.42188084201139608</v>
      </c>
      <c r="N1635" s="383">
        <f t="shared" si="175"/>
        <v>-100.40764039871227</v>
      </c>
    </row>
    <row r="1636" spans="2:14" x14ac:dyDescent="0.25">
      <c r="B1636" s="382">
        <v>22</v>
      </c>
      <c r="C1636" s="382">
        <v>5482</v>
      </c>
      <c r="D1636" s="379" t="s">
        <v>2206</v>
      </c>
      <c r="E1636" s="380">
        <v>1644</v>
      </c>
      <c r="F1636" s="380">
        <v>576</v>
      </c>
      <c r="G1636" s="380">
        <v>1210</v>
      </c>
      <c r="H1636" s="137">
        <f t="shared" si="176"/>
        <v>4.9548611111111107</v>
      </c>
      <c r="I1636" s="381">
        <f t="shared" si="177"/>
        <v>1.3586776859504133</v>
      </c>
      <c r="J1636" s="137">
        <f t="shared" si="178"/>
        <v>-8.1429072314349996E-2</v>
      </c>
      <c r="K1636" s="137">
        <f t="shared" si="179"/>
        <v>-6.0874120515340517E-2</v>
      </c>
      <c r="L1636" s="137">
        <f t="shared" si="180"/>
        <v>0.79738493804305488</v>
      </c>
      <c r="M1636" s="137">
        <f t="shared" si="181"/>
        <v>0.65508174521336437</v>
      </c>
      <c r="N1636" s="383">
        <f t="shared" si="175"/>
        <v>792.64891170817089</v>
      </c>
    </row>
    <row r="1637" spans="2:14" x14ac:dyDescent="0.25">
      <c r="B1637" s="382">
        <v>22</v>
      </c>
      <c r="C1637" s="382">
        <v>5483</v>
      </c>
      <c r="D1637" s="379" t="s">
        <v>2207</v>
      </c>
      <c r="E1637" s="380">
        <v>48</v>
      </c>
      <c r="F1637" s="380">
        <v>315</v>
      </c>
      <c r="G1637" s="380">
        <v>309</v>
      </c>
      <c r="H1637" s="137">
        <f t="shared" si="176"/>
        <v>1.1333333333333333</v>
      </c>
      <c r="I1637" s="381">
        <f t="shared" si="177"/>
        <v>0.1553398058252427</v>
      </c>
      <c r="J1637" s="137">
        <f t="shared" si="178"/>
        <v>-0.10542626740063669</v>
      </c>
      <c r="K1637" s="137">
        <f t="shared" si="179"/>
        <v>-0.15822075306491898</v>
      </c>
      <c r="L1637" s="137">
        <f t="shared" si="180"/>
        <v>-0.22753282491111937</v>
      </c>
      <c r="M1637" s="137">
        <f t="shared" si="181"/>
        <v>-0.49117984537667503</v>
      </c>
      <c r="N1637" s="383">
        <f t="shared" si="175"/>
        <v>-151.77457222139259</v>
      </c>
    </row>
    <row r="1638" spans="2:14" x14ac:dyDescent="0.25">
      <c r="B1638" s="382">
        <v>22</v>
      </c>
      <c r="C1638" s="382">
        <v>5484</v>
      </c>
      <c r="D1638" s="379" t="s">
        <v>2208</v>
      </c>
      <c r="E1638" s="380">
        <v>318</v>
      </c>
      <c r="F1638" s="380">
        <v>546</v>
      </c>
      <c r="G1638" s="380">
        <v>1066</v>
      </c>
      <c r="H1638" s="137">
        <f t="shared" si="176"/>
        <v>2.5347985347985347</v>
      </c>
      <c r="I1638" s="381">
        <f t="shared" si="177"/>
        <v>0.29831144465290804</v>
      </c>
      <c r="J1638" s="137">
        <f t="shared" si="178"/>
        <v>-8.5264362095066173E-2</v>
      </c>
      <c r="K1638" s="137">
        <f t="shared" si="179"/>
        <v>-0.12252091626368371</v>
      </c>
      <c r="L1638" s="137">
        <f t="shared" si="180"/>
        <v>-0.10575973469816896</v>
      </c>
      <c r="M1638" s="137">
        <f t="shared" si="181"/>
        <v>-0.31354501305691884</v>
      </c>
      <c r="N1638" s="383">
        <f t="shared" si="175"/>
        <v>-334.2389839186755</v>
      </c>
    </row>
    <row r="1639" spans="2:14" x14ac:dyDescent="0.25">
      <c r="B1639" s="382">
        <v>22</v>
      </c>
      <c r="C1639" s="382">
        <v>5485</v>
      </c>
      <c r="D1639" s="379" t="s">
        <v>2209</v>
      </c>
      <c r="E1639" s="380">
        <v>83</v>
      </c>
      <c r="F1639" s="380">
        <v>563</v>
      </c>
      <c r="G1639" s="380">
        <v>538</v>
      </c>
      <c r="H1639" s="137">
        <f t="shared" si="176"/>
        <v>1.103019538188277</v>
      </c>
      <c r="I1639" s="381">
        <f t="shared" si="177"/>
        <v>0.15427509293680297</v>
      </c>
      <c r="J1639" s="137">
        <f t="shared" si="178"/>
        <v>-9.9327091291025529E-2</v>
      </c>
      <c r="K1639" s="137">
        <f t="shared" si="179"/>
        <v>-0.15899294315452886</v>
      </c>
      <c r="L1639" s="137">
        <f t="shared" si="180"/>
        <v>-0.2284396717492615</v>
      </c>
      <c r="M1639" s="137">
        <f t="shared" si="181"/>
        <v>-0.4867597061948159</v>
      </c>
      <c r="N1639" s="383">
        <f t="shared" si="175"/>
        <v>-261.87672193281094</v>
      </c>
    </row>
    <row r="1640" spans="2:14" x14ac:dyDescent="0.25">
      <c r="B1640" s="382">
        <v>22</v>
      </c>
      <c r="C1640" s="382">
        <v>5486</v>
      </c>
      <c r="D1640" s="379" t="s">
        <v>2210</v>
      </c>
      <c r="E1640" s="380">
        <v>253</v>
      </c>
      <c r="F1640" s="380">
        <v>1619</v>
      </c>
      <c r="G1640" s="380">
        <v>1094</v>
      </c>
      <c r="H1640" s="137">
        <f t="shared" si="176"/>
        <v>0.83199505867819645</v>
      </c>
      <c r="I1640" s="381">
        <f t="shared" si="177"/>
        <v>0.23126142595978061</v>
      </c>
      <c r="J1640" s="137">
        <f t="shared" si="178"/>
        <v>-8.4518611304371369E-2</v>
      </c>
      <c r="K1640" s="137">
        <f t="shared" si="179"/>
        <v>-0.16589681039114243</v>
      </c>
      <c r="L1640" s="137">
        <f t="shared" si="180"/>
        <v>-0.16286817971599507</v>
      </c>
      <c r="M1640" s="137">
        <f t="shared" si="181"/>
        <v>-0.41328360141150888</v>
      </c>
      <c r="N1640" s="383">
        <f t="shared" si="175"/>
        <v>-452.13225994419071</v>
      </c>
    </row>
    <row r="1641" spans="2:14" x14ac:dyDescent="0.25">
      <c r="B1641" s="382">
        <v>22</v>
      </c>
      <c r="C1641" s="382">
        <v>5487</v>
      </c>
      <c r="D1641" s="379" t="s">
        <v>2211</v>
      </c>
      <c r="E1641" s="380">
        <v>61</v>
      </c>
      <c r="F1641" s="380">
        <v>367</v>
      </c>
      <c r="G1641" s="380">
        <v>470</v>
      </c>
      <c r="H1641" s="137">
        <f t="shared" si="176"/>
        <v>1.4468664850136239</v>
      </c>
      <c r="I1641" s="381">
        <f t="shared" si="177"/>
        <v>0.12978723404255318</v>
      </c>
      <c r="J1641" s="137">
        <f t="shared" si="178"/>
        <v>-0.10113820035414151</v>
      </c>
      <c r="K1641" s="137">
        <f t="shared" si="179"/>
        <v>-0.15023405290635547</v>
      </c>
      <c r="L1641" s="137">
        <f t="shared" si="180"/>
        <v>-0.24929669118824171</v>
      </c>
      <c r="M1641" s="137">
        <f t="shared" si="181"/>
        <v>-0.50066894444873866</v>
      </c>
      <c r="N1641" s="383">
        <f t="shared" si="175"/>
        <v>-235.31440389090716</v>
      </c>
    </row>
    <row r="1642" spans="2:14" x14ac:dyDescent="0.25">
      <c r="B1642" s="382">
        <v>22</v>
      </c>
      <c r="C1642" s="382">
        <v>5488</v>
      </c>
      <c r="D1642" s="379" t="s">
        <v>2212</v>
      </c>
      <c r="E1642" s="380">
        <v>16</v>
      </c>
      <c r="F1642" s="380">
        <v>46</v>
      </c>
      <c r="G1642" s="380">
        <v>67</v>
      </c>
      <c r="H1642" s="137">
        <f t="shared" si="176"/>
        <v>1.8043478260869565</v>
      </c>
      <c r="I1642" s="381">
        <f t="shared" si="177"/>
        <v>0.23880597014925373</v>
      </c>
      <c r="J1642" s="137">
        <f t="shared" si="178"/>
        <v>-0.11187168494878474</v>
      </c>
      <c r="K1642" s="137">
        <f t="shared" si="179"/>
        <v>-0.14112785068138242</v>
      </c>
      <c r="L1642" s="137">
        <f t="shared" si="180"/>
        <v>-0.15644227267783273</v>
      </c>
      <c r="M1642" s="137">
        <f t="shared" si="181"/>
        <v>-0.40944180830799992</v>
      </c>
      <c r="N1642" s="383">
        <f t="shared" si="175"/>
        <v>-27.432601156635993</v>
      </c>
    </row>
    <row r="1643" spans="2:14" x14ac:dyDescent="0.25">
      <c r="B1643" s="382">
        <v>22</v>
      </c>
      <c r="C1643" s="382">
        <v>5489</v>
      </c>
      <c r="D1643" s="379" t="s">
        <v>2213</v>
      </c>
      <c r="E1643" s="380">
        <v>1833</v>
      </c>
      <c r="F1643" s="380">
        <v>290</v>
      </c>
      <c r="G1643" s="380">
        <v>807</v>
      </c>
      <c r="H1643" s="137">
        <f t="shared" si="176"/>
        <v>9.1034482758620694</v>
      </c>
      <c r="I1643" s="381">
        <f t="shared" si="177"/>
        <v>2.2713754646840147</v>
      </c>
      <c r="J1643" s="137">
        <f t="shared" si="178"/>
        <v>-9.2162556908993207E-2</v>
      </c>
      <c r="K1643" s="137">
        <f t="shared" si="179"/>
        <v>4.4803769012326036E-2</v>
      </c>
      <c r="L1643" s="137">
        <f t="shared" si="180"/>
        <v>1.5747560996120586</v>
      </c>
      <c r="M1643" s="137">
        <f t="shared" si="181"/>
        <v>1.5273973117153914</v>
      </c>
      <c r="N1643" s="383">
        <f t="shared" si="175"/>
        <v>1232.6096305543208</v>
      </c>
    </row>
    <row r="1644" spans="2:14" x14ac:dyDescent="0.25">
      <c r="B1644" s="382">
        <v>22</v>
      </c>
      <c r="C1644" s="382">
        <v>5490</v>
      </c>
      <c r="D1644" s="379" t="s">
        <v>2214</v>
      </c>
      <c r="E1644" s="380">
        <v>68</v>
      </c>
      <c r="F1644" s="380">
        <v>667</v>
      </c>
      <c r="G1644" s="380">
        <v>300</v>
      </c>
      <c r="H1644" s="137">
        <f t="shared" si="176"/>
        <v>0.55172413793103448</v>
      </c>
      <c r="I1644" s="381">
        <f t="shared" si="177"/>
        <v>0.22666666666666666</v>
      </c>
      <c r="J1644" s="137">
        <f t="shared" si="178"/>
        <v>-0.10566597301193145</v>
      </c>
      <c r="K1644" s="137">
        <f t="shared" si="179"/>
        <v>-0.17303621429524574</v>
      </c>
      <c r="L1644" s="137">
        <f t="shared" si="180"/>
        <v>-0.16678166942972483</v>
      </c>
      <c r="M1644" s="137">
        <f t="shared" si="181"/>
        <v>-0.44548385673690205</v>
      </c>
      <c r="N1644" s="383">
        <f t="shared" si="175"/>
        <v>-133.64515702107062</v>
      </c>
    </row>
    <row r="1645" spans="2:14" x14ac:dyDescent="0.25">
      <c r="B1645" s="382">
        <v>22</v>
      </c>
      <c r="C1645" s="382">
        <v>5491</v>
      </c>
      <c r="D1645" s="379" t="s">
        <v>2215</v>
      </c>
      <c r="E1645" s="380">
        <v>95</v>
      </c>
      <c r="F1645" s="380">
        <v>1978</v>
      </c>
      <c r="G1645" s="380">
        <v>496</v>
      </c>
      <c r="H1645" s="137">
        <f t="shared" si="176"/>
        <v>0.29878665318503539</v>
      </c>
      <c r="I1645" s="381">
        <f t="shared" si="177"/>
        <v>0.19153225806451613</v>
      </c>
      <c r="J1645" s="137">
        <f t="shared" si="178"/>
        <v>-0.10044571747706775</v>
      </c>
      <c r="K1645" s="137">
        <f t="shared" si="179"/>
        <v>-0.17947934746537841</v>
      </c>
      <c r="L1645" s="137">
        <f t="shared" si="180"/>
        <v>-0.19670666394871089</v>
      </c>
      <c r="M1645" s="137">
        <f t="shared" si="181"/>
        <v>-0.47663172889115707</v>
      </c>
      <c r="N1645" s="383">
        <f t="shared" si="175"/>
        <v>-236.40933753001391</v>
      </c>
    </row>
    <row r="1646" spans="2:14" x14ac:dyDescent="0.25">
      <c r="B1646" s="382">
        <v>22</v>
      </c>
      <c r="C1646" s="382">
        <v>5492</v>
      </c>
      <c r="D1646" s="379" t="s">
        <v>2216</v>
      </c>
      <c r="E1646" s="380">
        <v>295</v>
      </c>
      <c r="F1646" s="380">
        <v>2579</v>
      </c>
      <c r="G1646" s="380">
        <v>943</v>
      </c>
      <c r="H1646" s="137">
        <f t="shared" si="176"/>
        <v>0.48003101977510665</v>
      </c>
      <c r="I1646" s="381">
        <f t="shared" si="177"/>
        <v>0.31283138918345704</v>
      </c>
      <c r="J1646" s="137">
        <f t="shared" si="178"/>
        <v>-8.8540338782761255E-2</v>
      </c>
      <c r="K1646" s="137">
        <f t="shared" si="179"/>
        <v>-0.17486246914285986</v>
      </c>
      <c r="L1646" s="137">
        <f t="shared" si="180"/>
        <v>-9.3392676939693858E-2</v>
      </c>
      <c r="M1646" s="137">
        <f t="shared" si="181"/>
        <v>-0.35679548486531498</v>
      </c>
      <c r="N1646" s="383">
        <f t="shared" si="175"/>
        <v>-336.45814222799203</v>
      </c>
    </row>
    <row r="1647" spans="2:14" x14ac:dyDescent="0.25">
      <c r="B1647" s="382">
        <v>22</v>
      </c>
      <c r="C1647" s="382">
        <v>5493</v>
      </c>
      <c r="D1647" s="379" t="s">
        <v>2217</v>
      </c>
      <c r="E1647" s="380">
        <v>112</v>
      </c>
      <c r="F1647" s="380">
        <v>545</v>
      </c>
      <c r="G1647" s="380">
        <v>497</v>
      </c>
      <c r="H1647" s="137">
        <f t="shared" si="176"/>
        <v>1.1174311926605505</v>
      </c>
      <c r="I1647" s="381">
        <f t="shared" si="177"/>
        <v>0.22535211267605634</v>
      </c>
      <c r="J1647" s="137">
        <f t="shared" si="178"/>
        <v>-0.10041908352025722</v>
      </c>
      <c r="K1647" s="137">
        <f t="shared" si="179"/>
        <v>-0.15862583185404275</v>
      </c>
      <c r="L1647" s="137">
        <f t="shared" si="180"/>
        <v>-0.16790131317865983</v>
      </c>
      <c r="M1647" s="137">
        <f t="shared" si="181"/>
        <v>-0.42694622855295983</v>
      </c>
      <c r="N1647" s="383">
        <f t="shared" si="175"/>
        <v>-212.19227559082103</v>
      </c>
    </row>
    <row r="1648" spans="2:14" x14ac:dyDescent="0.25">
      <c r="B1648" s="382">
        <v>22</v>
      </c>
      <c r="C1648" s="382">
        <v>5495</v>
      </c>
      <c r="D1648" s="379" t="s">
        <v>2218</v>
      </c>
      <c r="E1648" s="380">
        <v>1465</v>
      </c>
      <c r="F1648" s="380">
        <v>380</v>
      </c>
      <c r="G1648" s="380">
        <v>3169</v>
      </c>
      <c r="H1648" s="137">
        <f t="shared" si="176"/>
        <v>12.194736842105263</v>
      </c>
      <c r="I1648" s="381">
        <f t="shared" si="177"/>
        <v>0.46229094351530453</v>
      </c>
      <c r="J1648" s="137">
        <f t="shared" si="178"/>
        <v>-2.9253150922523501E-2</v>
      </c>
      <c r="K1648" s="137">
        <f t="shared" si="179"/>
        <v>0.1235488546591399</v>
      </c>
      <c r="L1648" s="137">
        <f t="shared" si="180"/>
        <v>3.3906359023497881E-2</v>
      </c>
      <c r="M1648" s="137">
        <f t="shared" si="181"/>
        <v>0.12820206276011425</v>
      </c>
      <c r="N1648" s="383">
        <f t="shared" si="175"/>
        <v>406.27233688680207</v>
      </c>
    </row>
    <row r="1649" spans="2:14" x14ac:dyDescent="0.25">
      <c r="B1649" s="382">
        <v>22</v>
      </c>
      <c r="C1649" s="382">
        <v>5496</v>
      </c>
      <c r="D1649" s="379" t="s">
        <v>2219</v>
      </c>
      <c r="E1649" s="380">
        <v>668</v>
      </c>
      <c r="F1649" s="380">
        <v>371</v>
      </c>
      <c r="G1649" s="380">
        <v>1945</v>
      </c>
      <c r="H1649" s="137">
        <f t="shared" si="176"/>
        <v>7.0431266846361185</v>
      </c>
      <c r="I1649" s="381">
        <f t="shared" si="177"/>
        <v>0.34344473007712084</v>
      </c>
      <c r="J1649" s="137">
        <f t="shared" si="178"/>
        <v>-6.185311405861111E-2</v>
      </c>
      <c r="K1649" s="137">
        <f t="shared" si="179"/>
        <v>-7.6792640932620074E-3</v>
      </c>
      <c r="L1649" s="137">
        <f t="shared" si="180"/>
        <v>-6.7318406875143316E-2</v>
      </c>
      <c r="M1649" s="137">
        <f t="shared" si="181"/>
        <v>-0.13685078502701642</v>
      </c>
      <c r="N1649" s="383">
        <f t="shared" si="175"/>
        <v>-266.17477687754695</v>
      </c>
    </row>
    <row r="1650" spans="2:14" x14ac:dyDescent="0.25">
      <c r="B1650" s="382">
        <v>22</v>
      </c>
      <c r="C1650" s="382">
        <v>5497</v>
      </c>
      <c r="D1650" s="379" t="s">
        <v>2220</v>
      </c>
      <c r="E1650" s="380">
        <v>542</v>
      </c>
      <c r="F1650" s="380">
        <v>440</v>
      </c>
      <c r="G1650" s="380">
        <v>932</v>
      </c>
      <c r="H1650" s="137">
        <f t="shared" si="176"/>
        <v>3.35</v>
      </c>
      <c r="I1650" s="381">
        <f t="shared" si="177"/>
        <v>0.58154506437768239</v>
      </c>
      <c r="J1650" s="137">
        <f t="shared" si="178"/>
        <v>-8.8833312307677076E-2</v>
      </c>
      <c r="K1650" s="137">
        <f t="shared" si="179"/>
        <v>-0.10175510685407861</v>
      </c>
      <c r="L1650" s="137">
        <f t="shared" si="180"/>
        <v>0.13547855150248905</v>
      </c>
      <c r="M1650" s="137">
        <f t="shared" si="181"/>
        <v>-5.510986765926662E-2</v>
      </c>
      <c r="N1650" s="383">
        <f t="shared" si="175"/>
        <v>-51.362396658436488</v>
      </c>
    </row>
    <row r="1651" spans="2:14" x14ac:dyDescent="0.25">
      <c r="B1651" s="382">
        <v>22</v>
      </c>
      <c r="C1651" s="382">
        <v>5498</v>
      </c>
      <c r="D1651" s="379" t="s">
        <v>2221</v>
      </c>
      <c r="E1651" s="380">
        <v>758</v>
      </c>
      <c r="F1651" s="380">
        <v>763</v>
      </c>
      <c r="G1651" s="380">
        <v>2615</v>
      </c>
      <c r="H1651" s="137">
        <f t="shared" si="176"/>
        <v>4.4207077326343382</v>
      </c>
      <c r="I1651" s="381">
        <f t="shared" si="177"/>
        <v>0.2898661567877629</v>
      </c>
      <c r="J1651" s="137">
        <f t="shared" si="178"/>
        <v>-4.4008362995556612E-2</v>
      </c>
      <c r="K1651" s="137">
        <f t="shared" si="179"/>
        <v>-7.4480729097924525E-2</v>
      </c>
      <c r="L1651" s="137">
        <f t="shared" si="180"/>
        <v>-0.11295283124171683</v>
      </c>
      <c r="M1651" s="137">
        <f t="shared" si="181"/>
        <v>-0.23144192333519797</v>
      </c>
      <c r="N1651" s="383">
        <f t="shared" si="175"/>
        <v>-605.22062952154272</v>
      </c>
    </row>
    <row r="1652" spans="2:14" x14ac:dyDescent="0.25">
      <c r="B1652" s="382">
        <v>22</v>
      </c>
      <c r="C1652" s="382">
        <v>5499</v>
      </c>
      <c r="D1652" s="379" t="s">
        <v>2222</v>
      </c>
      <c r="E1652" s="380">
        <v>153</v>
      </c>
      <c r="F1652" s="380">
        <v>391</v>
      </c>
      <c r="G1652" s="380">
        <v>480</v>
      </c>
      <c r="H1652" s="137">
        <f t="shared" si="176"/>
        <v>1.618925831202046</v>
      </c>
      <c r="I1652" s="381">
        <f t="shared" si="177"/>
        <v>0.31874999999999998</v>
      </c>
      <c r="J1652" s="137">
        <f t="shared" si="178"/>
        <v>-0.10087186078603622</v>
      </c>
      <c r="K1652" s="137">
        <f t="shared" si="179"/>
        <v>-0.14585114666463644</v>
      </c>
      <c r="L1652" s="137">
        <f t="shared" si="180"/>
        <v>-8.8351624498748033E-2</v>
      </c>
      <c r="M1652" s="137">
        <f t="shared" si="181"/>
        <v>-0.33507463194942066</v>
      </c>
      <c r="N1652" s="383">
        <f t="shared" si="175"/>
        <v>-160.83582333572193</v>
      </c>
    </row>
    <row r="1653" spans="2:14" x14ac:dyDescent="0.25">
      <c r="B1653" s="382">
        <v>22</v>
      </c>
      <c r="C1653" s="382">
        <v>5501</v>
      </c>
      <c r="D1653" s="379" t="s">
        <v>2223</v>
      </c>
      <c r="E1653" s="380">
        <v>196</v>
      </c>
      <c r="F1653" s="380">
        <v>390</v>
      </c>
      <c r="G1653" s="380">
        <v>1226</v>
      </c>
      <c r="H1653" s="137">
        <f t="shared" si="176"/>
        <v>3.6461538461538461</v>
      </c>
      <c r="I1653" s="381">
        <f t="shared" si="177"/>
        <v>0.1598694942903752</v>
      </c>
      <c r="J1653" s="137">
        <f t="shared" si="178"/>
        <v>-8.100292900538153E-2</v>
      </c>
      <c r="K1653" s="137">
        <f t="shared" si="179"/>
        <v>-9.4211113635626259E-2</v>
      </c>
      <c r="L1653" s="137">
        <f t="shared" si="180"/>
        <v>-0.22367475790829217</v>
      </c>
      <c r="M1653" s="137">
        <f t="shared" si="181"/>
        <v>-0.39888880054929998</v>
      </c>
      <c r="N1653" s="383">
        <f t="shared" si="175"/>
        <v>-489.03766947344178</v>
      </c>
    </row>
    <row r="1654" spans="2:14" x14ac:dyDescent="0.25">
      <c r="B1654" s="382">
        <v>22</v>
      </c>
      <c r="C1654" s="382">
        <v>5503</v>
      </c>
      <c r="D1654" s="379" t="s">
        <v>2224</v>
      </c>
      <c r="E1654" s="380">
        <v>952</v>
      </c>
      <c r="F1654" s="380">
        <v>535</v>
      </c>
      <c r="G1654" s="380">
        <v>1342</v>
      </c>
      <c r="H1654" s="137">
        <f t="shared" si="176"/>
        <v>4.2878504672897195</v>
      </c>
      <c r="I1654" s="381">
        <f t="shared" si="177"/>
        <v>0.70938897168405368</v>
      </c>
      <c r="J1654" s="137">
        <f t="shared" si="178"/>
        <v>-7.7913390015360157E-2</v>
      </c>
      <c r="K1654" s="137">
        <f t="shared" si="179"/>
        <v>-7.7865031958746611E-2</v>
      </c>
      <c r="L1654" s="137">
        <f t="shared" si="180"/>
        <v>0.24436691415432982</v>
      </c>
      <c r="M1654" s="137">
        <f t="shared" si="181"/>
        <v>8.858849218022305E-2</v>
      </c>
      <c r="N1654" s="383">
        <f t="shared" si="175"/>
        <v>118.88575650585933</v>
      </c>
    </row>
    <row r="1655" spans="2:14" x14ac:dyDescent="0.25">
      <c r="B1655" s="382">
        <v>22</v>
      </c>
      <c r="C1655" s="382">
        <v>5511</v>
      </c>
      <c r="D1655" s="379" t="s">
        <v>2225</v>
      </c>
      <c r="E1655" s="380">
        <v>1470</v>
      </c>
      <c r="F1655" s="380">
        <v>834</v>
      </c>
      <c r="G1655" s="380">
        <v>1717</v>
      </c>
      <c r="H1655" s="137">
        <f t="shared" si="176"/>
        <v>3.8213429256594722</v>
      </c>
      <c r="I1655" s="381">
        <f t="shared" si="177"/>
        <v>0.85614443797320905</v>
      </c>
      <c r="J1655" s="137">
        <f t="shared" si="178"/>
        <v>-6.7925656211411736E-2</v>
      </c>
      <c r="K1655" s="137">
        <f t="shared" si="179"/>
        <v>-8.9748482996513113E-2</v>
      </c>
      <c r="L1655" s="137">
        <f t="shared" si="180"/>
        <v>0.36936279992727006</v>
      </c>
      <c r="M1655" s="137">
        <f t="shared" si="181"/>
        <v>0.21168866071934522</v>
      </c>
      <c r="N1655" s="383">
        <f t="shared" si="175"/>
        <v>363.46943045511574</v>
      </c>
    </row>
    <row r="1656" spans="2:14" x14ac:dyDescent="0.25">
      <c r="B1656" s="382">
        <v>22</v>
      </c>
      <c r="C1656" s="382">
        <v>5512</v>
      </c>
      <c r="D1656" s="379" t="s">
        <v>2226</v>
      </c>
      <c r="E1656" s="380">
        <v>464</v>
      </c>
      <c r="F1656" s="380">
        <v>422</v>
      </c>
      <c r="G1656" s="380">
        <v>1344</v>
      </c>
      <c r="H1656" s="137">
        <f t="shared" si="176"/>
        <v>4.2843601895734595</v>
      </c>
      <c r="I1656" s="381">
        <f t="shared" si="177"/>
        <v>0.34523809523809523</v>
      </c>
      <c r="J1656" s="137">
        <f t="shared" si="178"/>
        <v>-7.7860122101739093E-2</v>
      </c>
      <c r="K1656" s="137">
        <f t="shared" si="179"/>
        <v>-7.7953940584327322E-2</v>
      </c>
      <c r="L1656" s="137">
        <f t="shared" si="180"/>
        <v>-6.5790945769410775E-2</v>
      </c>
      <c r="M1656" s="137">
        <f t="shared" si="181"/>
        <v>-0.22160500845547718</v>
      </c>
      <c r="N1656" s="383">
        <f t="shared" si="175"/>
        <v>-297.83713136416134</v>
      </c>
    </row>
    <row r="1657" spans="2:14" x14ac:dyDescent="0.25">
      <c r="B1657" s="382">
        <v>22</v>
      </c>
      <c r="C1657" s="382">
        <v>5514</v>
      </c>
      <c r="D1657" s="379" t="s">
        <v>2227</v>
      </c>
      <c r="E1657" s="380">
        <v>246</v>
      </c>
      <c r="F1657" s="380">
        <v>691</v>
      </c>
      <c r="G1657" s="380">
        <v>1354</v>
      </c>
      <c r="H1657" s="137">
        <f t="shared" si="176"/>
        <v>2.3154848046309695</v>
      </c>
      <c r="I1657" s="381">
        <f t="shared" si="177"/>
        <v>0.18168389955686853</v>
      </c>
      <c r="J1657" s="137">
        <f t="shared" si="178"/>
        <v>-7.759378253363379E-2</v>
      </c>
      <c r="K1657" s="137">
        <f t="shared" si="179"/>
        <v>-0.12810754400661067</v>
      </c>
      <c r="L1657" s="137">
        <f t="shared" si="180"/>
        <v>-0.20509479644012629</v>
      </c>
      <c r="M1657" s="137">
        <f t="shared" si="181"/>
        <v>-0.41079612298037077</v>
      </c>
      <c r="N1657" s="383">
        <f t="shared" si="175"/>
        <v>-556.21795051542199</v>
      </c>
    </row>
    <row r="1658" spans="2:14" x14ac:dyDescent="0.25">
      <c r="B1658" s="382">
        <v>22</v>
      </c>
      <c r="C1658" s="382">
        <v>5515</v>
      </c>
      <c r="D1658" s="379" t="s">
        <v>2228</v>
      </c>
      <c r="E1658" s="380">
        <v>268</v>
      </c>
      <c r="F1658" s="380">
        <v>283</v>
      </c>
      <c r="G1658" s="380">
        <v>899</v>
      </c>
      <c r="H1658" s="137">
        <f t="shared" si="176"/>
        <v>4.1236749116607774</v>
      </c>
      <c r="I1658" s="381">
        <f t="shared" si="177"/>
        <v>0.29810901001112344</v>
      </c>
      <c r="J1658" s="137">
        <f t="shared" si="178"/>
        <v>-8.9712232882424525E-2</v>
      </c>
      <c r="K1658" s="137">
        <f t="shared" si="179"/>
        <v>-8.2047112638721942E-2</v>
      </c>
      <c r="L1658" s="137">
        <f t="shared" si="180"/>
        <v>-0.10593215415211379</v>
      </c>
      <c r="M1658" s="137">
        <f t="shared" si="181"/>
        <v>-0.27769149967326023</v>
      </c>
      <c r="N1658" s="383">
        <f t="shared" si="175"/>
        <v>-249.64465820626094</v>
      </c>
    </row>
    <row r="1659" spans="2:14" x14ac:dyDescent="0.25">
      <c r="B1659" s="382">
        <v>22</v>
      </c>
      <c r="C1659" s="382">
        <v>5516</v>
      </c>
      <c r="D1659" s="379" t="s">
        <v>2229</v>
      </c>
      <c r="E1659" s="380">
        <v>1245</v>
      </c>
      <c r="F1659" s="380">
        <v>291</v>
      </c>
      <c r="G1659" s="380">
        <v>2787</v>
      </c>
      <c r="H1659" s="137">
        <f t="shared" si="176"/>
        <v>13.855670103092784</v>
      </c>
      <c r="I1659" s="381">
        <f t="shared" si="177"/>
        <v>0.44671689989235736</v>
      </c>
      <c r="J1659" s="137">
        <f t="shared" si="178"/>
        <v>-3.9427322424145615E-2</v>
      </c>
      <c r="K1659" s="137">
        <f t="shared" si="179"/>
        <v>0.16585817942368369</v>
      </c>
      <c r="L1659" s="137">
        <f t="shared" si="180"/>
        <v>2.0641494504713372E-2</v>
      </c>
      <c r="M1659" s="137">
        <f t="shared" si="181"/>
        <v>0.14707235150425144</v>
      </c>
      <c r="N1659" s="383">
        <f t="shared" si="175"/>
        <v>409.89064364234878</v>
      </c>
    </row>
    <row r="1660" spans="2:14" x14ac:dyDescent="0.25">
      <c r="B1660" s="382">
        <v>22</v>
      </c>
      <c r="C1660" s="382">
        <v>5518</v>
      </c>
      <c r="D1660" s="379" t="s">
        <v>2230</v>
      </c>
      <c r="E1660" s="380">
        <v>2870</v>
      </c>
      <c r="F1660" s="380">
        <v>658</v>
      </c>
      <c r="G1660" s="380">
        <v>6719</v>
      </c>
      <c r="H1660" s="137">
        <f t="shared" si="176"/>
        <v>14.572948328267477</v>
      </c>
      <c r="I1660" s="381">
        <f t="shared" si="177"/>
        <v>0.42714689685965174</v>
      </c>
      <c r="J1660" s="137">
        <f t="shared" si="178"/>
        <v>6.5297395754854756E-2</v>
      </c>
      <c r="K1660" s="137">
        <f t="shared" si="179"/>
        <v>0.18412956821952747</v>
      </c>
      <c r="L1660" s="137">
        <f t="shared" si="180"/>
        <v>3.973155494891239E-3</v>
      </c>
      <c r="M1660" s="137">
        <f t="shared" si="181"/>
        <v>0.25340011946927349</v>
      </c>
      <c r="N1660" s="383">
        <f t="shared" si="175"/>
        <v>1702.5954027140485</v>
      </c>
    </row>
    <row r="1661" spans="2:14" x14ac:dyDescent="0.25">
      <c r="B1661" s="382">
        <v>22</v>
      </c>
      <c r="C1661" s="382">
        <v>5520</v>
      </c>
      <c r="D1661" s="379" t="s">
        <v>2231</v>
      </c>
      <c r="E1661" s="380">
        <v>189</v>
      </c>
      <c r="F1661" s="380">
        <v>971</v>
      </c>
      <c r="G1661" s="380">
        <v>1142</v>
      </c>
      <c r="H1661" s="137">
        <f t="shared" si="176"/>
        <v>1.3707518022657055</v>
      </c>
      <c r="I1661" s="381">
        <f t="shared" si="177"/>
        <v>0.16549912434325745</v>
      </c>
      <c r="J1661" s="137">
        <f t="shared" si="178"/>
        <v>-8.3240181377465972E-2</v>
      </c>
      <c r="K1661" s="137">
        <f t="shared" si="179"/>
        <v>-0.15217293925860853</v>
      </c>
      <c r="L1661" s="137">
        <f t="shared" si="180"/>
        <v>-0.21887983876267414</v>
      </c>
      <c r="M1661" s="137">
        <f t="shared" si="181"/>
        <v>-0.45429295939874864</v>
      </c>
      <c r="N1661" s="383">
        <f t="shared" si="175"/>
        <v>-518.80255963337095</v>
      </c>
    </row>
    <row r="1662" spans="2:14" x14ac:dyDescent="0.25">
      <c r="B1662" s="382">
        <v>22</v>
      </c>
      <c r="C1662" s="382">
        <v>5521</v>
      </c>
      <c r="D1662" s="379" t="s">
        <v>2232</v>
      </c>
      <c r="E1662" s="380">
        <v>730</v>
      </c>
      <c r="F1662" s="380">
        <v>376</v>
      </c>
      <c r="G1662" s="380">
        <v>1191</v>
      </c>
      <c r="H1662" s="137">
        <f t="shared" si="176"/>
        <v>5.1090425531914896</v>
      </c>
      <c r="I1662" s="381">
        <f t="shared" si="177"/>
        <v>0.61293031066330816</v>
      </c>
      <c r="J1662" s="137">
        <f t="shared" si="178"/>
        <v>-8.1935117493750043E-2</v>
      </c>
      <c r="K1662" s="137">
        <f t="shared" si="179"/>
        <v>-5.6946622127015172E-2</v>
      </c>
      <c r="L1662" s="137">
        <f t="shared" si="180"/>
        <v>0.1622102757705586</v>
      </c>
      <c r="M1662" s="137">
        <f t="shared" si="181"/>
        <v>2.3328536149793383E-2</v>
      </c>
      <c r="N1662" s="383">
        <f t="shared" si="175"/>
        <v>27.78428655440392</v>
      </c>
    </row>
    <row r="1663" spans="2:14" x14ac:dyDescent="0.25">
      <c r="B1663" s="382">
        <v>22</v>
      </c>
      <c r="C1663" s="382">
        <v>5522</v>
      </c>
      <c r="D1663" s="379" t="s">
        <v>2233</v>
      </c>
      <c r="E1663" s="380">
        <v>209</v>
      </c>
      <c r="F1663" s="380">
        <v>741</v>
      </c>
      <c r="G1663" s="380">
        <v>789</v>
      </c>
      <c r="H1663" s="137">
        <f t="shared" si="176"/>
        <v>1.3468286099865048</v>
      </c>
      <c r="I1663" s="381">
        <f t="shared" si="177"/>
        <v>0.26489226869455007</v>
      </c>
      <c r="J1663" s="137">
        <f t="shared" si="178"/>
        <v>-9.2641968131582736E-2</v>
      </c>
      <c r="K1663" s="137">
        <f t="shared" si="179"/>
        <v>-0.15278234009085123</v>
      </c>
      <c r="L1663" s="137">
        <f t="shared" si="180"/>
        <v>-0.13422381584173715</v>
      </c>
      <c r="M1663" s="137">
        <f t="shared" si="181"/>
        <v>-0.37964812406417114</v>
      </c>
      <c r="N1663" s="383">
        <f t="shared" si="175"/>
        <v>-299.54236988663104</v>
      </c>
    </row>
    <row r="1664" spans="2:14" x14ac:dyDescent="0.25">
      <c r="B1664" s="382">
        <v>22</v>
      </c>
      <c r="C1664" s="382">
        <v>5523</v>
      </c>
      <c r="D1664" s="379" t="s">
        <v>2234</v>
      </c>
      <c r="E1664" s="380">
        <v>310</v>
      </c>
      <c r="F1664" s="380">
        <v>703</v>
      </c>
      <c r="G1664" s="380">
        <v>2729</v>
      </c>
      <c r="H1664" s="137">
        <f t="shared" si="176"/>
        <v>4.3229018492176383</v>
      </c>
      <c r="I1664" s="381">
        <f t="shared" si="177"/>
        <v>0.11359472334188347</v>
      </c>
      <c r="J1664" s="137">
        <f t="shared" si="178"/>
        <v>-4.0972091919156302E-2</v>
      </c>
      <c r="K1664" s="137">
        <f t="shared" si="179"/>
        <v>-7.6972160260486658E-2</v>
      </c>
      <c r="L1664" s="137">
        <f t="shared" si="180"/>
        <v>-0.26308832204940569</v>
      </c>
      <c r="M1664" s="137">
        <f t="shared" si="181"/>
        <v>-0.38103257422904868</v>
      </c>
      <c r="N1664" s="383">
        <f t="shared" si="175"/>
        <v>-1039.8378950710739</v>
      </c>
    </row>
    <row r="1665" spans="2:14" x14ac:dyDescent="0.25">
      <c r="B1665" s="382">
        <v>22</v>
      </c>
      <c r="C1665" s="382">
        <v>5527</v>
      </c>
      <c r="D1665" s="379" t="s">
        <v>2235</v>
      </c>
      <c r="E1665" s="380">
        <v>173</v>
      </c>
      <c r="F1665" s="380">
        <v>368</v>
      </c>
      <c r="G1665" s="380">
        <v>1155</v>
      </c>
      <c r="H1665" s="137">
        <f t="shared" si="176"/>
        <v>3.6086956521739131</v>
      </c>
      <c r="I1665" s="381">
        <f t="shared" si="177"/>
        <v>0.1497835497835498</v>
      </c>
      <c r="J1665" s="137">
        <f t="shared" si="178"/>
        <v>-8.2893939938929087E-2</v>
      </c>
      <c r="K1665" s="137">
        <f t="shared" si="179"/>
        <v>-9.5165294596062919E-2</v>
      </c>
      <c r="L1665" s="137">
        <f t="shared" si="180"/>
        <v>-0.23226524928394818</v>
      </c>
      <c r="M1665" s="137">
        <f t="shared" si="181"/>
        <v>-0.41032448381894016</v>
      </c>
      <c r="N1665" s="383">
        <f t="shared" si="175"/>
        <v>-473.92477881087586</v>
      </c>
    </row>
    <row r="1666" spans="2:14" x14ac:dyDescent="0.25">
      <c r="B1666" s="382">
        <v>22</v>
      </c>
      <c r="C1666" s="382">
        <v>5529</v>
      </c>
      <c r="D1666" s="379" t="s">
        <v>2236</v>
      </c>
      <c r="E1666" s="380">
        <v>148</v>
      </c>
      <c r="F1666" s="380">
        <v>588</v>
      </c>
      <c r="G1666" s="380">
        <v>603</v>
      </c>
      <c r="H1666" s="137">
        <f t="shared" si="176"/>
        <v>1.2772108843537415</v>
      </c>
      <c r="I1666" s="381">
        <f t="shared" si="177"/>
        <v>0.24543946932006633</v>
      </c>
      <c r="J1666" s="137">
        <f t="shared" si="178"/>
        <v>-9.7595884098341149E-2</v>
      </c>
      <c r="K1666" s="137">
        <f t="shared" si="179"/>
        <v>-0.15455572800013676</v>
      </c>
      <c r="L1666" s="137">
        <f t="shared" si="180"/>
        <v>-0.15079232909756379</v>
      </c>
      <c r="M1666" s="137">
        <f t="shared" si="181"/>
        <v>-0.40294394119604171</v>
      </c>
      <c r="N1666" s="383">
        <f t="shared" si="175"/>
        <v>-242.97519654121317</v>
      </c>
    </row>
    <row r="1667" spans="2:14" x14ac:dyDescent="0.25">
      <c r="B1667" s="382">
        <v>22</v>
      </c>
      <c r="C1667" s="382">
        <v>5530</v>
      </c>
      <c r="D1667" s="379" t="s">
        <v>2237</v>
      </c>
      <c r="E1667" s="380">
        <v>208</v>
      </c>
      <c r="F1667" s="380">
        <v>570</v>
      </c>
      <c r="G1667" s="380">
        <v>575</v>
      </c>
      <c r="H1667" s="137">
        <f t="shared" si="176"/>
        <v>1.3736842105263158</v>
      </c>
      <c r="I1667" s="381">
        <f t="shared" si="177"/>
        <v>0.36173913043478262</v>
      </c>
      <c r="J1667" s="137">
        <f t="shared" si="178"/>
        <v>-9.8341634889035953E-2</v>
      </c>
      <c r="K1667" s="137">
        <f t="shared" si="179"/>
        <v>-0.1520982413665532</v>
      </c>
      <c r="L1667" s="137">
        <f t="shared" si="180"/>
        <v>-5.1736535649405481E-2</v>
      </c>
      <c r="M1667" s="137">
        <f t="shared" si="181"/>
        <v>-0.30217641190499467</v>
      </c>
      <c r="N1667" s="383">
        <f t="shared" si="175"/>
        <v>-173.75143684537193</v>
      </c>
    </row>
    <row r="1668" spans="2:14" x14ac:dyDescent="0.25">
      <c r="B1668" s="382">
        <v>22</v>
      </c>
      <c r="C1668" s="382">
        <v>5531</v>
      </c>
      <c r="D1668" s="379" t="s">
        <v>2238</v>
      </c>
      <c r="E1668" s="380">
        <v>99</v>
      </c>
      <c r="F1668" s="380">
        <v>570</v>
      </c>
      <c r="G1668" s="380">
        <v>430</v>
      </c>
      <c r="H1668" s="137">
        <f t="shared" si="176"/>
        <v>0.92807017543859649</v>
      </c>
      <c r="I1668" s="381">
        <f t="shared" si="177"/>
        <v>0.23023255813953489</v>
      </c>
      <c r="J1668" s="137">
        <f t="shared" si="178"/>
        <v>-0.10220355862656268</v>
      </c>
      <c r="K1668" s="137">
        <f t="shared" si="179"/>
        <v>-0.16344946743505614</v>
      </c>
      <c r="L1668" s="137">
        <f t="shared" si="180"/>
        <v>-0.1637444962702384</v>
      </c>
      <c r="M1668" s="137">
        <f t="shared" si="181"/>
        <v>-0.42939752233185724</v>
      </c>
      <c r="N1668" s="383">
        <f t="shared" si="175"/>
        <v>-184.64093460269862</v>
      </c>
    </row>
    <row r="1669" spans="2:14" x14ac:dyDescent="0.25">
      <c r="B1669" s="382">
        <v>22</v>
      </c>
      <c r="C1669" s="382">
        <v>5533</v>
      </c>
      <c r="D1669" s="379" t="s">
        <v>2239</v>
      </c>
      <c r="E1669" s="380">
        <v>503</v>
      </c>
      <c r="F1669" s="380">
        <v>498</v>
      </c>
      <c r="G1669" s="380">
        <v>850</v>
      </c>
      <c r="H1669" s="137">
        <f t="shared" si="176"/>
        <v>2.7168674698795181</v>
      </c>
      <c r="I1669" s="381">
        <f t="shared" si="177"/>
        <v>0.59176470588235297</v>
      </c>
      <c r="J1669" s="137">
        <f t="shared" si="178"/>
        <v>-9.1017296766140454E-2</v>
      </c>
      <c r="K1669" s="137">
        <f t="shared" si="179"/>
        <v>-0.11788303352341276</v>
      </c>
      <c r="L1669" s="137">
        <f t="shared" si="180"/>
        <v>0.14418291648771756</v>
      </c>
      <c r="M1669" s="137">
        <f t="shared" si="181"/>
        <v>-6.4717413801835655E-2</v>
      </c>
      <c r="N1669" s="383">
        <f t="shared" si="175"/>
        <v>-55.009801731560309</v>
      </c>
    </row>
    <row r="1670" spans="2:14" x14ac:dyDescent="0.25">
      <c r="B1670" s="382">
        <v>22</v>
      </c>
      <c r="C1670" s="382">
        <v>5534</v>
      </c>
      <c r="D1670" s="379" t="s">
        <v>2240</v>
      </c>
      <c r="E1670" s="380">
        <v>97</v>
      </c>
      <c r="F1670" s="380">
        <v>199</v>
      </c>
      <c r="G1670" s="380">
        <v>304</v>
      </c>
      <c r="H1670" s="137">
        <f t="shared" si="176"/>
        <v>2.0150753768844223</v>
      </c>
      <c r="I1670" s="381">
        <f t="shared" si="177"/>
        <v>0.31907894736842107</v>
      </c>
      <c r="J1670" s="137">
        <f t="shared" si="178"/>
        <v>-0.10555943718468934</v>
      </c>
      <c r="K1670" s="137">
        <f t="shared" si="179"/>
        <v>-0.13575994060760507</v>
      </c>
      <c r="L1670" s="137">
        <f t="shared" si="180"/>
        <v>-8.807145048732512E-2</v>
      </c>
      <c r="M1670" s="137">
        <f t="shared" si="181"/>
        <v>-0.32939082827961952</v>
      </c>
      <c r="N1670" s="383">
        <f t="shared" si="175"/>
        <v>-100.13481179700433</v>
      </c>
    </row>
    <row r="1671" spans="2:14" x14ac:dyDescent="0.25">
      <c r="B1671" s="382">
        <v>22</v>
      </c>
      <c r="C1671" s="382">
        <v>5535</v>
      </c>
      <c r="D1671" s="379" t="s">
        <v>2241</v>
      </c>
      <c r="E1671" s="380">
        <v>324</v>
      </c>
      <c r="F1671" s="380">
        <v>412</v>
      </c>
      <c r="G1671" s="380">
        <v>834</v>
      </c>
      <c r="H1671" s="137">
        <f t="shared" si="176"/>
        <v>2.8106796116504853</v>
      </c>
      <c r="I1671" s="381">
        <f t="shared" si="177"/>
        <v>0.38848920863309355</v>
      </c>
      <c r="J1671" s="137">
        <f t="shared" si="178"/>
        <v>-9.144344007510892E-2</v>
      </c>
      <c r="K1671" s="137">
        <f t="shared" si="179"/>
        <v>-0.11549333583580947</v>
      </c>
      <c r="L1671" s="137">
        <f t="shared" si="180"/>
        <v>-2.8952718436728513E-2</v>
      </c>
      <c r="M1671" s="137">
        <f t="shared" si="181"/>
        <v>-0.23588949434764689</v>
      </c>
      <c r="N1671" s="383">
        <f t="shared" si="175"/>
        <v>-196.7318382859375</v>
      </c>
    </row>
    <row r="1672" spans="2:14" x14ac:dyDescent="0.25">
      <c r="B1672" s="382">
        <v>22</v>
      </c>
      <c r="C1672" s="382">
        <v>5537</v>
      </c>
      <c r="D1672" s="379" t="s">
        <v>2242</v>
      </c>
      <c r="E1672" s="380">
        <v>243</v>
      </c>
      <c r="F1672" s="380">
        <v>711</v>
      </c>
      <c r="G1672" s="380">
        <v>1308</v>
      </c>
      <c r="H1672" s="137">
        <f t="shared" si="176"/>
        <v>2.1814345991561179</v>
      </c>
      <c r="I1672" s="381">
        <f t="shared" si="177"/>
        <v>0.18577981651376146</v>
      </c>
      <c r="J1672" s="137">
        <f t="shared" si="178"/>
        <v>-7.8818944546918138E-2</v>
      </c>
      <c r="K1672" s="137">
        <f t="shared" si="179"/>
        <v>-0.13152223489841522</v>
      </c>
      <c r="L1672" s="137">
        <f t="shared" si="180"/>
        <v>-0.20160618520795259</v>
      </c>
      <c r="M1672" s="137">
        <f t="shared" si="181"/>
        <v>-0.41194736465328596</v>
      </c>
      <c r="N1672" s="383">
        <f t="shared" si="175"/>
        <v>-538.82715296649803</v>
      </c>
    </row>
    <row r="1673" spans="2:14" x14ac:dyDescent="0.25">
      <c r="B1673" s="382">
        <v>22</v>
      </c>
      <c r="C1673" s="382">
        <v>5539</v>
      </c>
      <c r="D1673" s="379" t="s">
        <v>2243</v>
      </c>
      <c r="E1673" s="380">
        <v>181</v>
      </c>
      <c r="F1673" s="380">
        <v>895</v>
      </c>
      <c r="G1673" s="380">
        <v>1119</v>
      </c>
      <c r="H1673" s="137">
        <f t="shared" si="176"/>
        <v>1.4525139664804469</v>
      </c>
      <c r="I1673" s="381">
        <f t="shared" si="177"/>
        <v>0.16175156389633602</v>
      </c>
      <c r="J1673" s="137">
        <f t="shared" si="178"/>
        <v>-8.3852762384108132E-2</v>
      </c>
      <c r="K1673" s="137">
        <f t="shared" si="179"/>
        <v>-0.15009019334673687</v>
      </c>
      <c r="L1673" s="137">
        <f t="shared" si="180"/>
        <v>-0.2220717446548037</v>
      </c>
      <c r="M1673" s="137">
        <f t="shared" si="181"/>
        <v>-0.45601470038564873</v>
      </c>
      <c r="N1673" s="383">
        <f t="shared" si="175"/>
        <v>-510.28044973154095</v>
      </c>
    </row>
    <row r="1674" spans="2:14" x14ac:dyDescent="0.25">
      <c r="B1674" s="382">
        <v>22</v>
      </c>
      <c r="C1674" s="382">
        <v>5540</v>
      </c>
      <c r="D1674" s="379" t="s">
        <v>2244</v>
      </c>
      <c r="E1674" s="380">
        <v>334</v>
      </c>
      <c r="F1674" s="380">
        <v>1183</v>
      </c>
      <c r="G1674" s="380">
        <v>1872</v>
      </c>
      <c r="H1674" s="137">
        <f t="shared" si="176"/>
        <v>1.8647506339814033</v>
      </c>
      <c r="I1674" s="381">
        <f t="shared" si="177"/>
        <v>0.17841880341880342</v>
      </c>
      <c r="J1674" s="137">
        <f t="shared" si="178"/>
        <v>-6.3797392905779723E-2</v>
      </c>
      <c r="K1674" s="137">
        <f t="shared" si="179"/>
        <v>-0.13958919643444598</v>
      </c>
      <c r="L1674" s="137">
        <f t="shared" si="180"/>
        <v>-0.20787577349148276</v>
      </c>
      <c r="M1674" s="137">
        <f t="shared" si="181"/>
        <v>-0.41126236283170847</v>
      </c>
      <c r="N1674" s="383">
        <f t="shared" si="175"/>
        <v>-769.88314322095823</v>
      </c>
    </row>
    <row r="1675" spans="2:14" x14ac:dyDescent="0.25">
      <c r="B1675" s="382">
        <v>22</v>
      </c>
      <c r="C1675" s="382">
        <v>5541</v>
      </c>
      <c r="D1675" s="379" t="s">
        <v>2245</v>
      </c>
      <c r="E1675" s="380">
        <v>339</v>
      </c>
      <c r="F1675" s="380">
        <v>1063</v>
      </c>
      <c r="G1675" s="380">
        <v>1206</v>
      </c>
      <c r="H1675" s="137">
        <f t="shared" si="176"/>
        <v>1.4534336782690498</v>
      </c>
      <c r="I1675" s="381">
        <f t="shared" si="177"/>
        <v>0.28109452736318408</v>
      </c>
      <c r="J1675" s="137">
        <f t="shared" si="178"/>
        <v>-8.1535608141592095E-2</v>
      </c>
      <c r="K1675" s="137">
        <f t="shared" si="179"/>
        <v>-0.15006676532246416</v>
      </c>
      <c r="L1675" s="137">
        <f t="shared" si="180"/>
        <v>-0.12042388235361831</v>
      </c>
      <c r="M1675" s="137">
        <f t="shared" si="181"/>
        <v>-0.35202625581767455</v>
      </c>
      <c r="N1675" s="383">
        <f t="shared" si="175"/>
        <v>-424.54366451611548</v>
      </c>
    </row>
    <row r="1676" spans="2:14" x14ac:dyDescent="0.25">
      <c r="B1676" s="382">
        <v>22</v>
      </c>
      <c r="C1676" s="382">
        <v>5551</v>
      </c>
      <c r="D1676" s="379" t="s">
        <v>2246</v>
      </c>
      <c r="E1676" s="380">
        <v>134</v>
      </c>
      <c r="F1676" s="380">
        <v>741</v>
      </c>
      <c r="G1676" s="380">
        <v>517</v>
      </c>
      <c r="H1676" s="137">
        <f t="shared" si="176"/>
        <v>0.87854251012145745</v>
      </c>
      <c r="I1676" s="381">
        <f t="shared" si="177"/>
        <v>0.25918762088974856</v>
      </c>
      <c r="J1676" s="137">
        <f t="shared" si="178"/>
        <v>-9.9886404384046654E-2</v>
      </c>
      <c r="K1676" s="137">
        <f t="shared" si="179"/>
        <v>-0.16471109674067111</v>
      </c>
      <c r="L1676" s="137">
        <f t="shared" si="180"/>
        <v>-0.13908262978178398</v>
      </c>
      <c r="M1676" s="137">
        <f t="shared" si="181"/>
        <v>-0.40368013090650173</v>
      </c>
      <c r="N1676" s="383">
        <f t="shared" si="175"/>
        <v>-208.7026276786614</v>
      </c>
    </row>
    <row r="1677" spans="2:14" x14ac:dyDescent="0.25">
      <c r="B1677" s="382">
        <v>22</v>
      </c>
      <c r="C1677" s="382">
        <v>5552</v>
      </c>
      <c r="D1677" s="379" t="s">
        <v>2247</v>
      </c>
      <c r="E1677" s="380">
        <v>214</v>
      </c>
      <c r="F1677" s="380">
        <v>1681</v>
      </c>
      <c r="G1677" s="380">
        <v>681</v>
      </c>
      <c r="H1677" s="137">
        <f t="shared" si="176"/>
        <v>0.53242117787031529</v>
      </c>
      <c r="I1677" s="381">
        <f t="shared" si="177"/>
        <v>0.31424375917767988</v>
      </c>
      <c r="J1677" s="137">
        <f t="shared" si="178"/>
        <v>-9.5518435467119869E-2</v>
      </c>
      <c r="K1677" s="137">
        <f t="shared" si="179"/>
        <v>-0.17352792291792721</v>
      </c>
      <c r="L1677" s="137">
        <f t="shared" si="180"/>
        <v>-9.2189720464333907E-2</v>
      </c>
      <c r="M1677" s="137">
        <f t="shared" si="181"/>
        <v>-0.36123607884938103</v>
      </c>
      <c r="N1677" s="383">
        <f t="shared" ref="N1677:N1740" si="182">M1677*G1677</f>
        <v>-246.00176969642848</v>
      </c>
    </row>
    <row r="1678" spans="2:14" x14ac:dyDescent="0.25">
      <c r="B1678" s="382">
        <v>22</v>
      </c>
      <c r="C1678" s="382">
        <v>5553</v>
      </c>
      <c r="D1678" s="379" t="s">
        <v>2248</v>
      </c>
      <c r="E1678" s="380">
        <v>621</v>
      </c>
      <c r="F1678" s="380">
        <v>385</v>
      </c>
      <c r="G1678" s="380">
        <v>1070</v>
      </c>
      <c r="H1678" s="137">
        <f t="shared" ref="H1678:H1741" si="183">(G1678+E1678)/F1678</f>
        <v>4.3922077922077918</v>
      </c>
      <c r="I1678" s="381">
        <f t="shared" ref="I1678:I1741" si="184">E1678/G1678</f>
        <v>0.5803738317757009</v>
      </c>
      <c r="J1678" s="137">
        <f t="shared" ref="J1678:J1741" si="185">$J$6*(G1678-G$10)/G$11</f>
        <v>-8.5157826267824047E-2</v>
      </c>
      <c r="K1678" s="137">
        <f t="shared" ref="K1678:K1741" si="186">$K$6*(H1678-H$10)/H$11</f>
        <v>-7.5206714460250262E-2</v>
      </c>
      <c r="L1678" s="137">
        <f t="shared" ref="L1678:L1741" si="187">$L$6*(I1678-I$10)/I$11</f>
        <v>0.13448097873581358</v>
      </c>
      <c r="M1678" s="137">
        <f t="shared" ref="M1678:M1741" si="188">SUM(J1678:L1678)</f>
        <v>-2.5883561992260745E-2</v>
      </c>
      <c r="N1678" s="383">
        <f t="shared" si="182"/>
        <v>-27.695411331718997</v>
      </c>
    </row>
    <row r="1679" spans="2:14" x14ac:dyDescent="0.25">
      <c r="B1679" s="382">
        <v>22</v>
      </c>
      <c r="C1679" s="382">
        <v>5554</v>
      </c>
      <c r="D1679" s="379" t="s">
        <v>2249</v>
      </c>
      <c r="E1679" s="380">
        <v>225</v>
      </c>
      <c r="F1679" s="380">
        <v>1136</v>
      </c>
      <c r="G1679" s="380">
        <v>1025</v>
      </c>
      <c r="H1679" s="137">
        <f t="shared" si="183"/>
        <v>1.1003521126760563</v>
      </c>
      <c r="I1679" s="381">
        <f t="shared" si="184"/>
        <v>0.21951219512195122</v>
      </c>
      <c r="J1679" s="137">
        <f t="shared" si="185"/>
        <v>-8.6356354324297863E-2</v>
      </c>
      <c r="K1679" s="137">
        <f t="shared" si="186"/>
        <v>-0.15906089108171692</v>
      </c>
      <c r="L1679" s="137">
        <f t="shared" si="187"/>
        <v>-0.17287534028629781</v>
      </c>
      <c r="M1679" s="137">
        <f t="shared" si="188"/>
        <v>-0.41829258569231259</v>
      </c>
      <c r="N1679" s="383">
        <f t="shared" si="182"/>
        <v>-428.74990033462041</v>
      </c>
    </row>
    <row r="1680" spans="2:14" x14ac:dyDescent="0.25">
      <c r="B1680" s="382">
        <v>22</v>
      </c>
      <c r="C1680" s="382">
        <v>5555</v>
      </c>
      <c r="D1680" s="379" t="s">
        <v>2250</v>
      </c>
      <c r="E1680" s="380">
        <v>130</v>
      </c>
      <c r="F1680" s="380">
        <v>405</v>
      </c>
      <c r="G1680" s="380">
        <v>434</v>
      </c>
      <c r="H1680" s="137">
        <f t="shared" si="183"/>
        <v>1.3925925925925926</v>
      </c>
      <c r="I1680" s="381">
        <f t="shared" si="184"/>
        <v>0.29953917050691242</v>
      </c>
      <c r="J1680" s="137">
        <f t="shared" si="185"/>
        <v>-0.10209702279932055</v>
      </c>
      <c r="K1680" s="137">
        <f t="shared" si="186"/>
        <v>-0.15161658391745225</v>
      </c>
      <c r="L1680" s="137">
        <f t="shared" si="187"/>
        <v>-0.10471404499073926</v>
      </c>
      <c r="M1680" s="137">
        <f t="shared" si="188"/>
        <v>-0.35842765170751206</v>
      </c>
      <c r="N1680" s="383">
        <f t="shared" si="182"/>
        <v>-155.55760084106024</v>
      </c>
    </row>
    <row r="1681" spans="2:14" x14ac:dyDescent="0.25">
      <c r="B1681" s="382">
        <v>22</v>
      </c>
      <c r="C1681" s="382">
        <v>5556</v>
      </c>
      <c r="D1681" s="379" t="s">
        <v>2251</v>
      </c>
      <c r="E1681" s="380">
        <v>52</v>
      </c>
      <c r="F1681" s="380">
        <v>679</v>
      </c>
      <c r="G1681" s="380">
        <v>432</v>
      </c>
      <c r="H1681" s="137">
        <f t="shared" si="183"/>
        <v>0.71281296023564067</v>
      </c>
      <c r="I1681" s="381">
        <f t="shared" si="184"/>
        <v>0.12037037037037036</v>
      </c>
      <c r="J1681" s="137">
        <f t="shared" si="185"/>
        <v>-0.10215029071294161</v>
      </c>
      <c r="K1681" s="137">
        <f t="shared" si="186"/>
        <v>-0.16893276266422041</v>
      </c>
      <c r="L1681" s="137">
        <f t="shared" si="187"/>
        <v>-0.25731730701721744</v>
      </c>
      <c r="M1681" s="137">
        <f t="shared" si="188"/>
        <v>-0.52840036039437943</v>
      </c>
      <c r="N1681" s="383">
        <f t="shared" si="182"/>
        <v>-228.26895569037191</v>
      </c>
    </row>
    <row r="1682" spans="2:14" x14ac:dyDescent="0.25">
      <c r="B1682" s="382">
        <v>22</v>
      </c>
      <c r="C1682" s="382">
        <v>5557</v>
      </c>
      <c r="D1682" s="379" t="s">
        <v>2252</v>
      </c>
      <c r="E1682" s="380">
        <v>23</v>
      </c>
      <c r="F1682" s="380">
        <v>790</v>
      </c>
      <c r="G1682" s="380">
        <v>219</v>
      </c>
      <c r="H1682" s="137">
        <f t="shared" si="183"/>
        <v>0.30632911392405066</v>
      </c>
      <c r="I1682" s="381">
        <f t="shared" si="184"/>
        <v>0.1050228310502283</v>
      </c>
      <c r="J1682" s="137">
        <f t="shared" si="185"/>
        <v>-0.10782332351358431</v>
      </c>
      <c r="K1682" s="137">
        <f t="shared" si="186"/>
        <v>-0.1792872166745596</v>
      </c>
      <c r="L1682" s="137">
        <f t="shared" si="187"/>
        <v>-0.27038925125387275</v>
      </c>
      <c r="M1682" s="137">
        <f t="shared" si="188"/>
        <v>-0.55749979144201667</v>
      </c>
      <c r="N1682" s="383">
        <f t="shared" si="182"/>
        <v>-122.09245432580165</v>
      </c>
    </row>
    <row r="1683" spans="2:14" x14ac:dyDescent="0.25">
      <c r="B1683" s="382">
        <v>22</v>
      </c>
      <c r="C1683" s="382">
        <v>5559</v>
      </c>
      <c r="D1683" s="379" t="s">
        <v>2253</v>
      </c>
      <c r="E1683" s="380">
        <v>101</v>
      </c>
      <c r="F1683" s="380">
        <v>473</v>
      </c>
      <c r="G1683" s="380">
        <v>464</v>
      </c>
      <c r="H1683" s="137">
        <f t="shared" si="183"/>
        <v>1.1945031712473573</v>
      </c>
      <c r="I1683" s="381">
        <f t="shared" si="184"/>
        <v>0.21767241379310345</v>
      </c>
      <c r="J1683" s="137">
        <f t="shared" si="185"/>
        <v>-0.10129800409500468</v>
      </c>
      <c r="K1683" s="137">
        <f t="shared" si="186"/>
        <v>-0.15666256009059068</v>
      </c>
      <c r="L1683" s="137">
        <f t="shared" si="187"/>
        <v>-0.17444233538803214</v>
      </c>
      <c r="M1683" s="137">
        <f t="shared" si="188"/>
        <v>-0.43240289957362754</v>
      </c>
      <c r="N1683" s="383">
        <f t="shared" si="182"/>
        <v>-200.63494540216317</v>
      </c>
    </row>
    <row r="1684" spans="2:14" x14ac:dyDescent="0.25">
      <c r="B1684" s="382">
        <v>22</v>
      </c>
      <c r="C1684" s="382">
        <v>5560</v>
      </c>
      <c r="D1684" s="379" t="s">
        <v>2254</v>
      </c>
      <c r="E1684" s="380">
        <v>24</v>
      </c>
      <c r="F1684" s="380">
        <v>346</v>
      </c>
      <c r="G1684" s="380">
        <v>241</v>
      </c>
      <c r="H1684" s="137">
        <f t="shared" si="183"/>
        <v>0.76589595375722541</v>
      </c>
      <c r="I1684" s="381">
        <f t="shared" si="184"/>
        <v>9.9585062240663894E-2</v>
      </c>
      <c r="J1684" s="137">
        <f t="shared" si="185"/>
        <v>-0.10723737646375267</v>
      </c>
      <c r="K1684" s="137">
        <f t="shared" si="186"/>
        <v>-0.16758056768737734</v>
      </c>
      <c r="L1684" s="137">
        <f t="shared" si="187"/>
        <v>-0.275020756615593</v>
      </c>
      <c r="M1684" s="137">
        <f t="shared" si="188"/>
        <v>-0.54983870076672303</v>
      </c>
      <c r="N1684" s="383">
        <f t="shared" si="182"/>
        <v>-132.51112688478025</v>
      </c>
    </row>
    <row r="1685" spans="2:14" x14ac:dyDescent="0.25">
      <c r="B1685" s="382">
        <v>22</v>
      </c>
      <c r="C1685" s="382">
        <v>5561</v>
      </c>
      <c r="D1685" s="379" t="s">
        <v>2255</v>
      </c>
      <c r="E1685" s="380">
        <v>1614</v>
      </c>
      <c r="F1685" s="380">
        <v>768</v>
      </c>
      <c r="G1685" s="380">
        <v>3390</v>
      </c>
      <c r="H1685" s="137">
        <f t="shared" si="183"/>
        <v>6.515625</v>
      </c>
      <c r="I1685" s="381">
        <f t="shared" si="184"/>
        <v>0.47610619469026549</v>
      </c>
      <c r="J1685" s="137">
        <f t="shared" si="185"/>
        <v>-2.3367046467396572E-2</v>
      </c>
      <c r="K1685" s="137">
        <f t="shared" si="186"/>
        <v>-2.1116432589631334E-2</v>
      </c>
      <c r="L1685" s="137">
        <f t="shared" si="187"/>
        <v>4.5673209018628216E-2</v>
      </c>
      <c r="M1685" s="137">
        <f t="shared" si="188"/>
        <v>1.1897299616003137E-3</v>
      </c>
      <c r="N1685" s="383">
        <f t="shared" si="182"/>
        <v>4.0331845698250639</v>
      </c>
    </row>
    <row r="1686" spans="2:14" x14ac:dyDescent="0.25">
      <c r="B1686" s="382">
        <v>22</v>
      </c>
      <c r="C1686" s="382">
        <v>5562</v>
      </c>
      <c r="D1686" s="379" t="s">
        <v>2256</v>
      </c>
      <c r="E1686" s="380">
        <v>28</v>
      </c>
      <c r="F1686" s="380">
        <v>551</v>
      </c>
      <c r="G1686" s="380">
        <v>145</v>
      </c>
      <c r="H1686" s="137">
        <f t="shared" si="183"/>
        <v>0.31397459165154262</v>
      </c>
      <c r="I1686" s="381">
        <f t="shared" si="184"/>
        <v>0.19310344827586207</v>
      </c>
      <c r="J1686" s="137">
        <f t="shared" si="185"/>
        <v>-0.10979423631756347</v>
      </c>
      <c r="K1686" s="137">
        <f t="shared" si="186"/>
        <v>-0.17909246170893248</v>
      </c>
      <c r="L1686" s="137">
        <f t="shared" si="187"/>
        <v>-0.19536843568947862</v>
      </c>
      <c r="M1686" s="137">
        <f t="shared" si="188"/>
        <v>-0.48425513371597451</v>
      </c>
      <c r="N1686" s="383">
        <f t="shared" si="182"/>
        <v>-70.216994388816303</v>
      </c>
    </row>
    <row r="1687" spans="2:14" x14ac:dyDescent="0.25">
      <c r="B1687" s="382">
        <v>22</v>
      </c>
      <c r="C1687" s="382">
        <v>5563</v>
      </c>
      <c r="D1687" s="379" t="s">
        <v>2257</v>
      </c>
      <c r="E1687" s="380">
        <v>24</v>
      </c>
      <c r="F1687" s="380">
        <v>320</v>
      </c>
      <c r="G1687" s="380">
        <v>145</v>
      </c>
      <c r="H1687" s="137">
        <f t="shared" si="183"/>
        <v>0.52812499999999996</v>
      </c>
      <c r="I1687" s="381">
        <f t="shared" si="184"/>
        <v>0.16551724137931034</v>
      </c>
      <c r="J1687" s="137">
        <f t="shared" si="185"/>
        <v>-0.10979423631756347</v>
      </c>
      <c r="K1687" s="137">
        <f t="shared" si="186"/>
        <v>-0.17363736041853656</v>
      </c>
      <c r="L1687" s="137">
        <f t="shared" si="187"/>
        <v>-0.21886440795776935</v>
      </c>
      <c r="M1687" s="137">
        <f t="shared" si="188"/>
        <v>-0.50229600469386937</v>
      </c>
      <c r="N1687" s="383">
        <f t="shared" si="182"/>
        <v>-72.832920680611053</v>
      </c>
    </row>
    <row r="1688" spans="2:14" x14ac:dyDescent="0.25">
      <c r="B1688" s="382">
        <v>22</v>
      </c>
      <c r="C1688" s="382">
        <v>5564</v>
      </c>
      <c r="D1688" s="379" t="s">
        <v>2258</v>
      </c>
      <c r="E1688" s="380">
        <v>31</v>
      </c>
      <c r="F1688" s="380">
        <v>201</v>
      </c>
      <c r="G1688" s="380">
        <v>106</v>
      </c>
      <c r="H1688" s="137">
        <f t="shared" si="183"/>
        <v>0.68159203980099503</v>
      </c>
      <c r="I1688" s="381">
        <f t="shared" si="184"/>
        <v>0.29245283018867924</v>
      </c>
      <c r="J1688" s="137">
        <f t="shared" si="185"/>
        <v>-0.11083296063317409</v>
      </c>
      <c r="K1688" s="137">
        <f t="shared" si="186"/>
        <v>-0.16972806015939615</v>
      </c>
      <c r="L1688" s="137">
        <f t="shared" si="187"/>
        <v>-0.11074968650627108</v>
      </c>
      <c r="M1688" s="137">
        <f t="shared" si="188"/>
        <v>-0.39131070729884132</v>
      </c>
      <c r="N1688" s="383">
        <f t="shared" si="182"/>
        <v>-41.478934973677177</v>
      </c>
    </row>
    <row r="1689" spans="2:14" x14ac:dyDescent="0.25">
      <c r="B1689" s="382">
        <v>22</v>
      </c>
      <c r="C1689" s="382">
        <v>5565</v>
      </c>
      <c r="D1689" s="379" t="s">
        <v>2259</v>
      </c>
      <c r="E1689" s="380">
        <v>213</v>
      </c>
      <c r="F1689" s="380">
        <v>513</v>
      </c>
      <c r="G1689" s="380">
        <v>513</v>
      </c>
      <c r="H1689" s="137">
        <f t="shared" si="183"/>
        <v>1.4152046783625731</v>
      </c>
      <c r="I1689" s="381">
        <f t="shared" si="184"/>
        <v>0.41520467836257308</v>
      </c>
      <c r="J1689" s="137">
        <f t="shared" si="185"/>
        <v>-9.9992940211288753E-2</v>
      </c>
      <c r="K1689" s="137">
        <f t="shared" si="186"/>
        <v>-0.15104058119481603</v>
      </c>
      <c r="L1689" s="137">
        <f t="shared" si="187"/>
        <v>-6.1983782604183206E-3</v>
      </c>
      <c r="M1689" s="137">
        <f t="shared" si="188"/>
        <v>-0.2572318996665231</v>
      </c>
      <c r="N1689" s="383">
        <f t="shared" si="182"/>
        <v>-131.95996452892635</v>
      </c>
    </row>
    <row r="1690" spans="2:14" x14ac:dyDescent="0.25">
      <c r="B1690" s="382">
        <v>22</v>
      </c>
      <c r="C1690" s="382">
        <v>5566</v>
      </c>
      <c r="D1690" s="379" t="s">
        <v>2260</v>
      </c>
      <c r="E1690" s="380">
        <v>176</v>
      </c>
      <c r="F1690" s="380">
        <v>3183</v>
      </c>
      <c r="G1690" s="380">
        <v>409</v>
      </c>
      <c r="H1690" s="137">
        <f t="shared" si="183"/>
        <v>0.18378887841658811</v>
      </c>
      <c r="I1690" s="381">
        <f t="shared" si="184"/>
        <v>0.43031784841075793</v>
      </c>
      <c r="J1690" s="137">
        <f t="shared" si="185"/>
        <v>-0.10276287171958379</v>
      </c>
      <c r="K1690" s="137">
        <f t="shared" si="186"/>
        <v>-0.1824087115248261</v>
      </c>
      <c r="L1690" s="137">
        <f t="shared" si="187"/>
        <v>6.6739468718383099E-3</v>
      </c>
      <c r="M1690" s="137">
        <f t="shared" si="188"/>
        <v>-0.27849763637257158</v>
      </c>
      <c r="N1690" s="383">
        <f t="shared" si="182"/>
        <v>-113.90553327638177</v>
      </c>
    </row>
    <row r="1691" spans="2:14" x14ac:dyDescent="0.25">
      <c r="B1691" s="382">
        <v>22</v>
      </c>
      <c r="C1691" s="382">
        <v>5568</v>
      </c>
      <c r="D1691" s="379" t="s">
        <v>2261</v>
      </c>
      <c r="E1691" s="380">
        <v>1990</v>
      </c>
      <c r="F1691" s="380">
        <v>3882</v>
      </c>
      <c r="G1691" s="380">
        <v>5139</v>
      </c>
      <c r="H1691" s="137">
        <f t="shared" si="183"/>
        <v>1.8364245234415251</v>
      </c>
      <c r="I1691" s="381">
        <f t="shared" si="184"/>
        <v>0.38723487059739248</v>
      </c>
      <c r="J1691" s="137">
        <f t="shared" si="185"/>
        <v>2.3215743994218802E-2</v>
      </c>
      <c r="K1691" s="137">
        <f t="shared" si="186"/>
        <v>-0.14031075378915603</v>
      </c>
      <c r="L1691" s="137">
        <f t="shared" si="187"/>
        <v>-3.0021074510922202E-2</v>
      </c>
      <c r="M1691" s="137">
        <f t="shared" si="188"/>
        <v>-0.14711608430585943</v>
      </c>
      <c r="N1691" s="383">
        <f t="shared" si="182"/>
        <v>-756.02955724781157</v>
      </c>
    </row>
    <row r="1692" spans="2:14" x14ac:dyDescent="0.25">
      <c r="B1692" s="382">
        <v>22</v>
      </c>
      <c r="C1692" s="382">
        <v>5571</v>
      </c>
      <c r="D1692" s="379" t="s">
        <v>2262</v>
      </c>
      <c r="E1692" s="380">
        <v>135</v>
      </c>
      <c r="F1692" s="380">
        <v>1431</v>
      </c>
      <c r="G1692" s="380">
        <v>862</v>
      </c>
      <c r="H1692" s="137">
        <f t="shared" si="183"/>
        <v>0.69671558350803631</v>
      </c>
      <c r="I1692" s="381">
        <f t="shared" si="184"/>
        <v>0.15661252900232017</v>
      </c>
      <c r="J1692" s="137">
        <f t="shared" si="185"/>
        <v>-9.0697689284414115E-2</v>
      </c>
      <c r="K1692" s="137">
        <f t="shared" si="186"/>
        <v>-0.16934281474507315</v>
      </c>
      <c r="L1692" s="137">
        <f t="shared" si="187"/>
        <v>-0.22644880967894332</v>
      </c>
      <c r="M1692" s="137">
        <f t="shared" si="188"/>
        <v>-0.48648931370843057</v>
      </c>
      <c r="N1692" s="383">
        <f t="shared" si="182"/>
        <v>-419.35378841666716</v>
      </c>
    </row>
    <row r="1693" spans="2:14" x14ac:dyDescent="0.25">
      <c r="B1693" s="382">
        <v>22</v>
      </c>
      <c r="C1693" s="382">
        <v>5581</v>
      </c>
      <c r="D1693" s="379" t="s">
        <v>2263</v>
      </c>
      <c r="E1693" s="380">
        <v>540</v>
      </c>
      <c r="F1693" s="380">
        <v>261</v>
      </c>
      <c r="G1693" s="380">
        <v>3915</v>
      </c>
      <c r="H1693" s="137">
        <f t="shared" si="183"/>
        <v>17.068965517241381</v>
      </c>
      <c r="I1693" s="381">
        <f t="shared" si="184"/>
        <v>0.13793103448275862</v>
      </c>
      <c r="J1693" s="137">
        <f t="shared" si="185"/>
        <v>-9.3842191418688006E-3</v>
      </c>
      <c r="K1693" s="137">
        <f t="shared" si="186"/>
        <v>0.24771117281897559</v>
      </c>
      <c r="L1693" s="137">
        <f t="shared" si="187"/>
        <v>-0.24236038022606016</v>
      </c>
      <c r="M1693" s="137">
        <f t="shared" si="188"/>
        <v>-4.0334265489533616E-3</v>
      </c>
      <c r="N1693" s="383">
        <f t="shared" si="182"/>
        <v>-15.79086493915241</v>
      </c>
    </row>
    <row r="1694" spans="2:14" x14ac:dyDescent="0.25">
      <c r="B1694" s="382">
        <v>22</v>
      </c>
      <c r="C1694" s="382">
        <v>5582</v>
      </c>
      <c r="D1694" s="379" t="s">
        <v>2264</v>
      </c>
      <c r="E1694" s="380">
        <v>2007</v>
      </c>
      <c r="F1694" s="380">
        <v>453</v>
      </c>
      <c r="G1694" s="380">
        <v>4847</v>
      </c>
      <c r="H1694" s="137">
        <f t="shared" si="183"/>
        <v>15.130242825607064</v>
      </c>
      <c r="I1694" s="381">
        <f t="shared" si="184"/>
        <v>0.41407055910872703</v>
      </c>
      <c r="J1694" s="137">
        <f t="shared" si="185"/>
        <v>1.5438628605544309E-2</v>
      </c>
      <c r="K1694" s="137">
        <f t="shared" si="186"/>
        <v>0.19832565570314786</v>
      </c>
      <c r="L1694" s="137">
        <f t="shared" si="187"/>
        <v>-7.1643405123954914E-3</v>
      </c>
      <c r="M1694" s="137">
        <f t="shared" si="188"/>
        <v>0.2065999437962967</v>
      </c>
      <c r="N1694" s="383">
        <f t="shared" si="182"/>
        <v>1001.3899275806501</v>
      </c>
    </row>
    <row r="1695" spans="2:14" x14ac:dyDescent="0.25">
      <c r="B1695" s="382">
        <v>22</v>
      </c>
      <c r="C1695" s="382">
        <v>5583</v>
      </c>
      <c r="D1695" s="379" t="s">
        <v>2265</v>
      </c>
      <c r="E1695" s="380">
        <v>10867</v>
      </c>
      <c r="F1695" s="380">
        <v>550</v>
      </c>
      <c r="G1695" s="380">
        <v>10676</v>
      </c>
      <c r="H1695" s="137">
        <f t="shared" si="183"/>
        <v>39.169090909090912</v>
      </c>
      <c r="I1695" s="381">
        <f t="shared" si="184"/>
        <v>1.0178905957287374</v>
      </c>
      <c r="J1695" s="137">
        <f t="shared" si="185"/>
        <v>0.17068796285411836</v>
      </c>
      <c r="K1695" s="137">
        <f t="shared" si="186"/>
        <v>0.81067261413839731</v>
      </c>
      <c r="L1695" s="137">
        <f t="shared" si="187"/>
        <v>0.50712669227310492</v>
      </c>
      <c r="M1695" s="137">
        <f t="shared" si="188"/>
        <v>1.4884872692656206</v>
      </c>
      <c r="N1695" s="383">
        <f t="shared" si="182"/>
        <v>15891.090086679766</v>
      </c>
    </row>
    <row r="1696" spans="2:14" x14ac:dyDescent="0.25">
      <c r="B1696" s="382">
        <v>22</v>
      </c>
      <c r="C1696" s="382">
        <v>5584</v>
      </c>
      <c r="D1696" s="379" t="s">
        <v>2266</v>
      </c>
      <c r="E1696" s="380">
        <v>3934</v>
      </c>
      <c r="F1696" s="380">
        <v>460</v>
      </c>
      <c r="G1696" s="380">
        <v>9905</v>
      </c>
      <c r="H1696" s="137">
        <f t="shared" si="183"/>
        <v>30.084782608695651</v>
      </c>
      <c r="I1696" s="381">
        <f t="shared" si="184"/>
        <v>0.3971731448763251</v>
      </c>
      <c r="J1696" s="137">
        <f t="shared" si="185"/>
        <v>0.15015318215320045</v>
      </c>
      <c r="K1696" s="137">
        <f t="shared" si="186"/>
        <v>0.57926599523900535</v>
      </c>
      <c r="L1696" s="137">
        <f t="shared" si="187"/>
        <v>-2.1556358150020223E-2</v>
      </c>
      <c r="M1696" s="137">
        <f t="shared" si="188"/>
        <v>0.70786281924218564</v>
      </c>
      <c r="N1696" s="383">
        <f t="shared" si="182"/>
        <v>7011.3812245938489</v>
      </c>
    </row>
    <row r="1697" spans="2:14" x14ac:dyDescent="0.25">
      <c r="B1697" s="382">
        <v>22</v>
      </c>
      <c r="C1697" s="382">
        <v>5585</v>
      </c>
      <c r="D1697" s="379" t="s">
        <v>2267</v>
      </c>
      <c r="E1697" s="380">
        <v>199</v>
      </c>
      <c r="F1697" s="380">
        <v>191</v>
      </c>
      <c r="G1697" s="380">
        <v>1478</v>
      </c>
      <c r="H1697" s="137">
        <f t="shared" si="183"/>
        <v>8.7801047120418847</v>
      </c>
      <c r="I1697" s="381">
        <f t="shared" si="184"/>
        <v>0.13464140730717186</v>
      </c>
      <c r="J1697" s="137">
        <f t="shared" si="185"/>
        <v>-7.4291171889128191E-2</v>
      </c>
      <c r="K1697" s="137">
        <f t="shared" si="186"/>
        <v>3.6567166029218001E-2</v>
      </c>
      <c r="L1697" s="137">
        <f t="shared" si="187"/>
        <v>-0.24516225107334444</v>
      </c>
      <c r="M1697" s="137">
        <f t="shared" si="188"/>
        <v>-0.28288625693325464</v>
      </c>
      <c r="N1697" s="383">
        <f t="shared" si="182"/>
        <v>-418.10588774735038</v>
      </c>
    </row>
    <row r="1698" spans="2:14" x14ac:dyDescent="0.25">
      <c r="B1698" s="382">
        <v>22</v>
      </c>
      <c r="C1698" s="382">
        <v>5586</v>
      </c>
      <c r="D1698" s="379" t="s">
        <v>2268</v>
      </c>
      <c r="E1698" s="380">
        <v>132144</v>
      </c>
      <c r="F1698" s="380">
        <v>4127</v>
      </c>
      <c r="G1698" s="380">
        <v>144873</v>
      </c>
      <c r="H1698" s="137">
        <f t="shared" si="183"/>
        <v>67.123091834262169</v>
      </c>
      <c r="I1698" s="381">
        <f t="shared" si="184"/>
        <v>0.9121368370917976</v>
      </c>
      <c r="J1698" s="137">
        <f t="shared" si="185"/>
        <v>3.7448850649566903</v>
      </c>
      <c r="K1698" s="137">
        <f t="shared" si="186"/>
        <v>1.5227511373345886</v>
      </c>
      <c r="L1698" s="137">
        <f t="shared" si="187"/>
        <v>0.41705314974081664</v>
      </c>
      <c r="M1698" s="137">
        <f t="shared" si="188"/>
        <v>5.6846893520320947</v>
      </c>
      <c r="N1698" s="383">
        <f t="shared" si="182"/>
        <v>823558.00049694569</v>
      </c>
    </row>
    <row r="1699" spans="2:14" x14ac:dyDescent="0.25">
      <c r="B1699" s="382">
        <v>22</v>
      </c>
      <c r="C1699" s="382">
        <v>5587</v>
      </c>
      <c r="D1699" s="379" t="s">
        <v>2269</v>
      </c>
      <c r="E1699" s="380">
        <v>8988</v>
      </c>
      <c r="F1699" s="380">
        <v>971</v>
      </c>
      <c r="G1699" s="380">
        <v>9531</v>
      </c>
      <c r="H1699" s="137">
        <f t="shared" si="183"/>
        <v>19.07209062821833</v>
      </c>
      <c r="I1699" s="381">
        <f t="shared" si="184"/>
        <v>0.9430280138495436</v>
      </c>
      <c r="J1699" s="137">
        <f t="shared" si="185"/>
        <v>0.14019208230606256</v>
      </c>
      <c r="K1699" s="137">
        <f t="shared" si="186"/>
        <v>0.29873722717949047</v>
      </c>
      <c r="L1699" s="137">
        <f t="shared" si="187"/>
        <v>0.44336406066658063</v>
      </c>
      <c r="M1699" s="137">
        <f t="shared" si="188"/>
        <v>0.8822933701521336</v>
      </c>
      <c r="N1699" s="383">
        <f t="shared" si="182"/>
        <v>8409.1381109199847</v>
      </c>
    </row>
    <row r="1700" spans="2:14" x14ac:dyDescent="0.25">
      <c r="B1700" s="382">
        <v>22</v>
      </c>
      <c r="C1700" s="382">
        <v>5588</v>
      </c>
      <c r="D1700" s="379" t="s">
        <v>2270</v>
      </c>
      <c r="E1700" s="380">
        <v>1547</v>
      </c>
      <c r="F1700" s="380">
        <v>50</v>
      </c>
      <c r="G1700" s="380">
        <v>1509</v>
      </c>
      <c r="H1700" s="137">
        <f t="shared" si="183"/>
        <v>61.12</v>
      </c>
      <c r="I1700" s="381">
        <f t="shared" si="184"/>
        <v>1.0251822398939696</v>
      </c>
      <c r="J1700" s="137">
        <f t="shared" si="185"/>
        <v>-7.3465519228001791E-2</v>
      </c>
      <c r="K1700" s="137">
        <f t="shared" si="186"/>
        <v>1.3698330352212205</v>
      </c>
      <c r="L1700" s="137">
        <f t="shared" si="187"/>
        <v>0.51333719702785441</v>
      </c>
      <c r="M1700" s="137">
        <f t="shared" si="188"/>
        <v>1.8097047130210731</v>
      </c>
      <c r="N1700" s="383">
        <f t="shared" si="182"/>
        <v>2730.8444119487995</v>
      </c>
    </row>
    <row r="1701" spans="2:14" x14ac:dyDescent="0.25">
      <c r="B1701" s="382">
        <v>22</v>
      </c>
      <c r="C1701" s="382">
        <v>5589</v>
      </c>
      <c r="D1701" s="379" t="s">
        <v>2271</v>
      </c>
      <c r="E1701" s="380">
        <v>6988</v>
      </c>
      <c r="F1701" s="380">
        <v>219</v>
      </c>
      <c r="G1701" s="380">
        <v>12758</v>
      </c>
      <c r="H1701" s="137">
        <f t="shared" si="183"/>
        <v>90.164383561643831</v>
      </c>
      <c r="I1701" s="381">
        <f t="shared" si="184"/>
        <v>0.54773475466374044</v>
      </c>
      <c r="J1701" s="137">
        <f t="shared" si="185"/>
        <v>0.22613986093363991</v>
      </c>
      <c r="K1701" s="137">
        <f t="shared" si="186"/>
        <v>2.1096871194033535</v>
      </c>
      <c r="L1701" s="137">
        <f t="shared" si="187"/>
        <v>0.10668133039847412</v>
      </c>
      <c r="M1701" s="137">
        <f t="shared" si="188"/>
        <v>2.4425083107354673</v>
      </c>
      <c r="N1701" s="383">
        <f t="shared" si="182"/>
        <v>31161.521028363091</v>
      </c>
    </row>
    <row r="1702" spans="2:14" x14ac:dyDescent="0.25">
      <c r="B1702" s="382">
        <v>22</v>
      </c>
      <c r="C1702" s="382">
        <v>5590</v>
      </c>
      <c r="D1702" s="379" t="s">
        <v>2272</v>
      </c>
      <c r="E1702" s="380">
        <v>6104</v>
      </c>
      <c r="F1702" s="380">
        <v>589</v>
      </c>
      <c r="G1702" s="380">
        <v>19538</v>
      </c>
      <c r="H1702" s="137">
        <f t="shared" si="183"/>
        <v>43.534804753820033</v>
      </c>
      <c r="I1702" s="381">
        <f t="shared" si="184"/>
        <v>0.31241682874398607</v>
      </c>
      <c r="J1702" s="137">
        <f t="shared" si="185"/>
        <v>0.40671808810902715</v>
      </c>
      <c r="K1702" s="137">
        <f t="shared" si="186"/>
        <v>0.92188142018993513</v>
      </c>
      <c r="L1702" s="137">
        <f t="shared" si="187"/>
        <v>-9.3745770086057431E-2</v>
      </c>
      <c r="M1702" s="137">
        <f t="shared" si="188"/>
        <v>1.234853738212905</v>
      </c>
      <c r="N1702" s="383">
        <f t="shared" si="182"/>
        <v>24126.572337203739</v>
      </c>
    </row>
    <row r="1703" spans="2:14" x14ac:dyDescent="0.25">
      <c r="B1703" s="382">
        <v>22</v>
      </c>
      <c r="C1703" s="382">
        <v>5591</v>
      </c>
      <c r="D1703" s="379" t="s">
        <v>2273</v>
      </c>
      <c r="E1703" s="380">
        <v>16647</v>
      </c>
      <c r="F1703" s="380">
        <v>295</v>
      </c>
      <c r="G1703" s="380">
        <v>21541</v>
      </c>
      <c r="H1703" s="137">
        <f t="shared" si="183"/>
        <v>129.45084745762711</v>
      </c>
      <c r="I1703" s="381">
        <f t="shared" si="184"/>
        <v>0.77280534794113553</v>
      </c>
      <c r="J1703" s="137">
        <f t="shared" si="185"/>
        <v>0.46006590360051686</v>
      </c>
      <c r="K1703" s="137">
        <f t="shared" si="186"/>
        <v>3.1104400086780353</v>
      </c>
      <c r="L1703" s="137">
        <f t="shared" si="187"/>
        <v>0.29838048055291078</v>
      </c>
      <c r="M1703" s="137">
        <f t="shared" si="188"/>
        <v>3.8688863928314627</v>
      </c>
      <c r="N1703" s="383">
        <f t="shared" si="182"/>
        <v>83339.681787982539</v>
      </c>
    </row>
    <row r="1704" spans="2:14" x14ac:dyDescent="0.25">
      <c r="B1704" s="382">
        <v>22</v>
      </c>
      <c r="C1704" s="382">
        <v>5592</v>
      </c>
      <c r="D1704" s="379" t="s">
        <v>2274</v>
      </c>
      <c r="E1704" s="380">
        <v>1758</v>
      </c>
      <c r="F1704" s="380">
        <v>290</v>
      </c>
      <c r="G1704" s="380">
        <v>4321</v>
      </c>
      <c r="H1704" s="137">
        <f t="shared" si="183"/>
        <v>20.96206896551724</v>
      </c>
      <c r="I1704" s="381">
        <f t="shared" si="184"/>
        <v>0.40685026614209674</v>
      </c>
      <c r="J1704" s="137">
        <f t="shared" si="185"/>
        <v>1.4291673232060089E-3</v>
      </c>
      <c r="K1704" s="137">
        <f t="shared" si="186"/>
        <v>0.34688106844568861</v>
      </c>
      <c r="L1704" s="137">
        <f t="shared" si="187"/>
        <v>-1.3314073382487399E-2</v>
      </c>
      <c r="M1704" s="137">
        <f t="shared" si="188"/>
        <v>0.33499616238640723</v>
      </c>
      <c r="N1704" s="383">
        <f t="shared" si="182"/>
        <v>1447.5184176716657</v>
      </c>
    </row>
    <row r="1705" spans="2:14" x14ac:dyDescent="0.25">
      <c r="B1705" s="382">
        <v>22</v>
      </c>
      <c r="C1705" s="382">
        <v>5601</v>
      </c>
      <c r="D1705" s="379" t="s">
        <v>2275</v>
      </c>
      <c r="E1705" s="380">
        <v>783</v>
      </c>
      <c r="F1705" s="380">
        <v>218</v>
      </c>
      <c r="G1705" s="380">
        <v>2261</v>
      </c>
      <c r="H1705" s="137">
        <f t="shared" si="183"/>
        <v>13.963302752293577</v>
      </c>
      <c r="I1705" s="381">
        <f t="shared" si="184"/>
        <v>0.34630694383016364</v>
      </c>
      <c r="J1705" s="137">
        <f t="shared" si="185"/>
        <v>-5.3436783706483915E-2</v>
      </c>
      <c r="K1705" s="137">
        <f t="shared" si="186"/>
        <v>0.1685999299908299</v>
      </c>
      <c r="L1705" s="137">
        <f t="shared" si="187"/>
        <v>-6.4880576432574555E-2</v>
      </c>
      <c r="M1705" s="137">
        <f t="shared" si="188"/>
        <v>5.028256985177143E-2</v>
      </c>
      <c r="N1705" s="383">
        <f t="shared" si="182"/>
        <v>113.68889043485521</v>
      </c>
    </row>
    <row r="1706" spans="2:14" x14ac:dyDescent="0.25">
      <c r="B1706" s="382">
        <v>22</v>
      </c>
      <c r="C1706" s="382">
        <v>5604</v>
      </c>
      <c r="D1706" s="379" t="s">
        <v>2276</v>
      </c>
      <c r="E1706" s="380">
        <v>1244</v>
      </c>
      <c r="F1706" s="380">
        <v>1845</v>
      </c>
      <c r="G1706" s="380">
        <v>2087</v>
      </c>
      <c r="H1706" s="137">
        <f t="shared" si="183"/>
        <v>1.8054200542005421</v>
      </c>
      <c r="I1706" s="381">
        <f t="shared" si="184"/>
        <v>0.59607091518926691</v>
      </c>
      <c r="J1706" s="137">
        <f t="shared" si="185"/>
        <v>-5.8071092191515974E-2</v>
      </c>
      <c r="K1706" s="137">
        <f t="shared" si="186"/>
        <v>-0.14110053757462196</v>
      </c>
      <c r="L1706" s="137">
        <f t="shared" si="187"/>
        <v>0.14785063981177313</v>
      </c>
      <c r="M1706" s="137">
        <f t="shared" si="188"/>
        <v>-5.1320989954364821E-2</v>
      </c>
      <c r="N1706" s="383">
        <f t="shared" si="182"/>
        <v>-107.10690603475938</v>
      </c>
    </row>
    <row r="1707" spans="2:14" x14ac:dyDescent="0.25">
      <c r="B1707" s="382">
        <v>22</v>
      </c>
      <c r="C1707" s="382">
        <v>5606</v>
      </c>
      <c r="D1707" s="379" t="s">
        <v>2277</v>
      </c>
      <c r="E1707" s="380">
        <v>3555</v>
      </c>
      <c r="F1707" s="380">
        <v>838</v>
      </c>
      <c r="G1707" s="380">
        <v>10751</v>
      </c>
      <c r="H1707" s="137">
        <f t="shared" si="183"/>
        <v>17.071599045346062</v>
      </c>
      <c r="I1707" s="381">
        <f t="shared" si="184"/>
        <v>0.33066691470560877</v>
      </c>
      <c r="J1707" s="137">
        <f t="shared" si="185"/>
        <v>0.17268550961490803</v>
      </c>
      <c r="K1707" s="137">
        <f t="shared" si="186"/>
        <v>0.24777825726991326</v>
      </c>
      <c r="L1707" s="137">
        <f t="shared" si="187"/>
        <v>-7.8201642716309833E-2</v>
      </c>
      <c r="M1707" s="137">
        <f t="shared" si="188"/>
        <v>0.34226212416851143</v>
      </c>
      <c r="N1707" s="383">
        <f t="shared" si="182"/>
        <v>3679.6600969356664</v>
      </c>
    </row>
    <row r="1708" spans="2:14" x14ac:dyDescent="0.25">
      <c r="B1708" s="382">
        <v>22</v>
      </c>
      <c r="C1708" s="382">
        <v>5607</v>
      </c>
      <c r="D1708" s="379" t="s">
        <v>2278</v>
      </c>
      <c r="E1708" s="380">
        <v>2569</v>
      </c>
      <c r="F1708" s="380">
        <v>2223</v>
      </c>
      <c r="G1708" s="380">
        <v>2974</v>
      </c>
      <c r="H1708" s="137">
        <f t="shared" si="183"/>
        <v>2.493477282950967</v>
      </c>
      <c r="I1708" s="381">
        <f t="shared" si="184"/>
        <v>0.86381977135171484</v>
      </c>
      <c r="J1708" s="137">
        <f t="shared" si="185"/>
        <v>-3.4446772500576671E-2</v>
      </c>
      <c r="K1708" s="137">
        <f t="shared" si="186"/>
        <v>-0.12357350176194556</v>
      </c>
      <c r="L1708" s="137">
        <f t="shared" si="187"/>
        <v>0.37590010390992812</v>
      </c>
      <c r="M1708" s="137">
        <f t="shared" si="188"/>
        <v>0.21787982964740588</v>
      </c>
      <c r="N1708" s="383">
        <f t="shared" si="182"/>
        <v>647.97461337138509</v>
      </c>
    </row>
    <row r="1709" spans="2:14" x14ac:dyDescent="0.25">
      <c r="B1709" s="382">
        <v>22</v>
      </c>
      <c r="C1709" s="382">
        <v>5609</v>
      </c>
      <c r="D1709" s="379" t="s">
        <v>2279</v>
      </c>
      <c r="E1709" s="380">
        <v>87</v>
      </c>
      <c r="F1709" s="380">
        <v>29</v>
      </c>
      <c r="G1709" s="380">
        <v>329</v>
      </c>
      <c r="H1709" s="137">
        <f t="shared" si="183"/>
        <v>14.344827586206897</v>
      </c>
      <c r="I1709" s="381">
        <f t="shared" si="184"/>
        <v>0.26443768996960487</v>
      </c>
      <c r="J1709" s="137">
        <f t="shared" si="185"/>
        <v>-0.1048935882644261</v>
      </c>
      <c r="K1709" s="137">
        <f t="shared" si="186"/>
        <v>0.17831859749116033</v>
      </c>
      <c r="L1709" s="137">
        <f t="shared" si="187"/>
        <v>-0.13461099372215832</v>
      </c>
      <c r="M1709" s="137">
        <f t="shared" si="188"/>
        <v>-6.1185984495424089E-2</v>
      </c>
      <c r="N1709" s="383">
        <f t="shared" si="182"/>
        <v>-20.130188898994525</v>
      </c>
    </row>
    <row r="1710" spans="2:14" x14ac:dyDescent="0.25">
      <c r="B1710" s="382">
        <v>22</v>
      </c>
      <c r="C1710" s="382">
        <v>5610</v>
      </c>
      <c r="D1710" s="379" t="s">
        <v>2280</v>
      </c>
      <c r="E1710" s="380">
        <v>80</v>
      </c>
      <c r="F1710" s="380">
        <v>87</v>
      </c>
      <c r="G1710" s="380">
        <v>387</v>
      </c>
      <c r="H1710" s="137">
        <f t="shared" si="183"/>
        <v>5.3678160919540234</v>
      </c>
      <c r="I1710" s="381">
        <f t="shared" si="184"/>
        <v>0.20671834625322996</v>
      </c>
      <c r="J1710" s="137">
        <f t="shared" si="185"/>
        <v>-0.10334881876941543</v>
      </c>
      <c r="K1710" s="137">
        <f t="shared" si="186"/>
        <v>-5.0354825846492278E-2</v>
      </c>
      <c r="L1710" s="137">
        <f t="shared" si="187"/>
        <v>-0.18377223232192427</v>
      </c>
      <c r="M1710" s="137">
        <f t="shared" si="188"/>
        <v>-0.33747587693783199</v>
      </c>
      <c r="N1710" s="383">
        <f t="shared" si="182"/>
        <v>-130.60316437494097</v>
      </c>
    </row>
    <row r="1711" spans="2:14" x14ac:dyDescent="0.25">
      <c r="B1711" s="382">
        <v>22</v>
      </c>
      <c r="C1711" s="382">
        <v>5611</v>
      </c>
      <c r="D1711" s="379" t="s">
        <v>2281</v>
      </c>
      <c r="E1711" s="380">
        <v>1514</v>
      </c>
      <c r="F1711" s="380">
        <v>1607</v>
      </c>
      <c r="G1711" s="380">
        <v>3517</v>
      </c>
      <c r="H1711" s="137">
        <f t="shared" si="183"/>
        <v>3.1306782825140012</v>
      </c>
      <c r="I1711" s="381">
        <f t="shared" si="184"/>
        <v>0.43048052317315894</v>
      </c>
      <c r="J1711" s="137">
        <f t="shared" si="185"/>
        <v>-1.9984533952459377E-2</v>
      </c>
      <c r="K1711" s="137">
        <f t="shared" si="186"/>
        <v>-0.10734193805975605</v>
      </c>
      <c r="L1711" s="137">
        <f t="shared" si="187"/>
        <v>6.8125016836853352E-3</v>
      </c>
      <c r="M1711" s="137">
        <f t="shared" si="188"/>
        <v>-0.12051397032853009</v>
      </c>
      <c r="N1711" s="383">
        <f t="shared" si="182"/>
        <v>-423.84763364544034</v>
      </c>
    </row>
    <row r="1712" spans="2:14" x14ac:dyDescent="0.25">
      <c r="B1712" s="382">
        <v>22</v>
      </c>
      <c r="C1712" s="382">
        <v>5613</v>
      </c>
      <c r="D1712" s="379" t="s">
        <v>2282</v>
      </c>
      <c r="E1712" s="380">
        <v>1825</v>
      </c>
      <c r="F1712" s="380">
        <v>961</v>
      </c>
      <c r="G1712" s="380">
        <v>5464</v>
      </c>
      <c r="H1712" s="137">
        <f t="shared" si="183"/>
        <v>7.5848074921956297</v>
      </c>
      <c r="I1712" s="381">
        <f t="shared" si="184"/>
        <v>0.33400439238653001</v>
      </c>
      <c r="J1712" s="137">
        <f t="shared" si="185"/>
        <v>3.1871779957640754E-2</v>
      </c>
      <c r="K1712" s="137">
        <f t="shared" si="186"/>
        <v>6.1190923753955797E-3</v>
      </c>
      <c r="L1712" s="137">
        <f t="shared" si="187"/>
        <v>-7.5359016206219862E-2</v>
      </c>
      <c r="M1712" s="137">
        <f t="shared" si="188"/>
        <v>-3.7368143873183525E-2</v>
      </c>
      <c r="N1712" s="383">
        <f t="shared" si="182"/>
        <v>-204.17953812307479</v>
      </c>
    </row>
    <row r="1713" spans="2:14" x14ac:dyDescent="0.25">
      <c r="B1713" s="382">
        <v>22</v>
      </c>
      <c r="C1713" s="382">
        <v>5621</v>
      </c>
      <c r="D1713" s="379" t="s">
        <v>2283</v>
      </c>
      <c r="E1713" s="380">
        <v>1897</v>
      </c>
      <c r="F1713" s="380">
        <v>389</v>
      </c>
      <c r="G1713" s="380">
        <v>585</v>
      </c>
      <c r="H1713" s="137">
        <f t="shared" si="183"/>
        <v>6.3804627249357324</v>
      </c>
      <c r="I1713" s="381">
        <f t="shared" si="184"/>
        <v>3.2427350427350428</v>
      </c>
      <c r="J1713" s="137">
        <f t="shared" si="185"/>
        <v>-9.8075295320930664E-2</v>
      </c>
      <c r="K1713" s="137">
        <f t="shared" si="186"/>
        <v>-2.4559451479028879E-2</v>
      </c>
      <c r="L1713" s="137">
        <f t="shared" si="187"/>
        <v>2.4020912165424857</v>
      </c>
      <c r="M1713" s="137">
        <f t="shared" si="188"/>
        <v>2.2794564697425264</v>
      </c>
      <c r="N1713" s="383">
        <f t="shared" si="182"/>
        <v>1333.482034799378</v>
      </c>
    </row>
    <row r="1714" spans="2:14" x14ac:dyDescent="0.25">
      <c r="B1714" s="382">
        <v>22</v>
      </c>
      <c r="C1714" s="382">
        <v>5622</v>
      </c>
      <c r="D1714" s="379" t="s">
        <v>2284</v>
      </c>
      <c r="E1714" s="380">
        <v>364</v>
      </c>
      <c r="F1714" s="380">
        <v>292</v>
      </c>
      <c r="G1714" s="380">
        <v>614</v>
      </c>
      <c r="H1714" s="137">
        <f t="shared" si="183"/>
        <v>3.3493150684931505</v>
      </c>
      <c r="I1714" s="381">
        <f t="shared" si="184"/>
        <v>0.59283387622149841</v>
      </c>
      <c r="J1714" s="137">
        <f t="shared" si="185"/>
        <v>-9.7302910573425327E-2</v>
      </c>
      <c r="K1714" s="137">
        <f t="shared" si="186"/>
        <v>-0.10177255426767759</v>
      </c>
      <c r="L1714" s="137">
        <f t="shared" si="187"/>
        <v>0.14509355986586825</v>
      </c>
      <c r="M1714" s="137">
        <f t="shared" si="188"/>
        <v>-5.3981904975234668E-2</v>
      </c>
      <c r="N1714" s="383">
        <f t="shared" si="182"/>
        <v>-33.144889654794085</v>
      </c>
    </row>
    <row r="1715" spans="2:14" x14ac:dyDescent="0.25">
      <c r="B1715" s="382">
        <v>22</v>
      </c>
      <c r="C1715" s="382">
        <v>5623</v>
      </c>
      <c r="D1715" s="379" t="s">
        <v>2285</v>
      </c>
      <c r="E1715" s="380">
        <v>136</v>
      </c>
      <c r="F1715" s="380">
        <v>211</v>
      </c>
      <c r="G1715" s="380">
        <v>686</v>
      </c>
      <c r="H1715" s="137">
        <f t="shared" si="183"/>
        <v>3.8957345971563981</v>
      </c>
      <c r="I1715" s="381">
        <f t="shared" si="184"/>
        <v>0.19825072886297376</v>
      </c>
      <c r="J1715" s="137">
        <f t="shared" si="185"/>
        <v>-9.5385265683067225E-2</v>
      </c>
      <c r="K1715" s="137">
        <f t="shared" si="186"/>
        <v>-8.7853487295560417E-2</v>
      </c>
      <c r="L1715" s="137">
        <f t="shared" si="187"/>
        <v>-0.19098434756944765</v>
      </c>
      <c r="M1715" s="137">
        <f t="shared" si="188"/>
        <v>-0.37422310054807528</v>
      </c>
      <c r="N1715" s="383">
        <f t="shared" si="182"/>
        <v>-256.71704697597966</v>
      </c>
    </row>
    <row r="1716" spans="2:14" x14ac:dyDescent="0.25">
      <c r="B1716" s="382">
        <v>22</v>
      </c>
      <c r="C1716" s="382">
        <v>5624</v>
      </c>
      <c r="D1716" s="379" t="s">
        <v>2286</v>
      </c>
      <c r="E1716" s="380">
        <v>6486</v>
      </c>
      <c r="F1716" s="380">
        <v>474</v>
      </c>
      <c r="G1716" s="380">
        <v>11632</v>
      </c>
      <c r="H1716" s="137">
        <f t="shared" si="183"/>
        <v>38.223628691983123</v>
      </c>
      <c r="I1716" s="381">
        <f t="shared" si="184"/>
        <v>0.55759972489683629</v>
      </c>
      <c r="J1716" s="137">
        <f t="shared" si="185"/>
        <v>0.19615002556498418</v>
      </c>
      <c r="K1716" s="137">
        <f t="shared" si="186"/>
        <v>0.78658864343602508</v>
      </c>
      <c r="L1716" s="137">
        <f t="shared" si="187"/>
        <v>0.11508361157810622</v>
      </c>
      <c r="M1716" s="137">
        <f t="shared" si="188"/>
        <v>1.0978222805791156</v>
      </c>
      <c r="N1716" s="383">
        <f t="shared" si="182"/>
        <v>12769.868767696273</v>
      </c>
    </row>
    <row r="1717" spans="2:14" x14ac:dyDescent="0.25">
      <c r="B1717" s="382">
        <v>22</v>
      </c>
      <c r="C1717" s="382">
        <v>5627</v>
      </c>
      <c r="D1717" s="379" t="s">
        <v>2287</v>
      </c>
      <c r="E1717" s="380">
        <v>4220</v>
      </c>
      <c r="F1717" s="380">
        <v>165</v>
      </c>
      <c r="G1717" s="380">
        <v>9774</v>
      </c>
      <c r="H1717" s="137">
        <f t="shared" si="183"/>
        <v>84.812121212121212</v>
      </c>
      <c r="I1717" s="381">
        <f t="shared" si="184"/>
        <v>0.43175772457540412</v>
      </c>
      <c r="J1717" s="137">
        <f t="shared" si="185"/>
        <v>0.14666413381102111</v>
      </c>
      <c r="K1717" s="137">
        <f t="shared" si="186"/>
        <v>1.9733477424458745</v>
      </c>
      <c r="L1717" s="137">
        <f t="shared" si="187"/>
        <v>7.900331150081678E-3</v>
      </c>
      <c r="M1717" s="137">
        <f t="shared" si="188"/>
        <v>2.1279122074069776</v>
      </c>
      <c r="N1717" s="383">
        <f t="shared" si="182"/>
        <v>20798.2139151958</v>
      </c>
    </row>
    <row r="1718" spans="2:14" x14ac:dyDescent="0.25">
      <c r="B1718" s="382">
        <v>22</v>
      </c>
      <c r="C1718" s="382">
        <v>5628</v>
      </c>
      <c r="D1718" s="379" t="s">
        <v>2288</v>
      </c>
      <c r="E1718" s="380">
        <v>67</v>
      </c>
      <c r="F1718" s="380">
        <v>86</v>
      </c>
      <c r="G1718" s="380">
        <v>420</v>
      </c>
      <c r="H1718" s="137">
        <f t="shared" si="183"/>
        <v>5.6627906976744189</v>
      </c>
      <c r="I1718" s="381">
        <f t="shared" si="184"/>
        <v>0.15952380952380951</v>
      </c>
      <c r="J1718" s="137">
        <f t="shared" si="185"/>
        <v>-0.10246989819466797</v>
      </c>
      <c r="K1718" s="137">
        <f t="shared" si="186"/>
        <v>-4.2840871683579508E-2</v>
      </c>
      <c r="L1718" s="137">
        <f t="shared" si="187"/>
        <v>-0.22396918764701113</v>
      </c>
      <c r="M1718" s="137">
        <f t="shared" si="188"/>
        <v>-0.36927995752525861</v>
      </c>
      <c r="N1718" s="383">
        <f t="shared" si="182"/>
        <v>-155.09758216060862</v>
      </c>
    </row>
    <row r="1719" spans="2:14" x14ac:dyDescent="0.25">
      <c r="B1719" s="382">
        <v>22</v>
      </c>
      <c r="C1719" s="382">
        <v>5629</v>
      </c>
      <c r="D1719" s="379" t="s">
        <v>2289</v>
      </c>
      <c r="E1719" s="380">
        <v>45</v>
      </c>
      <c r="F1719" s="380">
        <v>101</v>
      </c>
      <c r="G1719" s="380">
        <v>228</v>
      </c>
      <c r="H1719" s="137">
        <f t="shared" si="183"/>
        <v>2.7029702970297032</v>
      </c>
      <c r="I1719" s="381">
        <f t="shared" si="184"/>
        <v>0.19736842105263158</v>
      </c>
      <c r="J1719" s="137">
        <f t="shared" si="185"/>
        <v>-0.10758361790228956</v>
      </c>
      <c r="K1719" s="137">
        <f t="shared" si="186"/>
        <v>-0.11823703931836098</v>
      </c>
      <c r="L1719" s="137">
        <f t="shared" si="187"/>
        <v>-0.19173583471378891</v>
      </c>
      <c r="M1719" s="137">
        <f t="shared" si="188"/>
        <v>-0.41755649193443944</v>
      </c>
      <c r="N1719" s="383">
        <f t="shared" si="182"/>
        <v>-95.202880161052192</v>
      </c>
    </row>
    <row r="1720" spans="2:14" x14ac:dyDescent="0.25">
      <c r="B1720" s="382">
        <v>22</v>
      </c>
      <c r="C1720" s="382">
        <v>5631</v>
      </c>
      <c r="D1720" s="379" t="s">
        <v>2290</v>
      </c>
      <c r="E1720" s="380">
        <v>114</v>
      </c>
      <c r="F1720" s="380">
        <v>329</v>
      </c>
      <c r="G1720" s="380">
        <v>742</v>
      </c>
      <c r="H1720" s="137">
        <f t="shared" si="183"/>
        <v>2.6018237082066871</v>
      </c>
      <c r="I1720" s="381">
        <f t="shared" si="184"/>
        <v>0.15363881401617252</v>
      </c>
      <c r="J1720" s="137">
        <f t="shared" si="185"/>
        <v>-9.3893764101677601E-2</v>
      </c>
      <c r="K1720" s="137">
        <f t="shared" si="186"/>
        <v>-0.12081356901757018</v>
      </c>
      <c r="L1720" s="137">
        <f t="shared" si="187"/>
        <v>-0.22898160895469508</v>
      </c>
      <c r="M1720" s="137">
        <f t="shared" si="188"/>
        <v>-0.44368894207394283</v>
      </c>
      <c r="N1720" s="383">
        <f t="shared" si="182"/>
        <v>-329.2171950188656</v>
      </c>
    </row>
    <row r="1721" spans="2:14" x14ac:dyDescent="0.25">
      <c r="B1721" s="382">
        <v>22</v>
      </c>
      <c r="C1721" s="382">
        <v>5632</v>
      </c>
      <c r="D1721" s="379" t="s">
        <v>2291</v>
      </c>
      <c r="E1721" s="380">
        <v>903</v>
      </c>
      <c r="F1721" s="380">
        <v>166</v>
      </c>
      <c r="G1721" s="380">
        <v>1830</v>
      </c>
      <c r="H1721" s="137">
        <f t="shared" si="183"/>
        <v>16.463855421686748</v>
      </c>
      <c r="I1721" s="381">
        <f t="shared" si="184"/>
        <v>0.4934426229508197</v>
      </c>
      <c r="J1721" s="137">
        <f t="shared" si="185"/>
        <v>-6.4916019091821958E-2</v>
      </c>
      <c r="K1721" s="137">
        <f t="shared" si="186"/>
        <v>0.2322970678982858</v>
      </c>
      <c r="L1721" s="137">
        <f t="shared" si="187"/>
        <v>6.0439147633121505E-2</v>
      </c>
      <c r="M1721" s="137">
        <f t="shared" si="188"/>
        <v>0.22782019643958534</v>
      </c>
      <c r="N1721" s="383">
        <f t="shared" si="182"/>
        <v>416.91095948444115</v>
      </c>
    </row>
    <row r="1722" spans="2:14" x14ac:dyDescent="0.25">
      <c r="B1722" s="382">
        <v>22</v>
      </c>
      <c r="C1722" s="382">
        <v>5633</v>
      </c>
      <c r="D1722" s="379" t="s">
        <v>2292</v>
      </c>
      <c r="E1722" s="380">
        <v>1641</v>
      </c>
      <c r="F1722" s="380">
        <v>384</v>
      </c>
      <c r="G1722" s="380">
        <v>2999</v>
      </c>
      <c r="H1722" s="137">
        <f t="shared" si="183"/>
        <v>12.083333333333334</v>
      </c>
      <c r="I1722" s="381">
        <f t="shared" si="184"/>
        <v>0.54718239413137715</v>
      </c>
      <c r="J1722" s="137">
        <f t="shared" si="185"/>
        <v>-3.3780923580313441E-2</v>
      </c>
      <c r="K1722" s="137">
        <f t="shared" si="186"/>
        <v>0.12071104814201419</v>
      </c>
      <c r="L1722" s="137">
        <f t="shared" si="187"/>
        <v>0.10621086891751824</v>
      </c>
      <c r="M1722" s="137">
        <f t="shared" si="188"/>
        <v>0.19314099347921898</v>
      </c>
      <c r="N1722" s="383">
        <f t="shared" si="182"/>
        <v>579.22983944417774</v>
      </c>
    </row>
    <row r="1723" spans="2:14" x14ac:dyDescent="0.25">
      <c r="B1723" s="382">
        <v>22</v>
      </c>
      <c r="C1723" s="382">
        <v>5634</v>
      </c>
      <c r="D1723" s="379" t="s">
        <v>2293</v>
      </c>
      <c r="E1723" s="380">
        <v>852</v>
      </c>
      <c r="F1723" s="380">
        <v>1325</v>
      </c>
      <c r="G1723" s="380">
        <v>3222</v>
      </c>
      <c r="H1723" s="137">
        <f t="shared" si="183"/>
        <v>3.0747169811320756</v>
      </c>
      <c r="I1723" s="381">
        <f t="shared" si="184"/>
        <v>0.26443202979515829</v>
      </c>
      <c r="J1723" s="137">
        <f t="shared" si="185"/>
        <v>-2.7841551211565459E-2</v>
      </c>
      <c r="K1723" s="137">
        <f t="shared" si="186"/>
        <v>-0.10876745281704778</v>
      </c>
      <c r="L1723" s="137">
        <f t="shared" si="187"/>
        <v>-0.13461581465684971</v>
      </c>
      <c r="M1723" s="137">
        <f t="shared" si="188"/>
        <v>-0.27122481868546294</v>
      </c>
      <c r="N1723" s="383">
        <f t="shared" si="182"/>
        <v>-873.88636580456159</v>
      </c>
    </row>
    <row r="1724" spans="2:14" x14ac:dyDescent="0.25">
      <c r="B1724" s="382">
        <v>22</v>
      </c>
      <c r="C1724" s="382">
        <v>5635</v>
      </c>
      <c r="D1724" s="379" t="s">
        <v>2294</v>
      </c>
      <c r="E1724" s="380">
        <v>17672</v>
      </c>
      <c r="F1724" s="380">
        <v>565</v>
      </c>
      <c r="G1724" s="380">
        <v>13364</v>
      </c>
      <c r="H1724" s="137">
        <f t="shared" si="183"/>
        <v>54.930973451327432</v>
      </c>
      <c r="I1724" s="381">
        <f t="shared" si="184"/>
        <v>1.3223585752768632</v>
      </c>
      <c r="J1724" s="137">
        <f t="shared" si="185"/>
        <v>0.24228003876082058</v>
      </c>
      <c r="K1724" s="137">
        <f t="shared" si="186"/>
        <v>1.2121785765053514</v>
      </c>
      <c r="L1724" s="137">
        <f t="shared" si="187"/>
        <v>0.76645089841974645</v>
      </c>
      <c r="M1724" s="137">
        <f t="shared" si="188"/>
        <v>2.2209095136859185</v>
      </c>
      <c r="N1724" s="383">
        <f t="shared" si="182"/>
        <v>29680.234740898613</v>
      </c>
    </row>
    <row r="1725" spans="2:14" x14ac:dyDescent="0.25">
      <c r="B1725" s="382">
        <v>22</v>
      </c>
      <c r="C1725" s="382">
        <v>5636</v>
      </c>
      <c r="D1725" s="379" t="s">
        <v>2295</v>
      </c>
      <c r="E1725" s="380">
        <v>3311</v>
      </c>
      <c r="F1725" s="380">
        <v>490</v>
      </c>
      <c r="G1725" s="380">
        <v>2962</v>
      </c>
      <c r="H1725" s="137">
        <f t="shared" si="183"/>
        <v>12.80204081632653</v>
      </c>
      <c r="I1725" s="381">
        <f t="shared" si="184"/>
        <v>1.1178257933828495</v>
      </c>
      <c r="J1725" s="137">
        <f t="shared" si="185"/>
        <v>-3.4766379982303024E-2</v>
      </c>
      <c r="K1725" s="137">
        <f t="shared" si="186"/>
        <v>0.13901884474221449</v>
      </c>
      <c r="L1725" s="137">
        <f t="shared" si="187"/>
        <v>0.59224439770873993</v>
      </c>
      <c r="M1725" s="137">
        <f t="shared" si="188"/>
        <v>0.69649686246865139</v>
      </c>
      <c r="N1725" s="383">
        <f t="shared" si="182"/>
        <v>2063.0237066321456</v>
      </c>
    </row>
    <row r="1726" spans="2:14" x14ac:dyDescent="0.25">
      <c r="B1726" s="382">
        <v>22</v>
      </c>
      <c r="C1726" s="382">
        <v>5637</v>
      </c>
      <c r="D1726" s="379" t="s">
        <v>2296</v>
      </c>
      <c r="E1726" s="380">
        <v>945</v>
      </c>
      <c r="F1726" s="380">
        <v>395</v>
      </c>
      <c r="G1726" s="380">
        <v>1099</v>
      </c>
      <c r="H1726" s="137">
        <f t="shared" si="183"/>
        <v>5.1746835443037975</v>
      </c>
      <c r="I1726" s="381">
        <f t="shared" si="184"/>
        <v>0.85987261146496818</v>
      </c>
      <c r="J1726" s="137">
        <f t="shared" si="185"/>
        <v>-8.438544152031871E-2</v>
      </c>
      <c r="K1726" s="137">
        <f t="shared" si="186"/>
        <v>-5.5274534466379158E-2</v>
      </c>
      <c r="L1726" s="137">
        <f t="shared" si="187"/>
        <v>0.37253819338756844</v>
      </c>
      <c r="M1726" s="137">
        <f t="shared" si="188"/>
        <v>0.23287821740087056</v>
      </c>
      <c r="N1726" s="383">
        <f t="shared" si="182"/>
        <v>255.93316092355676</v>
      </c>
    </row>
    <row r="1727" spans="2:14" x14ac:dyDescent="0.25">
      <c r="B1727" s="382">
        <v>22</v>
      </c>
      <c r="C1727" s="382">
        <v>5638</v>
      </c>
      <c r="D1727" s="379" t="s">
        <v>2297</v>
      </c>
      <c r="E1727" s="380">
        <v>1565</v>
      </c>
      <c r="F1727" s="380">
        <v>369</v>
      </c>
      <c r="G1727" s="380">
        <v>2734</v>
      </c>
      <c r="H1727" s="137">
        <f t="shared" si="183"/>
        <v>11.650406504065041</v>
      </c>
      <c r="I1727" s="381">
        <f t="shared" si="184"/>
        <v>0.57242136064374538</v>
      </c>
      <c r="J1727" s="137">
        <f t="shared" si="185"/>
        <v>-4.083892213510365E-2</v>
      </c>
      <c r="K1727" s="137">
        <f t="shared" si="186"/>
        <v>0.10968300610743779</v>
      </c>
      <c r="L1727" s="137">
        <f t="shared" si="187"/>
        <v>0.12770762849300923</v>
      </c>
      <c r="M1727" s="137">
        <f t="shared" si="188"/>
        <v>0.19655171246534336</v>
      </c>
      <c r="N1727" s="383">
        <f t="shared" si="182"/>
        <v>537.37238188024878</v>
      </c>
    </row>
    <row r="1728" spans="2:14" x14ac:dyDescent="0.25">
      <c r="B1728" s="382">
        <v>22</v>
      </c>
      <c r="C1728" s="382">
        <v>5639</v>
      </c>
      <c r="D1728" s="379" t="s">
        <v>2298</v>
      </c>
      <c r="E1728" s="380">
        <v>200</v>
      </c>
      <c r="F1728" s="380">
        <v>203</v>
      </c>
      <c r="G1728" s="380">
        <v>836</v>
      </c>
      <c r="H1728" s="137">
        <f t="shared" si="183"/>
        <v>5.1034482758620694</v>
      </c>
      <c r="I1728" s="381">
        <f t="shared" si="184"/>
        <v>0.23923444976076555</v>
      </c>
      <c r="J1728" s="137">
        <f t="shared" si="185"/>
        <v>-9.1390172161487856E-2</v>
      </c>
      <c r="K1728" s="137">
        <f t="shared" si="186"/>
        <v>-5.708912640573173E-2</v>
      </c>
      <c r="L1728" s="137">
        <f t="shared" si="187"/>
        <v>-0.15607732416905937</v>
      </c>
      <c r="M1728" s="137">
        <f t="shared" si="188"/>
        <v>-0.30455662273627893</v>
      </c>
      <c r="N1728" s="383">
        <f t="shared" si="182"/>
        <v>-254.60933660752917</v>
      </c>
    </row>
    <row r="1729" spans="2:14" x14ac:dyDescent="0.25">
      <c r="B1729" s="382">
        <v>22</v>
      </c>
      <c r="C1729" s="382">
        <v>5640</v>
      </c>
      <c r="D1729" s="379" t="s">
        <v>2299</v>
      </c>
      <c r="E1729" s="380">
        <v>273</v>
      </c>
      <c r="F1729" s="380">
        <v>235</v>
      </c>
      <c r="G1729" s="380">
        <v>719</v>
      </c>
      <c r="H1729" s="137">
        <f t="shared" si="183"/>
        <v>4.2212765957446807</v>
      </c>
      <c r="I1729" s="381">
        <f t="shared" si="184"/>
        <v>0.37969401947148818</v>
      </c>
      <c r="J1729" s="137">
        <f t="shared" si="185"/>
        <v>-9.4506345108319775E-2</v>
      </c>
      <c r="K1729" s="137">
        <f t="shared" si="186"/>
        <v>-7.9560883091475076E-2</v>
      </c>
      <c r="L1729" s="137">
        <f t="shared" si="187"/>
        <v>-3.6443836059763632E-2</v>
      </c>
      <c r="M1729" s="137">
        <f t="shared" si="188"/>
        <v>-0.21051106425955851</v>
      </c>
      <c r="N1729" s="383">
        <f t="shared" si="182"/>
        <v>-151.35745520262256</v>
      </c>
    </row>
    <row r="1730" spans="2:14" x14ac:dyDescent="0.25">
      <c r="B1730" s="382">
        <v>22</v>
      </c>
      <c r="C1730" s="382">
        <v>5642</v>
      </c>
      <c r="D1730" s="379" t="s">
        <v>2300</v>
      </c>
      <c r="E1730" s="380">
        <v>12373</v>
      </c>
      <c r="F1730" s="380">
        <v>385</v>
      </c>
      <c r="G1730" s="380">
        <v>17701</v>
      </c>
      <c r="H1730" s="137">
        <f t="shared" si="183"/>
        <v>78.114285714285714</v>
      </c>
      <c r="I1730" s="381">
        <f t="shared" si="184"/>
        <v>0.69900005649398345</v>
      </c>
      <c r="J1730" s="137">
        <f t="shared" si="185"/>
        <v>0.35779150944808524</v>
      </c>
      <c r="K1730" s="137">
        <f t="shared" si="186"/>
        <v>1.8027322794687977</v>
      </c>
      <c r="L1730" s="137">
        <f t="shared" si="187"/>
        <v>0.23551837386320243</v>
      </c>
      <c r="M1730" s="137">
        <f t="shared" si="188"/>
        <v>2.3960421627800854</v>
      </c>
      <c r="N1730" s="383">
        <f t="shared" si="182"/>
        <v>42412.342323370292</v>
      </c>
    </row>
    <row r="1731" spans="2:14" x14ac:dyDescent="0.25">
      <c r="B1731" s="382">
        <v>22</v>
      </c>
      <c r="C1731" s="382">
        <v>5643</v>
      </c>
      <c r="D1731" s="379" t="s">
        <v>2301</v>
      </c>
      <c r="E1731" s="380">
        <v>1735</v>
      </c>
      <c r="F1731" s="380">
        <v>182</v>
      </c>
      <c r="G1731" s="380">
        <v>5260</v>
      </c>
      <c r="H1731" s="137">
        <f t="shared" si="183"/>
        <v>38.434065934065934</v>
      </c>
      <c r="I1731" s="381">
        <f t="shared" si="184"/>
        <v>0.32984790874524716</v>
      </c>
      <c r="J1731" s="137">
        <f t="shared" si="185"/>
        <v>2.6438452768292819E-2</v>
      </c>
      <c r="K1731" s="137">
        <f t="shared" si="186"/>
        <v>0.79194915841092728</v>
      </c>
      <c r="L1731" s="137">
        <f t="shared" si="187"/>
        <v>-7.8899213839602855E-2</v>
      </c>
      <c r="M1731" s="137">
        <f t="shared" si="188"/>
        <v>0.73948839733961724</v>
      </c>
      <c r="N1731" s="383">
        <f t="shared" si="182"/>
        <v>3889.7089700063866</v>
      </c>
    </row>
    <row r="1732" spans="2:14" x14ac:dyDescent="0.25">
      <c r="B1732" s="382">
        <v>22</v>
      </c>
      <c r="C1732" s="382">
        <v>5645</v>
      </c>
      <c r="D1732" s="379" t="s">
        <v>2302</v>
      </c>
      <c r="E1732" s="380">
        <v>523</v>
      </c>
      <c r="F1732" s="380">
        <v>170</v>
      </c>
      <c r="G1732" s="380">
        <v>454</v>
      </c>
      <c r="H1732" s="137">
        <f t="shared" si="183"/>
        <v>5.7470588235294118</v>
      </c>
      <c r="I1732" s="381">
        <f t="shared" si="184"/>
        <v>1.1519823788546255</v>
      </c>
      <c r="J1732" s="137">
        <f t="shared" si="185"/>
        <v>-0.10156434366310997</v>
      </c>
      <c r="K1732" s="137">
        <f t="shared" si="186"/>
        <v>-4.0694290849874873E-2</v>
      </c>
      <c r="L1732" s="137">
        <f t="shared" si="187"/>
        <v>0.62133655191587267</v>
      </c>
      <c r="M1732" s="137">
        <f t="shared" si="188"/>
        <v>0.47907791740288785</v>
      </c>
      <c r="N1732" s="383">
        <f t="shared" si="182"/>
        <v>217.50137450091108</v>
      </c>
    </row>
    <row r="1733" spans="2:14" x14ac:dyDescent="0.25">
      <c r="B1733" s="382">
        <v>22</v>
      </c>
      <c r="C1733" s="382">
        <v>5646</v>
      </c>
      <c r="D1733" s="379" t="s">
        <v>2303</v>
      </c>
      <c r="E1733" s="380">
        <v>3045</v>
      </c>
      <c r="F1733" s="380">
        <v>551</v>
      </c>
      <c r="G1733" s="380">
        <v>5865</v>
      </c>
      <c r="H1733" s="137">
        <f t="shared" si="183"/>
        <v>16.17059891107078</v>
      </c>
      <c r="I1733" s="381">
        <f t="shared" si="184"/>
        <v>0.51918158567774941</v>
      </c>
      <c r="J1733" s="137">
        <f t="shared" si="185"/>
        <v>4.2551996638662923E-2</v>
      </c>
      <c r="K1733" s="137">
        <f t="shared" si="186"/>
        <v>0.22482687915657143</v>
      </c>
      <c r="L1733" s="137">
        <f t="shared" si="187"/>
        <v>8.2361768481807499E-2</v>
      </c>
      <c r="M1733" s="137">
        <f t="shared" si="188"/>
        <v>0.34974064427704182</v>
      </c>
      <c r="N1733" s="383">
        <f t="shared" si="182"/>
        <v>2051.2288786848503</v>
      </c>
    </row>
    <row r="1734" spans="2:14" x14ac:dyDescent="0.25">
      <c r="B1734" s="382">
        <v>22</v>
      </c>
      <c r="C1734" s="382">
        <v>5648</v>
      </c>
      <c r="D1734" s="379" t="s">
        <v>2304</v>
      </c>
      <c r="E1734" s="380">
        <v>1737</v>
      </c>
      <c r="F1734" s="380">
        <v>181</v>
      </c>
      <c r="G1734" s="380">
        <v>5155</v>
      </c>
      <c r="H1734" s="137">
        <f t="shared" si="183"/>
        <v>38.077348066298342</v>
      </c>
      <c r="I1734" s="381">
        <f t="shared" si="184"/>
        <v>0.33695441319107661</v>
      </c>
      <c r="J1734" s="137">
        <f t="shared" si="185"/>
        <v>2.3641887303187271E-2</v>
      </c>
      <c r="K1734" s="137">
        <f t="shared" si="186"/>
        <v>0.7828624043123783</v>
      </c>
      <c r="L1734" s="137">
        <f t="shared" si="187"/>
        <v>-7.2846397951943961E-2</v>
      </c>
      <c r="M1734" s="137">
        <f t="shared" si="188"/>
        <v>0.73365789366362166</v>
      </c>
      <c r="N1734" s="383">
        <f t="shared" si="182"/>
        <v>3782.0064418359698</v>
      </c>
    </row>
    <row r="1735" spans="2:14" x14ac:dyDescent="0.25">
      <c r="B1735" s="382">
        <v>22</v>
      </c>
      <c r="C1735" s="382">
        <v>5649</v>
      </c>
      <c r="D1735" s="379" t="s">
        <v>2305</v>
      </c>
      <c r="E1735" s="380">
        <v>2597</v>
      </c>
      <c r="F1735" s="380">
        <v>157</v>
      </c>
      <c r="G1735" s="380">
        <v>1934</v>
      </c>
      <c r="H1735" s="137">
        <f t="shared" si="183"/>
        <v>28.859872611464969</v>
      </c>
      <c r="I1735" s="381">
        <f t="shared" si="184"/>
        <v>1.3428128231644261</v>
      </c>
      <c r="J1735" s="137">
        <f t="shared" si="185"/>
        <v>-6.2146087583526924E-2</v>
      </c>
      <c r="K1735" s="137">
        <f t="shared" si="186"/>
        <v>0.54806358867791549</v>
      </c>
      <c r="L1735" s="137">
        <f t="shared" si="187"/>
        <v>0.78387237441088731</v>
      </c>
      <c r="M1735" s="137">
        <f t="shared" si="188"/>
        <v>1.2697898755052759</v>
      </c>
      <c r="N1735" s="383">
        <f t="shared" si="182"/>
        <v>2455.7736192272037</v>
      </c>
    </row>
    <row r="1736" spans="2:14" x14ac:dyDescent="0.25">
      <c r="B1736" s="382">
        <v>22</v>
      </c>
      <c r="C1736" s="382">
        <v>5650</v>
      </c>
      <c r="D1736" s="379" t="s">
        <v>2306</v>
      </c>
      <c r="E1736" s="380">
        <v>103</v>
      </c>
      <c r="F1736" s="380">
        <v>211</v>
      </c>
      <c r="G1736" s="380">
        <v>185</v>
      </c>
      <c r="H1736" s="137">
        <f t="shared" si="183"/>
        <v>1.3649289099526067</v>
      </c>
      <c r="I1736" s="381">
        <f t="shared" si="184"/>
        <v>0.55675675675675673</v>
      </c>
      <c r="J1736" s="137">
        <f t="shared" si="185"/>
        <v>-0.10872887804514231</v>
      </c>
      <c r="K1736" s="137">
        <f t="shared" si="186"/>
        <v>-0.15232126709798086</v>
      </c>
      <c r="L1736" s="137">
        <f t="shared" si="187"/>
        <v>0.1143656311715706</v>
      </c>
      <c r="M1736" s="137">
        <f t="shared" si="188"/>
        <v>-0.14668451397155258</v>
      </c>
      <c r="N1736" s="383">
        <f t="shared" si="182"/>
        <v>-27.136635084737225</v>
      </c>
    </row>
    <row r="1737" spans="2:14" x14ac:dyDescent="0.25">
      <c r="B1737" s="382">
        <v>22</v>
      </c>
      <c r="C1737" s="382">
        <v>5651</v>
      </c>
      <c r="D1737" s="379" t="s">
        <v>2307</v>
      </c>
      <c r="E1737" s="380">
        <v>1611</v>
      </c>
      <c r="F1737" s="380">
        <v>164</v>
      </c>
      <c r="G1737" s="380">
        <v>953</v>
      </c>
      <c r="H1737" s="137">
        <f t="shared" si="183"/>
        <v>15.634146341463415</v>
      </c>
      <c r="I1737" s="381">
        <f t="shared" si="184"/>
        <v>1.6904512067156348</v>
      </c>
      <c r="J1737" s="137">
        <f t="shared" si="185"/>
        <v>-8.8273999214655965E-2</v>
      </c>
      <c r="K1737" s="137">
        <f t="shared" si="186"/>
        <v>0.21116170276363355</v>
      </c>
      <c r="L1737" s="137">
        <f t="shared" si="187"/>
        <v>1.07996606536097</v>
      </c>
      <c r="M1737" s="137">
        <f t="shared" si="188"/>
        <v>1.2028537689099474</v>
      </c>
      <c r="N1737" s="383">
        <f t="shared" si="182"/>
        <v>1146.3196417711799</v>
      </c>
    </row>
    <row r="1738" spans="2:14" x14ac:dyDescent="0.25">
      <c r="B1738" s="382">
        <v>22</v>
      </c>
      <c r="C1738" s="382">
        <v>5652</v>
      </c>
      <c r="D1738" s="379" t="s">
        <v>2308</v>
      </c>
      <c r="E1738" s="380">
        <v>95</v>
      </c>
      <c r="F1738" s="380">
        <v>307</v>
      </c>
      <c r="G1738" s="380">
        <v>602</v>
      </c>
      <c r="H1738" s="137">
        <f t="shared" si="183"/>
        <v>2.2703583061889252</v>
      </c>
      <c r="I1738" s="381">
        <f t="shared" si="184"/>
        <v>0.15780730897009967</v>
      </c>
      <c r="J1738" s="137">
        <f t="shared" si="185"/>
        <v>-9.7622518055151666E-2</v>
      </c>
      <c r="K1738" s="137">
        <f t="shared" si="186"/>
        <v>-0.12925706140319526</v>
      </c>
      <c r="L1738" s="137">
        <f t="shared" si="187"/>
        <v>-0.22543118093806827</v>
      </c>
      <c r="M1738" s="137">
        <f t="shared" si="188"/>
        <v>-0.45231076039641516</v>
      </c>
      <c r="N1738" s="383">
        <f t="shared" si="182"/>
        <v>-272.2910777586419</v>
      </c>
    </row>
    <row r="1739" spans="2:14" x14ac:dyDescent="0.25">
      <c r="B1739" s="382">
        <v>22</v>
      </c>
      <c r="C1739" s="382">
        <v>5653</v>
      </c>
      <c r="D1739" s="379" t="s">
        <v>2309</v>
      </c>
      <c r="E1739" s="380">
        <v>200</v>
      </c>
      <c r="F1739" s="380">
        <v>215</v>
      </c>
      <c r="G1739" s="380">
        <v>837</v>
      </c>
      <c r="H1739" s="137">
        <f t="shared" si="183"/>
        <v>4.8232558139534882</v>
      </c>
      <c r="I1739" s="381">
        <f t="shared" si="184"/>
        <v>0.23894862604540024</v>
      </c>
      <c r="J1739" s="137">
        <f t="shared" si="185"/>
        <v>-9.1363538204677339E-2</v>
      </c>
      <c r="K1739" s="137">
        <f t="shared" si="186"/>
        <v>-6.4226531710276522E-2</v>
      </c>
      <c r="L1739" s="137">
        <f t="shared" si="187"/>
        <v>-0.15632076851481616</v>
      </c>
      <c r="M1739" s="137">
        <f t="shared" si="188"/>
        <v>-0.31191083842977002</v>
      </c>
      <c r="N1739" s="383">
        <f t="shared" si="182"/>
        <v>-261.06937176571751</v>
      </c>
    </row>
    <row r="1740" spans="2:14" x14ac:dyDescent="0.25">
      <c r="B1740" s="382">
        <v>22</v>
      </c>
      <c r="C1740" s="382">
        <v>5654</v>
      </c>
      <c r="D1740" s="379" t="s">
        <v>2310</v>
      </c>
      <c r="E1740" s="380">
        <v>153</v>
      </c>
      <c r="F1740" s="380">
        <v>681</v>
      </c>
      <c r="G1740" s="380">
        <v>547</v>
      </c>
      <c r="H1740" s="137">
        <f t="shared" si="183"/>
        <v>1.0279001468428781</v>
      </c>
      <c r="I1740" s="381">
        <f t="shared" si="184"/>
        <v>0.27970749542961609</v>
      </c>
      <c r="J1740" s="137">
        <f t="shared" si="185"/>
        <v>-9.9087385679730758E-2</v>
      </c>
      <c r="K1740" s="137">
        <f t="shared" si="186"/>
        <v>-0.16090647622608509</v>
      </c>
      <c r="L1740" s="137">
        <f t="shared" si="187"/>
        <v>-0.1216052576680484</v>
      </c>
      <c r="M1740" s="137">
        <f t="shared" si="188"/>
        <v>-0.38159911957386428</v>
      </c>
      <c r="N1740" s="383">
        <f t="shared" si="182"/>
        <v>-208.73471840690377</v>
      </c>
    </row>
    <row r="1741" spans="2:14" x14ac:dyDescent="0.25">
      <c r="B1741" s="382">
        <v>22</v>
      </c>
      <c r="C1741" s="382">
        <v>5655</v>
      </c>
      <c r="D1741" s="379" t="s">
        <v>2311</v>
      </c>
      <c r="E1741" s="380">
        <v>411</v>
      </c>
      <c r="F1741" s="380">
        <v>951</v>
      </c>
      <c r="G1741" s="380">
        <v>1498</v>
      </c>
      <c r="H1741" s="137">
        <f t="shared" si="183"/>
        <v>2.0073606729758149</v>
      </c>
      <c r="I1741" s="381">
        <f t="shared" si="184"/>
        <v>0.27436582109479307</v>
      </c>
      <c r="J1741" s="137">
        <f t="shared" si="185"/>
        <v>-7.3758492752917612E-2</v>
      </c>
      <c r="K1741" s="137">
        <f t="shared" si="186"/>
        <v>-0.13595645898724029</v>
      </c>
      <c r="L1741" s="137">
        <f t="shared" si="187"/>
        <v>-0.12615491657939845</v>
      </c>
      <c r="M1741" s="137">
        <f t="shared" si="188"/>
        <v>-0.33586986831955634</v>
      </c>
      <c r="N1741" s="383">
        <f t="shared" ref="N1741:N1804" si="189">M1741*G1741</f>
        <v>-503.13306274269542</v>
      </c>
    </row>
    <row r="1742" spans="2:14" x14ac:dyDescent="0.25">
      <c r="B1742" s="382">
        <v>22</v>
      </c>
      <c r="C1742" s="382">
        <v>5656</v>
      </c>
      <c r="D1742" s="379" t="s">
        <v>2312</v>
      </c>
      <c r="E1742" s="380">
        <v>1175</v>
      </c>
      <c r="F1742" s="380">
        <v>3297</v>
      </c>
      <c r="G1742" s="380">
        <v>4383</v>
      </c>
      <c r="H1742" s="137">
        <f t="shared" ref="H1742:H1805" si="190">(G1742+E1742)/F1742</f>
        <v>1.6857749469214438</v>
      </c>
      <c r="I1742" s="381">
        <f t="shared" ref="I1742:I1805" si="191">E1742/G1742</f>
        <v>0.2680812229066849</v>
      </c>
      <c r="J1742" s="137">
        <f t="shared" ref="J1742:J1805" si="192">$J$6*(G1742-G$10)/G$11</f>
        <v>3.0804726454588126E-3</v>
      </c>
      <c r="K1742" s="137">
        <f t="shared" ref="K1742:K1805" si="193">$K$6*(H1742-H$10)/H$11</f>
        <v>-0.14414828417543984</v>
      </c>
      <c r="L1742" s="137">
        <f t="shared" ref="L1742:L1805" si="194">$L$6*(I1742-I$10)/I$11</f>
        <v>-0.13150769107640978</v>
      </c>
      <c r="M1742" s="137">
        <f t="shared" ref="M1742:M1805" si="195">SUM(J1742:L1742)</f>
        <v>-0.2725755026063908</v>
      </c>
      <c r="N1742" s="383">
        <f t="shared" si="189"/>
        <v>-1194.6984279238109</v>
      </c>
    </row>
    <row r="1743" spans="2:14" x14ac:dyDescent="0.25">
      <c r="B1743" s="382">
        <v>22</v>
      </c>
      <c r="C1743" s="382">
        <v>5661</v>
      </c>
      <c r="D1743" s="379" t="s">
        <v>2313</v>
      </c>
      <c r="E1743" s="380">
        <v>61</v>
      </c>
      <c r="F1743" s="380">
        <v>341</v>
      </c>
      <c r="G1743" s="380">
        <v>368</v>
      </c>
      <c r="H1743" s="137">
        <f t="shared" si="190"/>
        <v>1.2580645161290323</v>
      </c>
      <c r="I1743" s="381">
        <f t="shared" si="191"/>
        <v>0.16576086956521738</v>
      </c>
      <c r="J1743" s="137">
        <f t="shared" si="192"/>
        <v>-0.10385486394881548</v>
      </c>
      <c r="K1743" s="137">
        <f t="shared" si="193"/>
        <v>-0.15504344772392575</v>
      </c>
      <c r="L1743" s="137">
        <f t="shared" si="194"/>
        <v>-0.21865690276789995</v>
      </c>
      <c r="M1743" s="137">
        <f t="shared" si="195"/>
        <v>-0.4775552144406412</v>
      </c>
      <c r="N1743" s="383">
        <f t="shared" si="189"/>
        <v>-175.74031891415595</v>
      </c>
    </row>
    <row r="1744" spans="2:14" x14ac:dyDescent="0.25">
      <c r="B1744" s="382">
        <v>22</v>
      </c>
      <c r="C1744" s="382">
        <v>5663</v>
      </c>
      <c r="D1744" s="379" t="s">
        <v>2314</v>
      </c>
      <c r="E1744" s="380">
        <v>39</v>
      </c>
      <c r="F1744" s="380">
        <v>313</v>
      </c>
      <c r="G1744" s="380">
        <v>262</v>
      </c>
      <c r="H1744" s="137">
        <f t="shared" si="190"/>
        <v>0.96166134185303509</v>
      </c>
      <c r="I1744" s="381">
        <f t="shared" si="191"/>
        <v>0.14885496183206107</v>
      </c>
      <c r="J1744" s="137">
        <f t="shared" si="192"/>
        <v>-0.10667806337073156</v>
      </c>
      <c r="K1744" s="137">
        <f t="shared" si="193"/>
        <v>-0.16259379213344691</v>
      </c>
      <c r="L1744" s="137">
        <f t="shared" si="194"/>
        <v>-0.23305615456638396</v>
      </c>
      <c r="M1744" s="137">
        <f t="shared" si="195"/>
        <v>-0.50232801007056249</v>
      </c>
      <c r="N1744" s="383">
        <f t="shared" si="189"/>
        <v>-131.60993863848736</v>
      </c>
    </row>
    <row r="1745" spans="2:14" x14ac:dyDescent="0.25">
      <c r="B1745" s="382">
        <v>22</v>
      </c>
      <c r="C1745" s="382">
        <v>5665</v>
      </c>
      <c r="D1745" s="379" t="s">
        <v>2315</v>
      </c>
      <c r="E1745" s="380">
        <v>61</v>
      </c>
      <c r="F1745" s="380">
        <v>513</v>
      </c>
      <c r="G1745" s="380">
        <v>229</v>
      </c>
      <c r="H1745" s="137">
        <f t="shared" si="190"/>
        <v>0.56530214424951264</v>
      </c>
      <c r="I1745" s="381">
        <f t="shared" si="191"/>
        <v>0.26637554585152839</v>
      </c>
      <c r="J1745" s="137">
        <f t="shared" si="192"/>
        <v>-0.10755698394547901</v>
      </c>
      <c r="K1745" s="137">
        <f t="shared" si="193"/>
        <v>-0.17269033870079714</v>
      </c>
      <c r="L1745" s="137">
        <f t="shared" si="194"/>
        <v>-0.13296046567992462</v>
      </c>
      <c r="M1745" s="137">
        <f t="shared" si="195"/>
        <v>-0.41320778832620075</v>
      </c>
      <c r="N1745" s="383">
        <f t="shared" si="189"/>
        <v>-94.624583526699979</v>
      </c>
    </row>
    <row r="1746" spans="2:14" x14ac:dyDescent="0.25">
      <c r="B1746" s="382">
        <v>22</v>
      </c>
      <c r="C1746" s="382">
        <v>5669</v>
      </c>
      <c r="D1746" s="379" t="s">
        <v>2316</v>
      </c>
      <c r="E1746" s="380">
        <v>66</v>
      </c>
      <c r="F1746" s="380">
        <v>494</v>
      </c>
      <c r="G1746" s="380">
        <v>308</v>
      </c>
      <c r="H1746" s="137">
        <f t="shared" si="190"/>
        <v>0.75708502024291502</v>
      </c>
      <c r="I1746" s="381">
        <f t="shared" si="191"/>
        <v>0.21428571428571427</v>
      </c>
      <c r="J1746" s="137">
        <f t="shared" si="192"/>
        <v>-0.10545290135744721</v>
      </c>
      <c r="K1746" s="137">
        <f t="shared" si="193"/>
        <v>-0.16780501056915462</v>
      </c>
      <c r="L1746" s="137">
        <f t="shared" si="194"/>
        <v>-0.1773268855548982</v>
      </c>
      <c r="M1746" s="137">
        <f t="shared" si="195"/>
        <v>-0.45058479748150004</v>
      </c>
      <c r="N1746" s="383">
        <f t="shared" si="189"/>
        <v>-138.78011762430202</v>
      </c>
    </row>
    <row r="1747" spans="2:14" x14ac:dyDescent="0.25">
      <c r="B1747" s="382">
        <v>22</v>
      </c>
      <c r="C1747" s="382">
        <v>5671</v>
      </c>
      <c r="D1747" s="379" t="s">
        <v>2317</v>
      </c>
      <c r="E1747" s="380">
        <v>50</v>
      </c>
      <c r="F1747" s="380">
        <v>325</v>
      </c>
      <c r="G1747" s="380">
        <v>240</v>
      </c>
      <c r="H1747" s="137">
        <f t="shared" si="190"/>
        <v>0.89230769230769236</v>
      </c>
      <c r="I1747" s="381">
        <f t="shared" si="191"/>
        <v>0.20833333333333334</v>
      </c>
      <c r="J1747" s="137">
        <f t="shared" si="192"/>
        <v>-0.10726401042056319</v>
      </c>
      <c r="K1747" s="137">
        <f t="shared" si="193"/>
        <v>-0.16436045317344292</v>
      </c>
      <c r="L1747" s="137">
        <f t="shared" si="194"/>
        <v>-0.18239670099969307</v>
      </c>
      <c r="M1747" s="137">
        <f t="shared" si="195"/>
        <v>-0.45402116459369918</v>
      </c>
      <c r="N1747" s="383">
        <f t="shared" si="189"/>
        <v>-108.9650795024878</v>
      </c>
    </row>
    <row r="1748" spans="2:14" x14ac:dyDescent="0.25">
      <c r="B1748" s="382">
        <v>22</v>
      </c>
      <c r="C1748" s="382">
        <v>5673</v>
      </c>
      <c r="D1748" s="379" t="s">
        <v>2318</v>
      </c>
      <c r="E1748" s="380">
        <v>55</v>
      </c>
      <c r="F1748" s="380">
        <v>478</v>
      </c>
      <c r="G1748" s="380">
        <v>373</v>
      </c>
      <c r="H1748" s="137">
        <f t="shared" si="190"/>
        <v>0.89539748953974896</v>
      </c>
      <c r="I1748" s="381">
        <f t="shared" si="191"/>
        <v>0.14745308310991956</v>
      </c>
      <c r="J1748" s="137">
        <f t="shared" si="192"/>
        <v>-0.10372169416476283</v>
      </c>
      <c r="K1748" s="137">
        <f t="shared" si="193"/>
        <v>-0.1642817460768857</v>
      </c>
      <c r="L1748" s="137">
        <f t="shared" si="194"/>
        <v>-0.23425017532112066</v>
      </c>
      <c r="M1748" s="137">
        <f t="shared" si="195"/>
        <v>-0.50225361556276915</v>
      </c>
      <c r="N1748" s="383">
        <f t="shared" si="189"/>
        <v>-187.34059860491288</v>
      </c>
    </row>
    <row r="1749" spans="2:14" x14ac:dyDescent="0.25">
      <c r="B1749" s="382">
        <v>22</v>
      </c>
      <c r="C1749" s="382">
        <v>5674</v>
      </c>
      <c r="D1749" s="379" t="s">
        <v>2319</v>
      </c>
      <c r="E1749" s="380">
        <v>33</v>
      </c>
      <c r="F1749" s="380">
        <v>347</v>
      </c>
      <c r="G1749" s="380">
        <v>146</v>
      </c>
      <c r="H1749" s="137">
        <f t="shared" si="190"/>
        <v>0.51585014409221897</v>
      </c>
      <c r="I1749" s="381">
        <f t="shared" si="191"/>
        <v>0.22602739726027396</v>
      </c>
      <c r="J1749" s="137">
        <f t="shared" si="192"/>
        <v>-0.10976760236075293</v>
      </c>
      <c r="K1749" s="137">
        <f t="shared" si="193"/>
        <v>-0.17395004057085736</v>
      </c>
      <c r="L1749" s="137">
        <f t="shared" si="194"/>
        <v>-0.16732615371859047</v>
      </c>
      <c r="M1749" s="137">
        <f t="shared" si="195"/>
        <v>-0.45104379665020078</v>
      </c>
      <c r="N1749" s="383">
        <f t="shared" si="189"/>
        <v>-65.852394310929313</v>
      </c>
    </row>
    <row r="1750" spans="2:14" x14ac:dyDescent="0.25">
      <c r="B1750" s="382">
        <v>22</v>
      </c>
      <c r="C1750" s="382">
        <v>5675</v>
      </c>
      <c r="D1750" s="379" t="s">
        <v>2320</v>
      </c>
      <c r="E1750" s="380">
        <v>1060</v>
      </c>
      <c r="F1750" s="380">
        <v>1907</v>
      </c>
      <c r="G1750" s="380">
        <v>4736</v>
      </c>
      <c r="H1750" s="137">
        <f t="shared" si="190"/>
        <v>3.0393287886733087</v>
      </c>
      <c r="I1750" s="381">
        <f t="shared" si="191"/>
        <v>0.22381756756756757</v>
      </c>
      <c r="J1750" s="137">
        <f t="shared" si="192"/>
        <v>1.2482259399575582E-2</v>
      </c>
      <c r="K1750" s="137">
        <f t="shared" si="193"/>
        <v>-0.10966890416535657</v>
      </c>
      <c r="L1750" s="137">
        <f t="shared" si="194"/>
        <v>-0.16920832974127395</v>
      </c>
      <c r="M1750" s="137">
        <f t="shared" si="195"/>
        <v>-0.26639497450705496</v>
      </c>
      <c r="N1750" s="383">
        <f t="shared" si="189"/>
        <v>-1261.6465992654123</v>
      </c>
    </row>
    <row r="1751" spans="2:14" x14ac:dyDescent="0.25">
      <c r="B1751" s="382">
        <v>22</v>
      </c>
      <c r="C1751" s="382">
        <v>5678</v>
      </c>
      <c r="D1751" s="379" t="s">
        <v>2321</v>
      </c>
      <c r="E1751" s="380">
        <v>2902</v>
      </c>
      <c r="F1751" s="380">
        <v>1539</v>
      </c>
      <c r="G1751" s="380">
        <v>6646</v>
      </c>
      <c r="H1751" s="137">
        <f t="shared" si="190"/>
        <v>6.2040285899935022</v>
      </c>
      <c r="I1751" s="381">
        <f t="shared" si="191"/>
        <v>0.43665362624134818</v>
      </c>
      <c r="J1751" s="137">
        <f t="shared" si="192"/>
        <v>6.3353116907686136E-2</v>
      </c>
      <c r="K1751" s="137">
        <f t="shared" si="193"/>
        <v>-2.905379769398992E-2</v>
      </c>
      <c r="L1751" s="137">
        <f t="shared" si="194"/>
        <v>1.2070312554291307E-2</v>
      </c>
      <c r="M1751" s="137">
        <f t="shared" si="195"/>
        <v>4.6369631767987522E-2</v>
      </c>
      <c r="N1751" s="383">
        <f t="shared" si="189"/>
        <v>308.17257273004509</v>
      </c>
    </row>
    <row r="1752" spans="2:14" x14ac:dyDescent="0.25">
      <c r="B1752" s="382">
        <v>22</v>
      </c>
      <c r="C1752" s="382">
        <v>5680</v>
      </c>
      <c r="D1752" s="379" t="s">
        <v>2322</v>
      </c>
      <c r="E1752" s="380">
        <v>95</v>
      </c>
      <c r="F1752" s="380">
        <v>337</v>
      </c>
      <c r="G1752" s="380">
        <v>341</v>
      </c>
      <c r="H1752" s="137">
        <f t="shared" si="190"/>
        <v>1.2937685459940653</v>
      </c>
      <c r="I1752" s="381">
        <f t="shared" si="191"/>
        <v>0.27859237536656889</v>
      </c>
      <c r="J1752" s="137">
        <f t="shared" si="192"/>
        <v>-0.10457398078269976</v>
      </c>
      <c r="K1752" s="137">
        <f t="shared" si="193"/>
        <v>-0.15413395097866553</v>
      </c>
      <c r="L1752" s="137">
        <f t="shared" si="194"/>
        <v>-0.12255503775834588</v>
      </c>
      <c r="M1752" s="137">
        <f t="shared" si="195"/>
        <v>-0.38126296951971117</v>
      </c>
      <c r="N1752" s="383">
        <f t="shared" si="189"/>
        <v>-130.0106726062215</v>
      </c>
    </row>
    <row r="1753" spans="2:14" x14ac:dyDescent="0.25">
      <c r="B1753" s="382">
        <v>22</v>
      </c>
      <c r="C1753" s="382">
        <v>5683</v>
      </c>
      <c r="D1753" s="379" t="s">
        <v>2323</v>
      </c>
      <c r="E1753" s="380">
        <v>34</v>
      </c>
      <c r="F1753" s="380">
        <v>181</v>
      </c>
      <c r="G1753" s="380">
        <v>230</v>
      </c>
      <c r="H1753" s="137">
        <f t="shared" si="190"/>
        <v>1.4585635359116023</v>
      </c>
      <c r="I1753" s="381">
        <f t="shared" si="191"/>
        <v>0.14782608695652175</v>
      </c>
      <c r="J1753" s="137">
        <f t="shared" si="192"/>
        <v>-0.10753034998866849</v>
      </c>
      <c r="K1753" s="137">
        <f t="shared" si="193"/>
        <v>-0.14993609131039362</v>
      </c>
      <c r="L1753" s="137">
        <f t="shared" si="194"/>
        <v>-0.23393247712982537</v>
      </c>
      <c r="M1753" s="137">
        <f t="shared" si="195"/>
        <v>-0.4913989184288875</v>
      </c>
      <c r="N1753" s="383">
        <f t="shared" si="189"/>
        <v>-113.02175123864413</v>
      </c>
    </row>
    <row r="1754" spans="2:14" x14ac:dyDescent="0.25">
      <c r="B1754" s="382">
        <v>22</v>
      </c>
      <c r="C1754" s="382">
        <v>5684</v>
      </c>
      <c r="D1754" s="379" t="s">
        <v>2324</v>
      </c>
      <c r="E1754" s="380">
        <v>15</v>
      </c>
      <c r="F1754" s="380">
        <v>106</v>
      </c>
      <c r="G1754" s="380">
        <v>91</v>
      </c>
      <c r="H1754" s="137">
        <f t="shared" si="190"/>
        <v>1</v>
      </c>
      <c r="I1754" s="381">
        <f t="shared" si="191"/>
        <v>0.16483516483516483</v>
      </c>
      <c r="J1754" s="137">
        <f t="shared" si="192"/>
        <v>-0.11123246998533204</v>
      </c>
      <c r="K1754" s="137">
        <f t="shared" si="193"/>
        <v>-0.16161718291218755</v>
      </c>
      <c r="L1754" s="137">
        <f t="shared" si="194"/>
        <v>-0.21944535232704035</v>
      </c>
      <c r="M1754" s="137">
        <f t="shared" si="195"/>
        <v>-0.49229500522455993</v>
      </c>
      <c r="N1754" s="383">
        <f t="shared" si="189"/>
        <v>-44.798845475434952</v>
      </c>
    </row>
    <row r="1755" spans="2:14" x14ac:dyDescent="0.25">
      <c r="B1755" s="382">
        <v>22</v>
      </c>
      <c r="C1755" s="382">
        <v>5688</v>
      </c>
      <c r="D1755" s="379" t="s">
        <v>2325</v>
      </c>
      <c r="E1755" s="380">
        <v>32</v>
      </c>
      <c r="F1755" s="380">
        <v>251</v>
      </c>
      <c r="G1755" s="380">
        <v>151</v>
      </c>
      <c r="H1755" s="137">
        <f t="shared" si="190"/>
        <v>0.72908366533864544</v>
      </c>
      <c r="I1755" s="381">
        <f t="shared" si="191"/>
        <v>0.2119205298013245</v>
      </c>
      <c r="J1755" s="137">
        <f t="shared" si="192"/>
        <v>-0.1096344325767003</v>
      </c>
      <c r="K1755" s="137">
        <f t="shared" si="193"/>
        <v>-0.1685182953508608</v>
      </c>
      <c r="L1755" s="137">
        <f t="shared" si="194"/>
        <v>-0.17934138175812794</v>
      </c>
      <c r="M1755" s="137">
        <f t="shared" si="195"/>
        <v>-0.45749410968568904</v>
      </c>
      <c r="N1755" s="383">
        <f t="shared" si="189"/>
        <v>-69.081610562539041</v>
      </c>
    </row>
    <row r="1756" spans="2:14" x14ac:dyDescent="0.25">
      <c r="B1756" s="382">
        <v>22</v>
      </c>
      <c r="C1756" s="382">
        <v>5690</v>
      </c>
      <c r="D1756" s="379" t="s">
        <v>2326</v>
      </c>
      <c r="E1756" s="380">
        <v>32</v>
      </c>
      <c r="F1756" s="380">
        <v>419</v>
      </c>
      <c r="G1756" s="380">
        <v>132</v>
      </c>
      <c r="H1756" s="137">
        <f t="shared" si="190"/>
        <v>0.39140811455847258</v>
      </c>
      <c r="I1756" s="381">
        <f t="shared" si="191"/>
        <v>0.24242424242424243</v>
      </c>
      <c r="J1756" s="137">
        <f t="shared" si="192"/>
        <v>-0.11014047775610034</v>
      </c>
      <c r="K1756" s="137">
        <f t="shared" si="193"/>
        <v>-0.17711998024608061</v>
      </c>
      <c r="L1756" s="137">
        <f t="shared" si="194"/>
        <v>-0.15336048527041329</v>
      </c>
      <c r="M1756" s="137">
        <f t="shared" si="195"/>
        <v>-0.44062094327259421</v>
      </c>
      <c r="N1756" s="383">
        <f t="shared" si="189"/>
        <v>-58.161964511982433</v>
      </c>
    </row>
    <row r="1757" spans="2:14" x14ac:dyDescent="0.25">
      <c r="B1757" s="382">
        <v>22</v>
      </c>
      <c r="C1757" s="382">
        <v>5692</v>
      </c>
      <c r="D1757" s="379" t="s">
        <v>2327</v>
      </c>
      <c r="E1757" s="380">
        <v>166</v>
      </c>
      <c r="F1757" s="380">
        <v>323</v>
      </c>
      <c r="G1757" s="380">
        <v>621</v>
      </c>
      <c r="H1757" s="137">
        <f t="shared" si="190"/>
        <v>2.4365325077399382</v>
      </c>
      <c r="I1757" s="381">
        <f t="shared" si="191"/>
        <v>0.26731078904991951</v>
      </c>
      <c r="J1757" s="137">
        <f t="shared" si="192"/>
        <v>-9.7116472875751619E-2</v>
      </c>
      <c r="K1757" s="137">
        <f t="shared" si="193"/>
        <v>-0.1250240687682411</v>
      </c>
      <c r="L1757" s="137">
        <f t="shared" si="194"/>
        <v>-0.13216389193073505</v>
      </c>
      <c r="M1757" s="137">
        <f t="shared" si="195"/>
        <v>-0.35430443357472774</v>
      </c>
      <c r="N1757" s="383">
        <f t="shared" si="189"/>
        <v>-220.02305324990593</v>
      </c>
    </row>
    <row r="1758" spans="2:14" x14ac:dyDescent="0.25">
      <c r="B1758" s="382">
        <v>22</v>
      </c>
      <c r="C1758" s="382">
        <v>5693</v>
      </c>
      <c r="D1758" s="379" t="s">
        <v>2328</v>
      </c>
      <c r="E1758" s="380">
        <v>737</v>
      </c>
      <c r="F1758" s="380">
        <v>3342</v>
      </c>
      <c r="G1758" s="380">
        <v>2860</v>
      </c>
      <c r="H1758" s="137">
        <f t="shared" si="190"/>
        <v>1.0763016157989227</v>
      </c>
      <c r="I1758" s="381">
        <f t="shared" si="191"/>
        <v>0.25769230769230766</v>
      </c>
      <c r="J1758" s="137">
        <f t="shared" si="192"/>
        <v>-3.7483043576976988E-2</v>
      </c>
      <c r="K1758" s="137">
        <f t="shared" si="193"/>
        <v>-0.15967353477248045</v>
      </c>
      <c r="L1758" s="137">
        <f t="shared" si="194"/>
        <v>-0.14035623138824016</v>
      </c>
      <c r="M1758" s="137">
        <f t="shared" si="195"/>
        <v>-0.33751280973769759</v>
      </c>
      <c r="N1758" s="383">
        <f t="shared" si="189"/>
        <v>-965.28663584981507</v>
      </c>
    </row>
    <row r="1759" spans="2:14" x14ac:dyDescent="0.25">
      <c r="B1759" s="382">
        <v>22</v>
      </c>
      <c r="C1759" s="382">
        <v>5701</v>
      </c>
      <c r="D1759" s="379" t="s">
        <v>2329</v>
      </c>
      <c r="E1759" s="380">
        <v>36</v>
      </c>
      <c r="F1759" s="380">
        <v>208</v>
      </c>
      <c r="G1759" s="380">
        <v>270</v>
      </c>
      <c r="H1759" s="137">
        <f t="shared" si="190"/>
        <v>1.4711538461538463</v>
      </c>
      <c r="I1759" s="381">
        <f t="shared" si="191"/>
        <v>0.13333333333333333</v>
      </c>
      <c r="J1759" s="137">
        <f t="shared" si="192"/>
        <v>-0.10646499171624732</v>
      </c>
      <c r="K1759" s="137">
        <f t="shared" si="193"/>
        <v>-0.14961537551919515</v>
      </c>
      <c r="L1759" s="137">
        <f t="shared" si="194"/>
        <v>-0.24627637560410864</v>
      </c>
      <c r="M1759" s="137">
        <f t="shared" si="195"/>
        <v>-0.50235674283955112</v>
      </c>
      <c r="N1759" s="383">
        <f t="shared" si="189"/>
        <v>-135.63632056667879</v>
      </c>
    </row>
    <row r="1760" spans="2:14" x14ac:dyDescent="0.25">
      <c r="B1760" s="382">
        <v>22</v>
      </c>
      <c r="C1760" s="382">
        <v>5702</v>
      </c>
      <c r="D1760" s="379" t="s">
        <v>2330</v>
      </c>
      <c r="E1760" s="380">
        <v>389</v>
      </c>
      <c r="F1760" s="380">
        <v>5165</v>
      </c>
      <c r="G1760" s="380">
        <v>2968</v>
      </c>
      <c r="H1760" s="137">
        <f t="shared" si="190"/>
        <v>0.64995159728944818</v>
      </c>
      <c r="I1760" s="381">
        <f t="shared" si="191"/>
        <v>0.13106469002695417</v>
      </c>
      <c r="J1760" s="137">
        <f t="shared" si="192"/>
        <v>-3.4606576241439847E-2</v>
      </c>
      <c r="K1760" s="137">
        <f t="shared" si="193"/>
        <v>-0.17053404423434865</v>
      </c>
      <c r="L1760" s="137">
        <f t="shared" si="194"/>
        <v>-0.24820864488684172</v>
      </c>
      <c r="M1760" s="137">
        <f t="shared" si="195"/>
        <v>-0.4533492653626302</v>
      </c>
      <c r="N1760" s="383">
        <f t="shared" si="189"/>
        <v>-1345.5406195962864</v>
      </c>
    </row>
    <row r="1761" spans="2:14" x14ac:dyDescent="0.25">
      <c r="B1761" s="382">
        <v>22</v>
      </c>
      <c r="C1761" s="382">
        <v>5703</v>
      </c>
      <c r="D1761" s="379" t="s">
        <v>2331</v>
      </c>
      <c r="E1761" s="380">
        <v>234</v>
      </c>
      <c r="F1761" s="380">
        <v>2078</v>
      </c>
      <c r="G1761" s="380">
        <v>1483</v>
      </c>
      <c r="H1761" s="137">
        <f t="shared" si="190"/>
        <v>0.82627526467757462</v>
      </c>
      <c r="I1761" s="381">
        <f t="shared" si="191"/>
        <v>0.15778826702629806</v>
      </c>
      <c r="J1761" s="137">
        <f t="shared" si="192"/>
        <v>-7.4158002105075546E-2</v>
      </c>
      <c r="K1761" s="137">
        <f t="shared" si="193"/>
        <v>-0.16604251198412195</v>
      </c>
      <c r="L1761" s="137">
        <f t="shared" si="194"/>
        <v>-0.22544739951372003</v>
      </c>
      <c r="M1761" s="137">
        <f t="shared" si="195"/>
        <v>-0.46564791360291757</v>
      </c>
      <c r="N1761" s="383">
        <f t="shared" si="189"/>
        <v>-690.5558558731268</v>
      </c>
    </row>
    <row r="1762" spans="2:14" x14ac:dyDescent="0.25">
      <c r="B1762" s="382">
        <v>22</v>
      </c>
      <c r="C1762" s="382">
        <v>5704</v>
      </c>
      <c r="D1762" s="379" t="s">
        <v>2332</v>
      </c>
      <c r="E1762" s="380">
        <v>419</v>
      </c>
      <c r="F1762" s="380">
        <v>478</v>
      </c>
      <c r="G1762" s="380">
        <v>2035</v>
      </c>
      <c r="H1762" s="137">
        <f t="shared" si="190"/>
        <v>5.1338912133891217</v>
      </c>
      <c r="I1762" s="381">
        <f t="shared" si="191"/>
        <v>0.2058968058968059</v>
      </c>
      <c r="J1762" s="137">
        <f t="shared" si="192"/>
        <v>-5.9456057945663485E-2</v>
      </c>
      <c r="K1762" s="137">
        <f t="shared" si="193"/>
        <v>-5.6313646643316125E-2</v>
      </c>
      <c r="L1762" s="137">
        <f t="shared" si="194"/>
        <v>-0.18447196206382779</v>
      </c>
      <c r="M1762" s="137">
        <f t="shared" si="195"/>
        <v>-0.30024166665280738</v>
      </c>
      <c r="N1762" s="383">
        <f t="shared" si="189"/>
        <v>-610.99179163846304</v>
      </c>
    </row>
    <row r="1763" spans="2:14" x14ac:dyDescent="0.25">
      <c r="B1763" s="382">
        <v>22</v>
      </c>
      <c r="C1763" s="382">
        <v>5705</v>
      </c>
      <c r="D1763" s="379" t="s">
        <v>2333</v>
      </c>
      <c r="E1763" s="380">
        <v>93</v>
      </c>
      <c r="F1763" s="380">
        <v>242</v>
      </c>
      <c r="G1763" s="380">
        <v>991</v>
      </c>
      <c r="H1763" s="137">
        <f t="shared" si="190"/>
        <v>4.4793388429752063</v>
      </c>
      <c r="I1763" s="381">
        <f t="shared" si="191"/>
        <v>9.3844601412714432E-2</v>
      </c>
      <c r="J1763" s="137">
        <f t="shared" si="192"/>
        <v>-8.7261908855855858E-2</v>
      </c>
      <c r="K1763" s="137">
        <f t="shared" si="193"/>
        <v>-7.2987205699372851E-2</v>
      </c>
      <c r="L1763" s="137">
        <f t="shared" si="194"/>
        <v>-0.27991007354584369</v>
      </c>
      <c r="M1763" s="137">
        <f t="shared" si="195"/>
        <v>-0.44015918810107241</v>
      </c>
      <c r="N1763" s="383">
        <f t="shared" si="189"/>
        <v>-436.19775540816278</v>
      </c>
    </row>
    <row r="1764" spans="2:14" x14ac:dyDescent="0.25">
      <c r="B1764" s="382">
        <v>22</v>
      </c>
      <c r="C1764" s="382">
        <v>5706</v>
      </c>
      <c r="D1764" s="379" t="s">
        <v>2334</v>
      </c>
      <c r="E1764" s="380">
        <v>124</v>
      </c>
      <c r="F1764" s="380">
        <v>196</v>
      </c>
      <c r="G1764" s="380">
        <v>1146</v>
      </c>
      <c r="H1764" s="137">
        <f t="shared" si="190"/>
        <v>6.4795918367346941</v>
      </c>
      <c r="I1764" s="381">
        <f t="shared" si="191"/>
        <v>0.10820244328097731</v>
      </c>
      <c r="J1764" s="137">
        <f t="shared" si="192"/>
        <v>-8.3133645550223845E-2</v>
      </c>
      <c r="K1764" s="137">
        <f t="shared" si="193"/>
        <v>-2.2034313423674741E-2</v>
      </c>
      <c r="L1764" s="137">
        <f t="shared" si="194"/>
        <v>-0.26768108332495988</v>
      </c>
      <c r="M1764" s="137">
        <f t="shared" si="195"/>
        <v>-0.37284904229885846</v>
      </c>
      <c r="N1764" s="383">
        <f t="shared" si="189"/>
        <v>-427.28500247449182</v>
      </c>
    </row>
    <row r="1765" spans="2:14" x14ac:dyDescent="0.25">
      <c r="B1765" s="382">
        <v>22</v>
      </c>
      <c r="C1765" s="382">
        <v>5707</v>
      </c>
      <c r="D1765" s="379" t="s">
        <v>2335</v>
      </c>
      <c r="E1765" s="380">
        <v>1063</v>
      </c>
      <c r="F1765" s="380">
        <v>274</v>
      </c>
      <c r="G1765" s="380">
        <v>1384</v>
      </c>
      <c r="H1765" s="137">
        <f t="shared" si="190"/>
        <v>8.9306569343065689</v>
      </c>
      <c r="I1765" s="381">
        <f t="shared" si="191"/>
        <v>0.76806358381502893</v>
      </c>
      <c r="J1765" s="137">
        <f t="shared" si="192"/>
        <v>-7.6794763829317922E-2</v>
      </c>
      <c r="K1765" s="137">
        <f t="shared" si="193"/>
        <v>4.0402216488760911E-2</v>
      </c>
      <c r="L1765" s="137">
        <f t="shared" si="194"/>
        <v>0.29434178256055638</v>
      </c>
      <c r="M1765" s="137">
        <f t="shared" si="195"/>
        <v>0.25794923521999935</v>
      </c>
      <c r="N1765" s="383">
        <f t="shared" si="189"/>
        <v>357.0017415444791</v>
      </c>
    </row>
    <row r="1766" spans="2:14" x14ac:dyDescent="0.25">
      <c r="B1766" s="382">
        <v>22</v>
      </c>
      <c r="C1766" s="382">
        <v>5708</v>
      </c>
      <c r="D1766" s="379" t="s">
        <v>2336</v>
      </c>
      <c r="E1766" s="380">
        <v>74</v>
      </c>
      <c r="F1766" s="380">
        <v>212</v>
      </c>
      <c r="G1766" s="380">
        <v>983</v>
      </c>
      <c r="H1766" s="137">
        <f t="shared" si="190"/>
        <v>4.9858490566037732</v>
      </c>
      <c r="I1766" s="381">
        <f t="shared" si="191"/>
        <v>7.5279755849440494E-2</v>
      </c>
      <c r="J1766" s="137">
        <f t="shared" si="192"/>
        <v>-8.7474980510340097E-2</v>
      </c>
      <c r="K1766" s="137">
        <f t="shared" si="193"/>
        <v>-6.0084757643014429E-2</v>
      </c>
      <c r="L1766" s="137">
        <f t="shared" si="194"/>
        <v>-0.29572229079468593</v>
      </c>
      <c r="M1766" s="137">
        <f t="shared" si="195"/>
        <v>-0.44328202894804047</v>
      </c>
      <c r="N1766" s="383">
        <f t="shared" si="189"/>
        <v>-435.7462344559238</v>
      </c>
    </row>
    <row r="1767" spans="2:14" x14ac:dyDescent="0.25">
      <c r="B1767" s="382">
        <v>22</v>
      </c>
      <c r="C1767" s="382">
        <v>5709</v>
      </c>
      <c r="D1767" s="379" t="s">
        <v>2337</v>
      </c>
      <c r="E1767" s="380">
        <v>232</v>
      </c>
      <c r="F1767" s="380">
        <v>1043</v>
      </c>
      <c r="G1767" s="380">
        <v>1279</v>
      </c>
      <c r="H1767" s="137">
        <f t="shared" si="190"/>
        <v>1.4487056567593479</v>
      </c>
      <c r="I1767" s="381">
        <f t="shared" si="191"/>
        <v>0.181391712275215</v>
      </c>
      <c r="J1767" s="137">
        <f t="shared" si="192"/>
        <v>-7.9591329294423474E-2</v>
      </c>
      <c r="K1767" s="137">
        <f t="shared" si="193"/>
        <v>-0.15018720327276977</v>
      </c>
      <c r="L1767" s="137">
        <f t="shared" si="194"/>
        <v>-0.20534366081980063</v>
      </c>
      <c r="M1767" s="137">
        <f t="shared" si="195"/>
        <v>-0.43512219338699387</v>
      </c>
      <c r="N1767" s="383">
        <f t="shared" si="189"/>
        <v>-556.52128534196515</v>
      </c>
    </row>
    <row r="1768" spans="2:14" x14ac:dyDescent="0.25">
      <c r="B1768" s="382">
        <v>22</v>
      </c>
      <c r="C1768" s="382">
        <v>5710</v>
      </c>
      <c r="D1768" s="379" t="s">
        <v>2338</v>
      </c>
      <c r="E1768" s="380">
        <v>262</v>
      </c>
      <c r="F1768" s="380">
        <v>294</v>
      </c>
      <c r="G1768" s="380">
        <v>519</v>
      </c>
      <c r="H1768" s="137">
        <f t="shared" si="190"/>
        <v>2.6564625850340136</v>
      </c>
      <c r="I1768" s="381">
        <f t="shared" si="191"/>
        <v>0.50481695568400775</v>
      </c>
      <c r="J1768" s="137">
        <f t="shared" si="192"/>
        <v>-9.983313647042559E-2</v>
      </c>
      <c r="K1768" s="137">
        <f t="shared" si="193"/>
        <v>-0.11942174067698845</v>
      </c>
      <c r="L1768" s="137">
        <f t="shared" si="194"/>
        <v>7.0126996617633566E-2</v>
      </c>
      <c r="M1768" s="137">
        <f t="shared" si="195"/>
        <v>-0.14912788052978049</v>
      </c>
      <c r="N1768" s="383">
        <f t="shared" si="189"/>
        <v>-77.39736999495608</v>
      </c>
    </row>
    <row r="1769" spans="2:14" x14ac:dyDescent="0.25">
      <c r="B1769" s="382">
        <v>22</v>
      </c>
      <c r="C1769" s="382">
        <v>5711</v>
      </c>
      <c r="D1769" s="379" t="s">
        <v>2339</v>
      </c>
      <c r="E1769" s="380">
        <v>280</v>
      </c>
      <c r="F1769" s="380">
        <v>650</v>
      </c>
      <c r="G1769" s="380">
        <v>2973</v>
      </c>
      <c r="H1769" s="137">
        <f t="shared" si="190"/>
        <v>5.0046153846153842</v>
      </c>
      <c r="I1769" s="381">
        <f t="shared" si="191"/>
        <v>9.4180961991254628E-2</v>
      </c>
      <c r="J1769" s="137">
        <f t="shared" si="192"/>
        <v>-3.4473406457387203E-2</v>
      </c>
      <c r="K1769" s="137">
        <f t="shared" si="193"/>
        <v>-5.960671876864742E-2</v>
      </c>
      <c r="L1769" s="137">
        <f t="shared" si="194"/>
        <v>-0.27962358548841837</v>
      </c>
      <c r="M1769" s="137">
        <f t="shared" si="195"/>
        <v>-0.37370371071445296</v>
      </c>
      <c r="N1769" s="383">
        <f t="shared" si="189"/>
        <v>-1111.0211319540686</v>
      </c>
    </row>
    <row r="1770" spans="2:14" x14ac:dyDescent="0.25">
      <c r="B1770" s="382">
        <v>22</v>
      </c>
      <c r="C1770" s="382">
        <v>5712</v>
      </c>
      <c r="D1770" s="379" t="s">
        <v>2340</v>
      </c>
      <c r="E1770" s="380">
        <v>924</v>
      </c>
      <c r="F1770" s="380">
        <v>184</v>
      </c>
      <c r="G1770" s="380">
        <v>3232</v>
      </c>
      <c r="H1770" s="137">
        <f t="shared" si="190"/>
        <v>22.586956521739129</v>
      </c>
      <c r="I1770" s="381">
        <f t="shared" si="191"/>
        <v>0.28589108910891087</v>
      </c>
      <c r="J1770" s="137">
        <f t="shared" si="192"/>
        <v>-2.7575211643460166E-2</v>
      </c>
      <c r="K1770" s="137">
        <f t="shared" si="193"/>
        <v>0.38827219290374371</v>
      </c>
      <c r="L1770" s="137">
        <f t="shared" si="194"/>
        <v>-0.11633851163979145</v>
      </c>
      <c r="M1770" s="137">
        <f t="shared" si="195"/>
        <v>0.2443584696204921</v>
      </c>
      <c r="N1770" s="383">
        <f t="shared" si="189"/>
        <v>789.76657381343045</v>
      </c>
    </row>
    <row r="1771" spans="2:14" x14ac:dyDescent="0.25">
      <c r="B1771" s="382">
        <v>22</v>
      </c>
      <c r="C1771" s="382">
        <v>5713</v>
      </c>
      <c r="D1771" s="379" t="s">
        <v>2341</v>
      </c>
      <c r="E1771" s="380">
        <v>302</v>
      </c>
      <c r="F1771" s="380">
        <v>428</v>
      </c>
      <c r="G1771" s="380">
        <v>2445</v>
      </c>
      <c r="H1771" s="137">
        <f t="shared" si="190"/>
        <v>6.4182242990654208</v>
      </c>
      <c r="I1771" s="381">
        <f t="shared" si="191"/>
        <v>0.12351738241308793</v>
      </c>
      <c r="J1771" s="137">
        <f t="shared" si="192"/>
        <v>-4.8536135653346565E-2</v>
      </c>
      <c r="K1771" s="137">
        <f t="shared" si="193"/>
        <v>-2.3597542448124481E-2</v>
      </c>
      <c r="L1771" s="137">
        <f t="shared" si="194"/>
        <v>-0.25463690561368441</v>
      </c>
      <c r="M1771" s="137">
        <f t="shared" si="195"/>
        <v>-0.32677058371515544</v>
      </c>
      <c r="N1771" s="383">
        <f t="shared" si="189"/>
        <v>-798.954077183555</v>
      </c>
    </row>
    <row r="1772" spans="2:14" x14ac:dyDescent="0.25">
      <c r="B1772" s="382">
        <v>22</v>
      </c>
      <c r="C1772" s="382">
        <v>5714</v>
      </c>
      <c r="D1772" s="379" t="s">
        <v>2342</v>
      </c>
      <c r="E1772" s="380">
        <v>406</v>
      </c>
      <c r="F1772" s="380">
        <v>202</v>
      </c>
      <c r="G1772" s="380">
        <v>1275</v>
      </c>
      <c r="H1772" s="137">
        <f t="shared" si="190"/>
        <v>8.3217821782178216</v>
      </c>
      <c r="I1772" s="381">
        <f t="shared" si="191"/>
        <v>0.3184313725490196</v>
      </c>
      <c r="J1772" s="137">
        <f t="shared" si="192"/>
        <v>-7.9697865121665587E-2</v>
      </c>
      <c r="K1772" s="137">
        <f t="shared" si="193"/>
        <v>2.4892213527549369E-2</v>
      </c>
      <c r="L1772" s="137">
        <f t="shared" si="194"/>
        <v>-8.8623008737263503E-2</v>
      </c>
      <c r="M1772" s="137">
        <f t="shared" si="195"/>
        <v>-0.14342866033137971</v>
      </c>
      <c r="N1772" s="383">
        <f t="shared" si="189"/>
        <v>-182.87154192250912</v>
      </c>
    </row>
    <row r="1773" spans="2:14" x14ac:dyDescent="0.25">
      <c r="B1773" s="382">
        <v>22</v>
      </c>
      <c r="C1773" s="382">
        <v>5715</v>
      </c>
      <c r="D1773" s="379" t="s">
        <v>2343</v>
      </c>
      <c r="E1773" s="380">
        <v>343</v>
      </c>
      <c r="F1773" s="380">
        <v>405</v>
      </c>
      <c r="G1773" s="380">
        <v>1140</v>
      </c>
      <c r="H1773" s="137">
        <f t="shared" si="190"/>
        <v>3.6617283950617283</v>
      </c>
      <c r="I1773" s="381">
        <f t="shared" si="191"/>
        <v>0.30087719298245613</v>
      </c>
      <c r="J1773" s="137">
        <f t="shared" si="192"/>
        <v>-8.3293449291087007E-2</v>
      </c>
      <c r="K1773" s="137">
        <f t="shared" si="193"/>
        <v>-9.3814379664862682E-2</v>
      </c>
      <c r="L1773" s="137">
        <f t="shared" si="194"/>
        <v>-0.10357441245272424</v>
      </c>
      <c r="M1773" s="137">
        <f t="shared" si="195"/>
        <v>-0.28068224140867393</v>
      </c>
      <c r="N1773" s="383">
        <f t="shared" si="189"/>
        <v>-319.97775520588829</v>
      </c>
    </row>
    <row r="1774" spans="2:14" x14ac:dyDescent="0.25">
      <c r="B1774" s="382">
        <v>22</v>
      </c>
      <c r="C1774" s="382">
        <v>5716</v>
      </c>
      <c r="D1774" s="379" t="s">
        <v>2344</v>
      </c>
      <c r="E1774" s="380">
        <v>1931</v>
      </c>
      <c r="F1774" s="380">
        <v>236</v>
      </c>
      <c r="G1774" s="380">
        <v>1774</v>
      </c>
      <c r="H1774" s="137">
        <f t="shared" si="190"/>
        <v>15.699152542372881</v>
      </c>
      <c r="I1774" s="381">
        <f t="shared" si="191"/>
        <v>1.088500563697858</v>
      </c>
      <c r="J1774" s="137">
        <f t="shared" si="192"/>
        <v>-6.6407520673211581E-2</v>
      </c>
      <c r="K1774" s="137">
        <f t="shared" si="193"/>
        <v>0.21281762027133191</v>
      </c>
      <c r="L1774" s="137">
        <f t="shared" si="194"/>
        <v>0.5672672493090466</v>
      </c>
      <c r="M1774" s="137">
        <f t="shared" si="195"/>
        <v>0.71367734890716694</v>
      </c>
      <c r="N1774" s="383">
        <f t="shared" si="189"/>
        <v>1266.0636169613142</v>
      </c>
    </row>
    <row r="1775" spans="2:14" x14ac:dyDescent="0.25">
      <c r="B1775" s="382">
        <v>22</v>
      </c>
      <c r="C1775" s="382">
        <v>5717</v>
      </c>
      <c r="D1775" s="379" t="s">
        <v>2345</v>
      </c>
      <c r="E1775" s="380">
        <v>992</v>
      </c>
      <c r="F1775" s="380">
        <v>476</v>
      </c>
      <c r="G1775" s="380">
        <v>3763</v>
      </c>
      <c r="H1775" s="137">
        <f t="shared" si="190"/>
        <v>9.9894957983193269</v>
      </c>
      <c r="I1775" s="381">
        <f t="shared" si="191"/>
        <v>0.26361945256444325</v>
      </c>
      <c r="J1775" s="137">
        <f t="shared" si="192"/>
        <v>-1.3432580577069222E-2</v>
      </c>
      <c r="K1775" s="137">
        <f t="shared" si="193"/>
        <v>6.7374255897617669E-2</v>
      </c>
      <c r="L1775" s="137">
        <f t="shared" si="194"/>
        <v>-0.13530791024470348</v>
      </c>
      <c r="M1775" s="137">
        <f t="shared" si="195"/>
        <v>-8.136623492415504E-2</v>
      </c>
      <c r="N1775" s="383">
        <f t="shared" si="189"/>
        <v>-306.18114201959543</v>
      </c>
    </row>
    <row r="1776" spans="2:14" x14ac:dyDescent="0.25">
      <c r="B1776" s="382">
        <v>22</v>
      </c>
      <c r="C1776" s="382">
        <v>5718</v>
      </c>
      <c r="D1776" s="379" t="s">
        <v>2346</v>
      </c>
      <c r="E1776" s="380">
        <v>1090</v>
      </c>
      <c r="F1776" s="380">
        <v>484</v>
      </c>
      <c r="G1776" s="380">
        <v>2012</v>
      </c>
      <c r="H1776" s="137">
        <f t="shared" si="190"/>
        <v>6.4090909090909092</v>
      </c>
      <c r="I1776" s="381">
        <f t="shared" si="191"/>
        <v>0.54174950298210733</v>
      </c>
      <c r="J1776" s="137">
        <f t="shared" si="192"/>
        <v>-6.0068638952305659E-2</v>
      </c>
      <c r="K1776" s="137">
        <f t="shared" si="193"/>
        <v>-2.3830199335495794E-2</v>
      </c>
      <c r="L1776" s="137">
        <f t="shared" si="194"/>
        <v>0.10158351800049739</v>
      </c>
      <c r="M1776" s="137">
        <f t="shared" si="195"/>
        <v>1.7684679712695939E-2</v>
      </c>
      <c r="N1776" s="383">
        <f t="shared" si="189"/>
        <v>35.581575581944229</v>
      </c>
    </row>
    <row r="1777" spans="2:14" x14ac:dyDescent="0.25">
      <c r="B1777" s="382">
        <v>22</v>
      </c>
      <c r="C1777" s="382">
        <v>5719</v>
      </c>
      <c r="D1777" s="379" t="s">
        <v>2347</v>
      </c>
      <c r="E1777" s="380">
        <v>340</v>
      </c>
      <c r="F1777" s="380">
        <v>1249</v>
      </c>
      <c r="G1777" s="380">
        <v>1256</v>
      </c>
      <c r="H1777" s="137">
        <f t="shared" si="190"/>
        <v>1.277822257806245</v>
      </c>
      <c r="I1777" s="381">
        <f t="shared" si="191"/>
        <v>0.27070063694267515</v>
      </c>
      <c r="J1777" s="137">
        <f t="shared" si="192"/>
        <v>-8.0203910301065634E-2</v>
      </c>
      <c r="K1777" s="137">
        <f t="shared" si="193"/>
        <v>-0.15454015434732243</v>
      </c>
      <c r="L1777" s="137">
        <f t="shared" si="194"/>
        <v>-0.12927666019276582</v>
      </c>
      <c r="M1777" s="137">
        <f t="shared" si="195"/>
        <v>-0.36402072484115389</v>
      </c>
      <c r="N1777" s="383">
        <f t="shared" si="189"/>
        <v>-457.2100304004893</v>
      </c>
    </row>
    <row r="1778" spans="2:14" x14ac:dyDescent="0.25">
      <c r="B1778" s="382">
        <v>22</v>
      </c>
      <c r="C1778" s="382">
        <v>5720</v>
      </c>
      <c r="D1778" s="379" t="s">
        <v>2348</v>
      </c>
      <c r="E1778" s="380">
        <v>194</v>
      </c>
      <c r="F1778" s="380">
        <v>394</v>
      </c>
      <c r="G1778" s="380">
        <v>1068</v>
      </c>
      <c r="H1778" s="137">
        <f t="shared" si="190"/>
        <v>3.203045685279188</v>
      </c>
      <c r="I1778" s="381">
        <f t="shared" si="191"/>
        <v>0.18164794007490637</v>
      </c>
      <c r="J1778" s="137">
        <f t="shared" si="192"/>
        <v>-8.521109418144511E-2</v>
      </c>
      <c r="K1778" s="137">
        <f t="shared" si="193"/>
        <v>-0.10549850700934864</v>
      </c>
      <c r="L1778" s="137">
        <f t="shared" si="194"/>
        <v>-0.20512542417354876</v>
      </c>
      <c r="M1778" s="137">
        <f t="shared" si="195"/>
        <v>-0.39583502536434251</v>
      </c>
      <c r="N1778" s="383">
        <f t="shared" si="189"/>
        <v>-422.75180708911779</v>
      </c>
    </row>
    <row r="1779" spans="2:14" x14ac:dyDescent="0.25">
      <c r="B1779" s="382">
        <v>22</v>
      </c>
      <c r="C1779" s="382">
        <v>5721</v>
      </c>
      <c r="D1779" s="379" t="s">
        <v>2349</v>
      </c>
      <c r="E1779" s="380">
        <v>8084</v>
      </c>
      <c r="F1779" s="380">
        <v>832</v>
      </c>
      <c r="G1779" s="380">
        <v>13987</v>
      </c>
      <c r="H1779" s="137">
        <f t="shared" si="190"/>
        <v>26.52764423076923</v>
      </c>
      <c r="I1779" s="381">
        <f t="shared" si="191"/>
        <v>0.57796525344963179</v>
      </c>
      <c r="J1779" s="137">
        <f t="shared" si="192"/>
        <v>0.25887299385378015</v>
      </c>
      <c r="K1779" s="137">
        <f t="shared" si="193"/>
        <v>0.48865421305660117</v>
      </c>
      <c r="L1779" s="137">
        <f t="shared" si="194"/>
        <v>0.13242952273943301</v>
      </c>
      <c r="M1779" s="137">
        <f t="shared" si="195"/>
        <v>0.87995672964981431</v>
      </c>
      <c r="N1779" s="383">
        <f t="shared" si="189"/>
        <v>12307.954777611953</v>
      </c>
    </row>
    <row r="1780" spans="2:14" x14ac:dyDescent="0.25">
      <c r="B1780" s="382">
        <v>22</v>
      </c>
      <c r="C1780" s="382">
        <v>5722</v>
      </c>
      <c r="D1780" s="379" t="s">
        <v>2350</v>
      </c>
      <c r="E1780" s="380">
        <v>372</v>
      </c>
      <c r="F1780" s="380">
        <v>255</v>
      </c>
      <c r="G1780" s="380">
        <v>391</v>
      </c>
      <c r="H1780" s="137">
        <f t="shared" si="190"/>
        <v>2.9921568627450981</v>
      </c>
      <c r="I1780" s="381">
        <f t="shared" si="191"/>
        <v>0.95140664961636834</v>
      </c>
      <c r="J1780" s="137">
        <f t="shared" si="192"/>
        <v>-0.1032422829421733</v>
      </c>
      <c r="K1780" s="137">
        <f t="shared" si="193"/>
        <v>-0.11087052519417447</v>
      </c>
      <c r="L1780" s="137">
        <f t="shared" si="194"/>
        <v>0.45050038768542977</v>
      </c>
      <c r="M1780" s="137">
        <f t="shared" si="195"/>
        <v>0.23638757954908202</v>
      </c>
      <c r="N1780" s="383">
        <f t="shared" si="189"/>
        <v>92.427543603691063</v>
      </c>
    </row>
    <row r="1781" spans="2:14" x14ac:dyDescent="0.25">
      <c r="B1781" s="382">
        <v>22</v>
      </c>
      <c r="C1781" s="382">
        <v>5723</v>
      </c>
      <c r="D1781" s="379" t="s">
        <v>2351</v>
      </c>
      <c r="E1781" s="380">
        <v>895</v>
      </c>
      <c r="F1781" s="380">
        <v>349</v>
      </c>
      <c r="G1781" s="380">
        <v>2180</v>
      </c>
      <c r="H1781" s="137">
        <f t="shared" si="190"/>
        <v>8.8108882521489971</v>
      </c>
      <c r="I1781" s="381">
        <f t="shared" si="191"/>
        <v>0.41055045871559631</v>
      </c>
      <c r="J1781" s="137">
        <f t="shared" si="192"/>
        <v>-5.5594134208136768E-2</v>
      </c>
      <c r="K1781" s="137">
        <f t="shared" si="193"/>
        <v>3.7351322037400894E-2</v>
      </c>
      <c r="L1781" s="137">
        <f t="shared" si="194"/>
        <v>-1.0162512081569699E-2</v>
      </c>
      <c r="M1781" s="137">
        <f t="shared" si="195"/>
        <v>-2.8405324252305575E-2</v>
      </c>
      <c r="N1781" s="383">
        <f t="shared" si="189"/>
        <v>-61.923606870026155</v>
      </c>
    </row>
    <row r="1782" spans="2:14" x14ac:dyDescent="0.25">
      <c r="B1782" s="382">
        <v>22</v>
      </c>
      <c r="C1782" s="382">
        <v>5724</v>
      </c>
      <c r="D1782" s="379" t="s">
        <v>2352</v>
      </c>
      <c r="E1782" s="380">
        <v>18180</v>
      </c>
      <c r="F1782" s="380">
        <v>683</v>
      </c>
      <c r="G1782" s="380">
        <v>23351</v>
      </c>
      <c r="H1782" s="137">
        <f t="shared" si="190"/>
        <v>60.806734992679353</v>
      </c>
      <c r="I1782" s="381">
        <f t="shared" si="191"/>
        <v>0.77855338101151983</v>
      </c>
      <c r="J1782" s="137">
        <f t="shared" si="192"/>
        <v>0.50827336542757451</v>
      </c>
      <c r="K1782" s="137">
        <f t="shared" si="193"/>
        <v>1.3618531655639556</v>
      </c>
      <c r="L1782" s="137">
        <f t="shared" si="194"/>
        <v>0.30327624698159839</v>
      </c>
      <c r="M1782" s="137">
        <f t="shared" si="195"/>
        <v>2.1734027779731289</v>
      </c>
      <c r="N1782" s="383">
        <f t="shared" si="189"/>
        <v>50751.128268450535</v>
      </c>
    </row>
    <row r="1783" spans="2:14" x14ac:dyDescent="0.25">
      <c r="B1783" s="382">
        <v>22</v>
      </c>
      <c r="C1783" s="382">
        <v>5725</v>
      </c>
      <c r="D1783" s="379" t="s">
        <v>2353</v>
      </c>
      <c r="E1783" s="380">
        <v>2045</v>
      </c>
      <c r="F1783" s="380">
        <v>600</v>
      </c>
      <c r="G1783" s="380">
        <v>4271</v>
      </c>
      <c r="H1783" s="137">
        <f t="shared" si="190"/>
        <v>10.526666666666667</v>
      </c>
      <c r="I1783" s="381">
        <f t="shared" si="191"/>
        <v>0.47881058300163898</v>
      </c>
      <c r="J1783" s="137">
        <f t="shared" si="192"/>
        <v>9.7469482679554445E-5</v>
      </c>
      <c r="K1783" s="137">
        <f t="shared" si="193"/>
        <v>8.1057729675153387E-2</v>
      </c>
      <c r="L1783" s="137">
        <f t="shared" si="194"/>
        <v>4.7976614956421859E-2</v>
      </c>
      <c r="M1783" s="137">
        <f t="shared" si="195"/>
        <v>0.12913181411425478</v>
      </c>
      <c r="N1783" s="383">
        <f t="shared" si="189"/>
        <v>551.52197808198218</v>
      </c>
    </row>
    <row r="1784" spans="2:14" x14ac:dyDescent="0.25">
      <c r="B1784" s="382">
        <v>22</v>
      </c>
      <c r="C1784" s="382">
        <v>5726</v>
      </c>
      <c r="D1784" s="379" t="s">
        <v>2354</v>
      </c>
      <c r="E1784" s="380">
        <v>254</v>
      </c>
      <c r="F1784" s="380">
        <v>1646</v>
      </c>
      <c r="G1784" s="380">
        <v>1196</v>
      </c>
      <c r="H1784" s="137">
        <f t="shared" si="190"/>
        <v>0.88092345078979339</v>
      </c>
      <c r="I1784" s="381">
        <f t="shared" si="191"/>
        <v>0.21237458193979933</v>
      </c>
      <c r="J1784" s="137">
        <f t="shared" si="192"/>
        <v>-8.1801947709697398E-2</v>
      </c>
      <c r="K1784" s="137">
        <f t="shared" si="193"/>
        <v>-0.16465044650604224</v>
      </c>
      <c r="L1784" s="137">
        <f t="shared" si="194"/>
        <v>-0.17895465238667183</v>
      </c>
      <c r="M1784" s="137">
        <f t="shared" si="195"/>
        <v>-0.42540704660241146</v>
      </c>
      <c r="N1784" s="383">
        <f t="shared" si="189"/>
        <v>-508.7868277364841</v>
      </c>
    </row>
    <row r="1785" spans="2:14" x14ac:dyDescent="0.25">
      <c r="B1785" s="382">
        <v>22</v>
      </c>
      <c r="C1785" s="382">
        <v>5727</v>
      </c>
      <c r="D1785" s="379" t="s">
        <v>2355</v>
      </c>
      <c r="E1785" s="380">
        <v>437</v>
      </c>
      <c r="F1785" s="380">
        <v>2413</v>
      </c>
      <c r="G1785" s="380">
        <v>3009</v>
      </c>
      <c r="H1785" s="137">
        <f t="shared" si="190"/>
        <v>1.4280978035640282</v>
      </c>
      <c r="I1785" s="381">
        <f t="shared" si="191"/>
        <v>0.14523097374543037</v>
      </c>
      <c r="J1785" s="137">
        <f t="shared" si="192"/>
        <v>-3.3514584012208158E-2</v>
      </c>
      <c r="K1785" s="137">
        <f t="shared" si="193"/>
        <v>-0.15071215173037511</v>
      </c>
      <c r="L1785" s="137">
        <f t="shared" si="194"/>
        <v>-0.23614281029630721</v>
      </c>
      <c r="M1785" s="137">
        <f t="shared" si="195"/>
        <v>-0.42036954603889048</v>
      </c>
      <c r="N1785" s="383">
        <f t="shared" si="189"/>
        <v>-1264.8919640310214</v>
      </c>
    </row>
    <row r="1786" spans="2:14" x14ac:dyDescent="0.25">
      <c r="B1786" s="382">
        <v>22</v>
      </c>
      <c r="C1786" s="382">
        <v>5728</v>
      </c>
      <c r="D1786" s="379" t="s">
        <v>2356</v>
      </c>
      <c r="E1786" s="380">
        <v>717</v>
      </c>
      <c r="F1786" s="380">
        <v>193</v>
      </c>
      <c r="G1786" s="380">
        <v>608</v>
      </c>
      <c r="H1786" s="137">
        <f t="shared" si="190"/>
        <v>6.8652849740932647</v>
      </c>
      <c r="I1786" s="381">
        <f t="shared" si="191"/>
        <v>1.1792763157894737</v>
      </c>
      <c r="J1786" s="137">
        <f t="shared" si="192"/>
        <v>-9.7462714314288504E-2</v>
      </c>
      <c r="K1786" s="137">
        <f t="shared" si="193"/>
        <v>-1.2209465796589884E-2</v>
      </c>
      <c r="L1786" s="137">
        <f t="shared" si="194"/>
        <v>0.64458358938349325</v>
      </c>
      <c r="M1786" s="137">
        <f t="shared" si="195"/>
        <v>0.53491140927261482</v>
      </c>
      <c r="N1786" s="383">
        <f t="shared" si="189"/>
        <v>325.22613683774983</v>
      </c>
    </row>
    <row r="1787" spans="2:14" x14ac:dyDescent="0.25">
      <c r="B1787" s="382">
        <v>22</v>
      </c>
      <c r="C1787" s="382">
        <v>5729</v>
      </c>
      <c r="D1787" s="379" t="s">
        <v>2357</v>
      </c>
      <c r="E1787" s="380">
        <v>164</v>
      </c>
      <c r="F1787" s="380">
        <v>178</v>
      </c>
      <c r="G1787" s="380">
        <v>1746</v>
      </c>
      <c r="H1787" s="137">
        <f t="shared" si="190"/>
        <v>10.730337078651685</v>
      </c>
      <c r="I1787" s="381">
        <f t="shared" si="191"/>
        <v>9.3928980526918671E-2</v>
      </c>
      <c r="J1787" s="137">
        <f t="shared" si="192"/>
        <v>-6.71532714639064E-2</v>
      </c>
      <c r="K1787" s="137">
        <f t="shared" si="193"/>
        <v>8.6245871672188903E-2</v>
      </c>
      <c r="L1787" s="137">
        <f t="shared" si="194"/>
        <v>-0.27983820540772669</v>
      </c>
      <c r="M1787" s="137">
        <f t="shared" si="195"/>
        <v>-0.26074560519944417</v>
      </c>
      <c r="N1787" s="383">
        <f t="shared" si="189"/>
        <v>-455.26182667822951</v>
      </c>
    </row>
    <row r="1788" spans="2:14" x14ac:dyDescent="0.25">
      <c r="B1788" s="382">
        <v>22</v>
      </c>
      <c r="C1788" s="382">
        <v>5730</v>
      </c>
      <c r="D1788" s="379" t="s">
        <v>2358</v>
      </c>
      <c r="E1788" s="380">
        <v>230</v>
      </c>
      <c r="F1788" s="380">
        <v>584</v>
      </c>
      <c r="G1788" s="380">
        <v>1426</v>
      </c>
      <c r="H1788" s="137">
        <f t="shared" si="190"/>
        <v>2.8356164383561642</v>
      </c>
      <c r="I1788" s="381">
        <f t="shared" si="191"/>
        <v>0.16129032258064516</v>
      </c>
      <c r="J1788" s="137">
        <f t="shared" si="192"/>
        <v>-7.5676137643275701E-2</v>
      </c>
      <c r="K1788" s="137">
        <f t="shared" si="193"/>
        <v>-0.11485811446691448</v>
      </c>
      <c r="L1788" s="137">
        <f t="shared" si="194"/>
        <v>-0.22246459725694295</v>
      </c>
      <c r="M1788" s="137">
        <f t="shared" si="195"/>
        <v>-0.41299884936713316</v>
      </c>
      <c r="N1788" s="383">
        <f t="shared" si="189"/>
        <v>-588.93635919753183</v>
      </c>
    </row>
    <row r="1789" spans="2:14" x14ac:dyDescent="0.25">
      <c r="B1789" s="382">
        <v>22</v>
      </c>
      <c r="C1789" s="382">
        <v>5731</v>
      </c>
      <c r="D1789" s="379" t="s">
        <v>2359</v>
      </c>
      <c r="E1789" s="380">
        <v>247</v>
      </c>
      <c r="F1789" s="380">
        <v>313</v>
      </c>
      <c r="G1789" s="380">
        <v>1367</v>
      </c>
      <c r="H1789" s="137">
        <f t="shared" si="190"/>
        <v>5.1565495207667729</v>
      </c>
      <c r="I1789" s="381">
        <f t="shared" si="191"/>
        <v>0.18068763716166789</v>
      </c>
      <c r="J1789" s="137">
        <f t="shared" si="192"/>
        <v>-7.7247541095096919E-2</v>
      </c>
      <c r="K1789" s="137">
        <f t="shared" si="193"/>
        <v>-5.5736466507320823E-2</v>
      </c>
      <c r="L1789" s="137">
        <f t="shared" si="194"/>
        <v>-0.20594334200847342</v>
      </c>
      <c r="M1789" s="137">
        <f t="shared" si="195"/>
        <v>-0.33892734961089116</v>
      </c>
      <c r="N1789" s="383">
        <f t="shared" si="189"/>
        <v>-463.31368691808819</v>
      </c>
    </row>
    <row r="1790" spans="2:14" x14ac:dyDescent="0.25">
      <c r="B1790" s="382">
        <v>22</v>
      </c>
      <c r="C1790" s="382">
        <v>5732</v>
      </c>
      <c r="D1790" s="379" t="s">
        <v>2360</v>
      </c>
      <c r="E1790" s="380">
        <v>586</v>
      </c>
      <c r="F1790" s="380">
        <v>152</v>
      </c>
      <c r="G1790" s="380">
        <v>1182</v>
      </c>
      <c r="H1790" s="137">
        <f t="shared" si="190"/>
        <v>11.631578947368421</v>
      </c>
      <c r="I1790" s="381">
        <f t="shared" si="191"/>
        <v>0.49576988155668361</v>
      </c>
      <c r="J1790" s="137">
        <f t="shared" si="192"/>
        <v>-8.21748231050448E-2</v>
      </c>
      <c r="K1790" s="137">
        <f t="shared" si="193"/>
        <v>0.10920340754107125</v>
      </c>
      <c r="L1790" s="137">
        <f t="shared" si="194"/>
        <v>6.2421341265960328E-2</v>
      </c>
      <c r="M1790" s="137">
        <f t="shared" si="195"/>
        <v>8.9449925701986774E-2</v>
      </c>
      <c r="N1790" s="383">
        <f t="shared" si="189"/>
        <v>105.72981217974836</v>
      </c>
    </row>
    <row r="1791" spans="2:14" x14ac:dyDescent="0.25">
      <c r="B1791" s="382">
        <v>22</v>
      </c>
      <c r="C1791" s="382">
        <v>5741</v>
      </c>
      <c r="D1791" s="379" t="s">
        <v>2361</v>
      </c>
      <c r="E1791" s="380">
        <v>39</v>
      </c>
      <c r="F1791" s="380">
        <v>581</v>
      </c>
      <c r="G1791" s="380">
        <v>270</v>
      </c>
      <c r="H1791" s="137">
        <f t="shared" si="190"/>
        <v>0.53184165232358005</v>
      </c>
      <c r="I1791" s="381">
        <f t="shared" si="191"/>
        <v>0.14444444444444443</v>
      </c>
      <c r="J1791" s="137">
        <f t="shared" si="192"/>
        <v>-0.10646499171624732</v>
      </c>
      <c r="K1791" s="137">
        <f t="shared" si="193"/>
        <v>-0.17354268530190858</v>
      </c>
      <c r="L1791" s="137">
        <f t="shared" si="194"/>
        <v>-0.23681272010715818</v>
      </c>
      <c r="M1791" s="137">
        <f t="shared" si="195"/>
        <v>-0.51682039712531402</v>
      </c>
      <c r="N1791" s="383">
        <f t="shared" si="189"/>
        <v>-139.5415072238348</v>
      </c>
    </row>
    <row r="1792" spans="2:14" x14ac:dyDescent="0.25">
      <c r="B1792" s="382">
        <v>22</v>
      </c>
      <c r="C1792" s="382">
        <v>5742</v>
      </c>
      <c r="D1792" s="379" t="s">
        <v>2362</v>
      </c>
      <c r="E1792" s="380">
        <v>60</v>
      </c>
      <c r="F1792" s="380">
        <v>543</v>
      </c>
      <c r="G1792" s="380">
        <v>372</v>
      </c>
      <c r="H1792" s="137">
        <f t="shared" si="190"/>
        <v>0.79558011049723754</v>
      </c>
      <c r="I1792" s="381">
        <f t="shared" si="191"/>
        <v>0.16129032258064516</v>
      </c>
      <c r="J1792" s="137">
        <f t="shared" si="192"/>
        <v>-0.10374832812157335</v>
      </c>
      <c r="K1792" s="137">
        <f t="shared" si="193"/>
        <v>-0.16682441651780655</v>
      </c>
      <c r="L1792" s="137">
        <f t="shared" si="194"/>
        <v>-0.22246459725694295</v>
      </c>
      <c r="M1792" s="137">
        <f t="shared" si="195"/>
        <v>-0.49303734189632287</v>
      </c>
      <c r="N1792" s="383">
        <f t="shared" si="189"/>
        <v>-183.40989118543212</v>
      </c>
    </row>
    <row r="1793" spans="2:14" x14ac:dyDescent="0.25">
      <c r="B1793" s="382">
        <v>22</v>
      </c>
      <c r="C1793" s="382">
        <v>5743</v>
      </c>
      <c r="D1793" s="379" t="s">
        <v>2363</v>
      </c>
      <c r="E1793" s="380">
        <v>181</v>
      </c>
      <c r="F1793" s="380">
        <v>756</v>
      </c>
      <c r="G1793" s="380">
        <v>694</v>
      </c>
      <c r="H1793" s="137">
        <f t="shared" si="190"/>
        <v>1.1574074074074074</v>
      </c>
      <c r="I1793" s="381">
        <f t="shared" si="191"/>
        <v>0.26080691642651299</v>
      </c>
      <c r="J1793" s="137">
        <f t="shared" si="192"/>
        <v>-9.5172194028582999E-2</v>
      </c>
      <c r="K1793" s="137">
        <f t="shared" si="193"/>
        <v>-0.15760750878693988</v>
      </c>
      <c r="L1793" s="137">
        <f t="shared" si="194"/>
        <v>-0.13770342882209208</v>
      </c>
      <c r="M1793" s="137">
        <f t="shared" si="195"/>
        <v>-0.39048313163761494</v>
      </c>
      <c r="N1793" s="383">
        <f t="shared" si="189"/>
        <v>-270.99529335650476</v>
      </c>
    </row>
    <row r="1794" spans="2:14" x14ac:dyDescent="0.25">
      <c r="B1794" s="382">
        <v>22</v>
      </c>
      <c r="C1794" s="382">
        <v>5744</v>
      </c>
      <c r="D1794" s="379" t="s">
        <v>2364</v>
      </c>
      <c r="E1794" s="380">
        <v>982</v>
      </c>
      <c r="F1794" s="380">
        <v>902</v>
      </c>
      <c r="G1794" s="380">
        <v>1218</v>
      </c>
      <c r="H1794" s="137">
        <f t="shared" si="190"/>
        <v>2.4390243902439024</v>
      </c>
      <c r="I1794" s="381">
        <f t="shared" si="191"/>
        <v>0.80623973727422005</v>
      </c>
      <c r="J1794" s="137">
        <f t="shared" si="192"/>
        <v>-8.1216000659865756E-2</v>
      </c>
      <c r="K1794" s="137">
        <f t="shared" si="193"/>
        <v>-0.12496059248739846</v>
      </c>
      <c r="L1794" s="137">
        <f t="shared" si="194"/>
        <v>0.32685751936884117</v>
      </c>
      <c r="M1794" s="137">
        <f t="shared" si="195"/>
        <v>0.12068092622157695</v>
      </c>
      <c r="N1794" s="383">
        <f t="shared" si="189"/>
        <v>146.98936813788072</v>
      </c>
    </row>
    <row r="1795" spans="2:14" x14ac:dyDescent="0.25">
      <c r="B1795" s="382">
        <v>22</v>
      </c>
      <c r="C1795" s="382">
        <v>5745</v>
      </c>
      <c r="D1795" s="379" t="s">
        <v>2365</v>
      </c>
      <c r="E1795" s="380">
        <v>378</v>
      </c>
      <c r="F1795" s="380">
        <v>2229</v>
      </c>
      <c r="G1795" s="380">
        <v>1165</v>
      </c>
      <c r="H1795" s="137">
        <f t="shared" si="190"/>
        <v>0.6922386720502467</v>
      </c>
      <c r="I1795" s="381">
        <f t="shared" si="191"/>
        <v>0.32446351931330469</v>
      </c>
      <c r="J1795" s="137">
        <f t="shared" si="192"/>
        <v>-8.2627600370823784E-2</v>
      </c>
      <c r="K1795" s="137">
        <f t="shared" si="193"/>
        <v>-0.16945685611281427</v>
      </c>
      <c r="L1795" s="137">
        <f t="shared" si="194"/>
        <v>-8.3485254437682038E-2</v>
      </c>
      <c r="M1795" s="137">
        <f t="shared" si="195"/>
        <v>-0.33556971092132015</v>
      </c>
      <c r="N1795" s="383">
        <f t="shared" si="189"/>
        <v>-390.93871322333797</v>
      </c>
    </row>
    <row r="1796" spans="2:14" x14ac:dyDescent="0.25">
      <c r="B1796" s="382">
        <v>22</v>
      </c>
      <c r="C1796" s="382">
        <v>5746</v>
      </c>
      <c r="D1796" s="379" t="s">
        <v>2366</v>
      </c>
      <c r="E1796" s="380">
        <v>256</v>
      </c>
      <c r="F1796" s="380">
        <v>923</v>
      </c>
      <c r="G1796" s="380">
        <v>1041</v>
      </c>
      <c r="H1796" s="137">
        <f t="shared" si="190"/>
        <v>1.4052004333694474</v>
      </c>
      <c r="I1796" s="381">
        <f t="shared" si="191"/>
        <v>0.24591738712776176</v>
      </c>
      <c r="J1796" s="137">
        <f t="shared" si="192"/>
        <v>-8.5930211015329397E-2</v>
      </c>
      <c r="K1796" s="137">
        <f t="shared" si="193"/>
        <v>-0.15129542156702136</v>
      </c>
      <c r="L1796" s="137">
        <f t="shared" si="194"/>
        <v>-0.15038527264365392</v>
      </c>
      <c r="M1796" s="137">
        <f t="shared" si="195"/>
        <v>-0.38761090522600467</v>
      </c>
      <c r="N1796" s="383">
        <f t="shared" si="189"/>
        <v>-403.50295234027084</v>
      </c>
    </row>
    <row r="1797" spans="2:14" x14ac:dyDescent="0.25">
      <c r="B1797" s="382">
        <v>22</v>
      </c>
      <c r="C1797" s="382">
        <v>5747</v>
      </c>
      <c r="D1797" s="379" t="s">
        <v>2367</v>
      </c>
      <c r="E1797" s="380">
        <v>57</v>
      </c>
      <c r="F1797" s="380">
        <v>416</v>
      </c>
      <c r="G1797" s="380">
        <v>200</v>
      </c>
      <c r="H1797" s="137">
        <f t="shared" si="190"/>
        <v>0.61778846153846156</v>
      </c>
      <c r="I1797" s="381">
        <f t="shared" si="191"/>
        <v>0.28499999999999998</v>
      </c>
      <c r="J1797" s="137">
        <f t="shared" si="192"/>
        <v>-0.10832936869298436</v>
      </c>
      <c r="K1797" s="137">
        <f t="shared" si="193"/>
        <v>-0.17135334299119667</v>
      </c>
      <c r="L1797" s="137">
        <f t="shared" si="194"/>
        <v>-0.11709747807073502</v>
      </c>
      <c r="M1797" s="137">
        <f t="shared" si="195"/>
        <v>-0.39678018975491602</v>
      </c>
      <c r="N1797" s="383">
        <f t="shared" si="189"/>
        <v>-79.356037950983207</v>
      </c>
    </row>
    <row r="1798" spans="2:14" x14ac:dyDescent="0.25">
      <c r="B1798" s="382">
        <v>22</v>
      </c>
      <c r="C1798" s="382">
        <v>5748</v>
      </c>
      <c r="D1798" s="379" t="s">
        <v>2368</v>
      </c>
      <c r="E1798" s="380">
        <v>61</v>
      </c>
      <c r="F1798" s="380">
        <v>548</v>
      </c>
      <c r="G1798" s="380">
        <v>261</v>
      </c>
      <c r="H1798" s="137">
        <f t="shared" si="190"/>
        <v>0.58759124087591241</v>
      </c>
      <c r="I1798" s="381">
        <f t="shared" si="191"/>
        <v>0.23371647509578544</v>
      </c>
      <c r="J1798" s="137">
        <f t="shared" si="192"/>
        <v>-0.10670469732754209</v>
      </c>
      <c r="K1798" s="137">
        <f t="shared" si="193"/>
        <v>-0.17212256355291794</v>
      </c>
      <c r="L1798" s="137">
        <f t="shared" si="194"/>
        <v>-0.16077714318338387</v>
      </c>
      <c r="M1798" s="137">
        <f t="shared" si="195"/>
        <v>-0.43960440406384393</v>
      </c>
      <c r="N1798" s="383">
        <f t="shared" si="189"/>
        <v>-114.73674946066326</v>
      </c>
    </row>
    <row r="1799" spans="2:14" x14ac:dyDescent="0.25">
      <c r="B1799" s="382">
        <v>22</v>
      </c>
      <c r="C1799" s="382">
        <v>5749</v>
      </c>
      <c r="D1799" s="379" t="s">
        <v>2369</v>
      </c>
      <c r="E1799" s="380">
        <v>1922</v>
      </c>
      <c r="F1799" s="380">
        <v>1880</v>
      </c>
      <c r="G1799" s="380">
        <v>5440</v>
      </c>
      <c r="H1799" s="137">
        <f t="shared" si="190"/>
        <v>3.9159574468085108</v>
      </c>
      <c r="I1799" s="381">
        <f t="shared" si="191"/>
        <v>0.35330882352941179</v>
      </c>
      <c r="J1799" s="137">
        <f t="shared" si="192"/>
        <v>3.1232564994188059E-2</v>
      </c>
      <c r="K1799" s="137">
        <f t="shared" si="193"/>
        <v>-8.7338346119395963E-2</v>
      </c>
      <c r="L1799" s="137">
        <f t="shared" si="194"/>
        <v>-5.8916872475144759E-2</v>
      </c>
      <c r="M1799" s="137">
        <f t="shared" si="195"/>
        <v>-0.11502265360035266</v>
      </c>
      <c r="N1799" s="383">
        <f t="shared" si="189"/>
        <v>-625.72323558591847</v>
      </c>
    </row>
    <row r="1800" spans="2:14" x14ac:dyDescent="0.25">
      <c r="B1800" s="382">
        <v>22</v>
      </c>
      <c r="C1800" s="382">
        <v>5750</v>
      </c>
      <c r="D1800" s="379" t="s">
        <v>2370</v>
      </c>
      <c r="E1800" s="380">
        <v>23</v>
      </c>
      <c r="F1800" s="380">
        <v>692</v>
      </c>
      <c r="G1800" s="380">
        <v>193</v>
      </c>
      <c r="H1800" s="137">
        <f t="shared" si="190"/>
        <v>0.31213872832369943</v>
      </c>
      <c r="I1800" s="381">
        <f t="shared" si="191"/>
        <v>0.11917098445595854</v>
      </c>
      <c r="J1800" s="137">
        <f t="shared" si="192"/>
        <v>-0.10851580639065807</v>
      </c>
      <c r="K1800" s="137">
        <f t="shared" si="193"/>
        <v>-0.17913922706644894</v>
      </c>
      <c r="L1800" s="137">
        <f t="shared" si="194"/>
        <v>-0.2583388587763874</v>
      </c>
      <c r="M1800" s="137">
        <f t="shared" si="195"/>
        <v>-0.54599389223349437</v>
      </c>
      <c r="N1800" s="383">
        <f t="shared" si="189"/>
        <v>-105.37682120106442</v>
      </c>
    </row>
    <row r="1801" spans="2:14" x14ac:dyDescent="0.25">
      <c r="B1801" s="382">
        <v>22</v>
      </c>
      <c r="C1801" s="382">
        <v>5752</v>
      </c>
      <c r="D1801" s="379" t="s">
        <v>2371</v>
      </c>
      <c r="E1801" s="380">
        <v>115</v>
      </c>
      <c r="F1801" s="380">
        <v>451</v>
      </c>
      <c r="G1801" s="380">
        <v>403</v>
      </c>
      <c r="H1801" s="137">
        <f t="shared" si="190"/>
        <v>1.1485587583148558</v>
      </c>
      <c r="I1801" s="381">
        <f t="shared" si="191"/>
        <v>0.28535980148883372</v>
      </c>
      <c r="J1801" s="137">
        <f t="shared" si="192"/>
        <v>-0.10292267546044696</v>
      </c>
      <c r="K1801" s="137">
        <f t="shared" si="193"/>
        <v>-0.15783291240608455</v>
      </c>
      <c r="L1801" s="137">
        <f t="shared" si="194"/>
        <v>-0.11679102471034988</v>
      </c>
      <c r="M1801" s="137">
        <f t="shared" si="195"/>
        <v>-0.37754661257688138</v>
      </c>
      <c r="N1801" s="383">
        <f t="shared" si="189"/>
        <v>-152.1512848684832</v>
      </c>
    </row>
    <row r="1802" spans="2:14" x14ac:dyDescent="0.25">
      <c r="B1802" s="382">
        <v>22</v>
      </c>
      <c r="C1802" s="382">
        <v>5754</v>
      </c>
      <c r="D1802" s="379" t="s">
        <v>2372</v>
      </c>
      <c r="E1802" s="380">
        <v>54</v>
      </c>
      <c r="F1802" s="380">
        <v>932</v>
      </c>
      <c r="G1802" s="380">
        <v>348</v>
      </c>
      <c r="H1802" s="137">
        <f t="shared" si="190"/>
        <v>0.43133047210300429</v>
      </c>
      <c r="I1802" s="381">
        <f t="shared" si="191"/>
        <v>0.15517241379310345</v>
      </c>
      <c r="J1802" s="137">
        <f t="shared" si="192"/>
        <v>-0.10438754308502605</v>
      </c>
      <c r="K1802" s="137">
        <f t="shared" si="193"/>
        <v>-0.17610302909554876</v>
      </c>
      <c r="L1802" s="137">
        <f t="shared" si="194"/>
        <v>-0.22767539755837843</v>
      </c>
      <c r="M1802" s="137">
        <f t="shared" si="195"/>
        <v>-0.50816596973895323</v>
      </c>
      <c r="N1802" s="383">
        <f t="shared" si="189"/>
        <v>-176.84175746915571</v>
      </c>
    </row>
    <row r="1803" spans="2:14" x14ac:dyDescent="0.25">
      <c r="B1803" s="382">
        <v>22</v>
      </c>
      <c r="C1803" s="382">
        <v>5755</v>
      </c>
      <c r="D1803" s="379" t="s">
        <v>2373</v>
      </c>
      <c r="E1803" s="380">
        <v>86</v>
      </c>
      <c r="F1803" s="380">
        <v>1060</v>
      </c>
      <c r="G1803" s="380">
        <v>461</v>
      </c>
      <c r="H1803" s="137">
        <f t="shared" si="190"/>
        <v>0.51603773584905666</v>
      </c>
      <c r="I1803" s="381">
        <f t="shared" si="191"/>
        <v>0.18655097613882862</v>
      </c>
      <c r="J1803" s="137">
        <f t="shared" si="192"/>
        <v>-0.10137790596543626</v>
      </c>
      <c r="K1803" s="137">
        <f t="shared" si="193"/>
        <v>-0.17394526200404217</v>
      </c>
      <c r="L1803" s="137">
        <f t="shared" si="194"/>
        <v>-0.20094936619572121</v>
      </c>
      <c r="M1803" s="137">
        <f t="shared" si="195"/>
        <v>-0.47627253416519966</v>
      </c>
      <c r="N1803" s="383">
        <f t="shared" si="189"/>
        <v>-219.56163825015705</v>
      </c>
    </row>
    <row r="1804" spans="2:14" x14ac:dyDescent="0.25">
      <c r="B1804" s="382">
        <v>22</v>
      </c>
      <c r="C1804" s="382">
        <v>5756</v>
      </c>
      <c r="D1804" s="379" t="s">
        <v>2374</v>
      </c>
      <c r="E1804" s="380">
        <v>63</v>
      </c>
      <c r="F1804" s="380">
        <v>299</v>
      </c>
      <c r="G1804" s="380">
        <v>489</v>
      </c>
      <c r="H1804" s="137">
        <f t="shared" si="190"/>
        <v>1.8461538461538463</v>
      </c>
      <c r="I1804" s="381">
        <f t="shared" si="191"/>
        <v>0.12883435582822086</v>
      </c>
      <c r="J1804" s="137">
        <f t="shared" si="192"/>
        <v>-0.10063215517474146</v>
      </c>
      <c r="K1804" s="137">
        <f t="shared" si="193"/>
        <v>-0.14006291657375225</v>
      </c>
      <c r="L1804" s="137">
        <f t="shared" si="194"/>
        <v>-0.25010828519183081</v>
      </c>
      <c r="M1804" s="137">
        <f t="shared" si="195"/>
        <v>-0.49080335694032451</v>
      </c>
      <c r="N1804" s="383">
        <f t="shared" si="189"/>
        <v>-240.00284154381868</v>
      </c>
    </row>
    <row r="1805" spans="2:14" x14ac:dyDescent="0.25">
      <c r="B1805" s="382">
        <v>22</v>
      </c>
      <c r="C1805" s="382">
        <v>5757</v>
      </c>
      <c r="D1805" s="379" t="s">
        <v>2375</v>
      </c>
      <c r="E1805" s="380">
        <v>4815</v>
      </c>
      <c r="F1805" s="380">
        <v>1162</v>
      </c>
      <c r="G1805" s="380">
        <v>7978</v>
      </c>
      <c r="H1805" s="137">
        <f t="shared" si="190"/>
        <v>11.009466437177281</v>
      </c>
      <c r="I1805" s="381">
        <f t="shared" si="191"/>
        <v>0.60353472048132362</v>
      </c>
      <c r="J1805" s="137">
        <f t="shared" si="192"/>
        <v>9.8829547379310892E-2</v>
      </c>
      <c r="K1805" s="137">
        <f t="shared" si="193"/>
        <v>9.3356196306278436E-2</v>
      </c>
      <c r="L1805" s="137">
        <f t="shared" si="194"/>
        <v>0.15420777919000372</v>
      </c>
      <c r="M1805" s="137">
        <f t="shared" si="195"/>
        <v>0.34639352287559305</v>
      </c>
      <c r="N1805" s="383">
        <f t="shared" ref="N1805:N1868" si="196">M1805*G1805</f>
        <v>2763.5275255014813</v>
      </c>
    </row>
    <row r="1806" spans="2:14" x14ac:dyDescent="0.25">
      <c r="B1806" s="382">
        <v>22</v>
      </c>
      <c r="C1806" s="382">
        <v>5758</v>
      </c>
      <c r="D1806" s="379" t="s">
        <v>2376</v>
      </c>
      <c r="E1806" s="380">
        <v>31</v>
      </c>
      <c r="F1806" s="380">
        <v>511</v>
      </c>
      <c r="G1806" s="380">
        <v>207</v>
      </c>
      <c r="H1806" s="137">
        <f t="shared" ref="H1806:H1869" si="197">(G1806+E1806)/F1806</f>
        <v>0.46575342465753422</v>
      </c>
      <c r="I1806" s="381">
        <f t="shared" ref="I1806:I1869" si="198">E1806/G1806</f>
        <v>0.14975845410628019</v>
      </c>
      <c r="J1806" s="137">
        <f t="shared" ref="J1806:J1869" si="199">$J$6*(G1806-G$10)/G$11</f>
        <v>-0.10814293099531067</v>
      </c>
      <c r="K1806" s="137">
        <f t="shared" ref="K1806:K1869" si="200">$K$6*(H1806-H$10)/H$11</f>
        <v>-0.17522616551939391</v>
      </c>
      <c r="L1806" s="137">
        <f t="shared" ref="L1806:L1869" si="201">$L$6*(I1806-I$10)/I$11</f>
        <v>-0.23228662399992098</v>
      </c>
      <c r="M1806" s="137">
        <f t="shared" ref="M1806:M1869" si="202">SUM(J1806:L1806)</f>
        <v>-0.51565572051462549</v>
      </c>
      <c r="N1806" s="383">
        <f t="shared" si="196"/>
        <v>-106.74073414652747</v>
      </c>
    </row>
    <row r="1807" spans="2:14" x14ac:dyDescent="0.25">
      <c r="B1807" s="382">
        <v>22</v>
      </c>
      <c r="C1807" s="382">
        <v>5759</v>
      </c>
      <c r="D1807" s="379" t="s">
        <v>2377</v>
      </c>
      <c r="E1807" s="380">
        <v>49</v>
      </c>
      <c r="F1807" s="380">
        <v>605</v>
      </c>
      <c r="G1807" s="380">
        <v>228</v>
      </c>
      <c r="H1807" s="137">
        <f t="shared" si="197"/>
        <v>0.45785123966942148</v>
      </c>
      <c r="I1807" s="381">
        <f t="shared" si="198"/>
        <v>0.21491228070175439</v>
      </c>
      <c r="J1807" s="137">
        <f t="shared" si="199"/>
        <v>-0.10758361790228956</v>
      </c>
      <c r="K1807" s="137">
        <f t="shared" si="200"/>
        <v>-0.17542745964653586</v>
      </c>
      <c r="L1807" s="137">
        <f t="shared" si="201"/>
        <v>-0.17679322077123558</v>
      </c>
      <c r="M1807" s="137">
        <f t="shared" si="202"/>
        <v>-0.45980429832006098</v>
      </c>
      <c r="N1807" s="383">
        <f t="shared" si="196"/>
        <v>-104.8353800169739</v>
      </c>
    </row>
    <row r="1808" spans="2:14" x14ac:dyDescent="0.25">
      <c r="B1808" s="382">
        <v>22</v>
      </c>
      <c r="C1808" s="382">
        <v>5760</v>
      </c>
      <c r="D1808" s="379" t="s">
        <v>2378</v>
      </c>
      <c r="E1808" s="380">
        <v>111</v>
      </c>
      <c r="F1808" s="380">
        <v>982</v>
      </c>
      <c r="G1808" s="380">
        <v>509</v>
      </c>
      <c r="H1808" s="137">
        <f t="shared" si="197"/>
        <v>0.6313645621181263</v>
      </c>
      <c r="I1808" s="381">
        <f t="shared" si="198"/>
        <v>0.21807465618860511</v>
      </c>
      <c r="J1808" s="137">
        <f t="shared" si="199"/>
        <v>-0.10009947603853088</v>
      </c>
      <c r="K1808" s="137">
        <f t="shared" si="200"/>
        <v>-0.17100751594205948</v>
      </c>
      <c r="L1808" s="137">
        <f t="shared" si="201"/>
        <v>-0.17409973387687552</v>
      </c>
      <c r="M1808" s="137">
        <f t="shared" si="202"/>
        <v>-0.4452067258574659</v>
      </c>
      <c r="N1808" s="383">
        <f t="shared" si="196"/>
        <v>-226.61022346145015</v>
      </c>
    </row>
    <row r="1809" spans="2:14" x14ac:dyDescent="0.25">
      <c r="B1809" s="382">
        <v>22</v>
      </c>
      <c r="C1809" s="382">
        <v>5761</v>
      </c>
      <c r="D1809" s="379" t="s">
        <v>2379</v>
      </c>
      <c r="E1809" s="380">
        <v>192</v>
      </c>
      <c r="F1809" s="380">
        <v>696</v>
      </c>
      <c r="G1809" s="380">
        <v>560</v>
      </c>
      <c r="H1809" s="137">
        <f t="shared" si="197"/>
        <v>1.0804597701149425</v>
      </c>
      <c r="I1809" s="381">
        <f t="shared" si="198"/>
        <v>0.34285714285714286</v>
      </c>
      <c r="J1809" s="137">
        <f t="shared" si="199"/>
        <v>-9.8741144241193901E-2</v>
      </c>
      <c r="K1809" s="137">
        <f t="shared" si="200"/>
        <v>-0.15956761317676682</v>
      </c>
      <c r="L1809" s="137">
        <f t="shared" si="201"/>
        <v>-6.7818871947328718E-2</v>
      </c>
      <c r="M1809" s="137">
        <f t="shared" si="202"/>
        <v>-0.32612762936528944</v>
      </c>
      <c r="N1809" s="383">
        <f t="shared" si="196"/>
        <v>-182.63147244456209</v>
      </c>
    </row>
    <row r="1810" spans="2:14" x14ac:dyDescent="0.25">
      <c r="B1810" s="382">
        <v>22</v>
      </c>
      <c r="C1810" s="382">
        <v>5762</v>
      </c>
      <c r="D1810" s="379" t="s">
        <v>2380</v>
      </c>
      <c r="E1810" s="380">
        <v>22</v>
      </c>
      <c r="F1810" s="380">
        <v>147</v>
      </c>
      <c r="G1810" s="380">
        <v>133</v>
      </c>
      <c r="H1810" s="137">
        <f t="shared" si="197"/>
        <v>1.0544217687074831</v>
      </c>
      <c r="I1810" s="381">
        <f t="shared" si="198"/>
        <v>0.16541353383458646</v>
      </c>
      <c r="J1810" s="137">
        <f t="shared" si="199"/>
        <v>-0.1101138437992898</v>
      </c>
      <c r="K1810" s="137">
        <f t="shared" si="200"/>
        <v>-0.16023088501534322</v>
      </c>
      <c r="L1810" s="137">
        <f t="shared" si="201"/>
        <v>-0.21895273868058249</v>
      </c>
      <c r="M1810" s="137">
        <f t="shared" si="202"/>
        <v>-0.48929746749521552</v>
      </c>
      <c r="N1810" s="383">
        <f t="shared" si="196"/>
        <v>-65.076563176863658</v>
      </c>
    </row>
    <row r="1811" spans="2:14" x14ac:dyDescent="0.25">
      <c r="B1811" s="382">
        <v>22</v>
      </c>
      <c r="C1811" s="382">
        <v>5763</v>
      </c>
      <c r="D1811" s="379" t="s">
        <v>2381</v>
      </c>
      <c r="E1811" s="380">
        <v>185</v>
      </c>
      <c r="F1811" s="380">
        <v>630</v>
      </c>
      <c r="G1811" s="380">
        <v>578</v>
      </c>
      <c r="H1811" s="137">
        <f t="shared" si="197"/>
        <v>1.211111111111111</v>
      </c>
      <c r="I1811" s="381">
        <f t="shared" si="198"/>
        <v>0.32006920415224915</v>
      </c>
      <c r="J1811" s="137">
        <f t="shared" si="199"/>
        <v>-9.8261733018604372E-2</v>
      </c>
      <c r="K1811" s="137">
        <f t="shared" si="200"/>
        <v>-0.15623950232067893</v>
      </c>
      <c r="L1811" s="137">
        <f t="shared" si="201"/>
        <v>-8.7228020072315074E-2</v>
      </c>
      <c r="M1811" s="137">
        <f t="shared" si="202"/>
        <v>-0.34172925541159838</v>
      </c>
      <c r="N1811" s="383">
        <f t="shared" si="196"/>
        <v>-197.51950962790386</v>
      </c>
    </row>
    <row r="1812" spans="2:14" x14ac:dyDescent="0.25">
      <c r="B1812" s="382">
        <v>22</v>
      </c>
      <c r="C1812" s="382">
        <v>5764</v>
      </c>
      <c r="D1812" s="379" t="s">
        <v>2382</v>
      </c>
      <c r="E1812" s="380">
        <v>1431</v>
      </c>
      <c r="F1812" s="380">
        <v>2279</v>
      </c>
      <c r="G1812" s="380">
        <v>4319</v>
      </c>
      <c r="H1812" s="137">
        <f t="shared" si="197"/>
        <v>2.5230364194822292</v>
      </c>
      <c r="I1812" s="381">
        <f t="shared" si="198"/>
        <v>0.33132669599444314</v>
      </c>
      <c r="J1812" s="137">
        <f t="shared" si="199"/>
        <v>1.3758994095849505E-3</v>
      </c>
      <c r="K1812" s="137">
        <f t="shared" si="200"/>
        <v>-0.12282053526013856</v>
      </c>
      <c r="L1812" s="137">
        <f t="shared" si="201"/>
        <v>-7.7639687862432222E-2</v>
      </c>
      <c r="M1812" s="137">
        <f t="shared" si="202"/>
        <v>-0.19908432371298584</v>
      </c>
      <c r="N1812" s="383">
        <f t="shared" si="196"/>
        <v>-859.84519411638587</v>
      </c>
    </row>
    <row r="1813" spans="2:14" x14ac:dyDescent="0.25">
      <c r="B1813" s="382">
        <v>22</v>
      </c>
      <c r="C1813" s="382">
        <v>5765</v>
      </c>
      <c r="D1813" s="379" t="s">
        <v>2383</v>
      </c>
      <c r="E1813" s="380">
        <v>166</v>
      </c>
      <c r="F1813" s="380">
        <v>1315</v>
      </c>
      <c r="G1813" s="380">
        <v>488</v>
      </c>
      <c r="H1813" s="137">
        <f t="shared" si="197"/>
        <v>0.49733840304182508</v>
      </c>
      <c r="I1813" s="381">
        <f t="shared" si="198"/>
        <v>0.3401639344262295</v>
      </c>
      <c r="J1813" s="137">
        <f t="shared" si="199"/>
        <v>-0.10065878913155198</v>
      </c>
      <c r="K1813" s="137">
        <f t="shared" si="200"/>
        <v>-0.17442159429457085</v>
      </c>
      <c r="L1813" s="137">
        <f t="shared" si="201"/>
        <v>-7.0112755656776923E-2</v>
      </c>
      <c r="M1813" s="137">
        <f t="shared" si="202"/>
        <v>-0.34519313908289978</v>
      </c>
      <c r="N1813" s="383">
        <f t="shared" si="196"/>
        <v>-168.4542518724551</v>
      </c>
    </row>
    <row r="1814" spans="2:14" x14ac:dyDescent="0.25">
      <c r="B1814" s="382">
        <v>22</v>
      </c>
      <c r="C1814" s="382">
        <v>5766</v>
      </c>
      <c r="D1814" s="379" t="s">
        <v>2384</v>
      </c>
      <c r="E1814" s="380">
        <v>233</v>
      </c>
      <c r="F1814" s="380">
        <v>509</v>
      </c>
      <c r="G1814" s="380">
        <v>608</v>
      </c>
      <c r="H1814" s="137">
        <f t="shared" si="197"/>
        <v>1.6522593320235757</v>
      </c>
      <c r="I1814" s="381">
        <f t="shared" si="198"/>
        <v>0.38322368421052633</v>
      </c>
      <c r="J1814" s="137">
        <f t="shared" si="199"/>
        <v>-9.7462714314288504E-2</v>
      </c>
      <c r="K1814" s="137">
        <f t="shared" si="200"/>
        <v>-0.14500203493635494</v>
      </c>
      <c r="L1814" s="137">
        <f t="shared" si="201"/>
        <v>-3.3437518259864484E-2</v>
      </c>
      <c r="M1814" s="137">
        <f t="shared" si="202"/>
        <v>-0.27590226751050789</v>
      </c>
      <c r="N1814" s="383">
        <f t="shared" si="196"/>
        <v>-167.74857864638881</v>
      </c>
    </row>
    <row r="1815" spans="2:14" x14ac:dyDescent="0.25">
      <c r="B1815" s="382">
        <v>22</v>
      </c>
      <c r="C1815" s="382">
        <v>5785</v>
      </c>
      <c r="D1815" s="379" t="s">
        <v>2385</v>
      </c>
      <c r="E1815" s="380">
        <v>95</v>
      </c>
      <c r="F1815" s="380">
        <v>793</v>
      </c>
      <c r="G1815" s="380">
        <v>499</v>
      </c>
      <c r="H1815" s="137">
        <f t="shared" si="197"/>
        <v>0.74905422446406056</v>
      </c>
      <c r="I1815" s="381">
        <f t="shared" si="198"/>
        <v>0.19038076152304609</v>
      </c>
      <c r="J1815" s="137">
        <f t="shared" si="199"/>
        <v>-0.10036581560663616</v>
      </c>
      <c r="K1815" s="137">
        <f t="shared" si="200"/>
        <v>-0.16800958082775927</v>
      </c>
      <c r="L1815" s="137">
        <f t="shared" si="201"/>
        <v>-0.19768742694040711</v>
      </c>
      <c r="M1815" s="137">
        <f t="shared" si="202"/>
        <v>-0.46606282337480254</v>
      </c>
      <c r="N1815" s="383">
        <f t="shared" si="196"/>
        <v>-232.56534886402648</v>
      </c>
    </row>
    <row r="1816" spans="2:14" x14ac:dyDescent="0.25">
      <c r="B1816" s="382">
        <v>22</v>
      </c>
      <c r="C1816" s="382">
        <v>5790</v>
      </c>
      <c r="D1816" s="379" t="s">
        <v>2386</v>
      </c>
      <c r="E1816" s="380">
        <v>98</v>
      </c>
      <c r="F1816" s="380">
        <v>428</v>
      </c>
      <c r="G1816" s="380">
        <v>569</v>
      </c>
      <c r="H1816" s="137">
        <f t="shared" si="197"/>
        <v>1.558411214953271</v>
      </c>
      <c r="I1816" s="381">
        <f t="shared" si="198"/>
        <v>0.17223198594024605</v>
      </c>
      <c r="J1816" s="137">
        <f t="shared" si="199"/>
        <v>-9.850143862989913E-2</v>
      </c>
      <c r="K1816" s="137">
        <f t="shared" si="200"/>
        <v>-0.14739264903081148</v>
      </c>
      <c r="L1816" s="137">
        <f t="shared" si="201"/>
        <v>-0.21314526532304487</v>
      </c>
      <c r="M1816" s="137">
        <f t="shared" si="202"/>
        <v>-0.45903935298375548</v>
      </c>
      <c r="N1816" s="383">
        <f t="shared" si="196"/>
        <v>-261.19339184775686</v>
      </c>
    </row>
    <row r="1817" spans="2:14" x14ac:dyDescent="0.25">
      <c r="B1817" s="382">
        <v>22</v>
      </c>
      <c r="C1817" s="382">
        <v>5792</v>
      </c>
      <c r="D1817" s="379" t="s">
        <v>2387</v>
      </c>
      <c r="E1817" s="380">
        <v>129</v>
      </c>
      <c r="F1817" s="380">
        <v>414</v>
      </c>
      <c r="G1817" s="380">
        <v>656</v>
      </c>
      <c r="H1817" s="137">
        <f t="shared" si="197"/>
        <v>1.8961352657004831</v>
      </c>
      <c r="I1817" s="381">
        <f t="shared" si="198"/>
        <v>0.19664634146341464</v>
      </c>
      <c r="J1817" s="137">
        <f t="shared" si="199"/>
        <v>-9.6184284387383093E-2</v>
      </c>
      <c r="K1817" s="137">
        <f t="shared" si="200"/>
        <v>-0.13878972868507436</v>
      </c>
      <c r="L1817" s="137">
        <f t="shared" si="201"/>
        <v>-0.19235085083642448</v>
      </c>
      <c r="M1817" s="137">
        <f t="shared" si="202"/>
        <v>-0.42732486390888191</v>
      </c>
      <c r="N1817" s="383">
        <f t="shared" si="196"/>
        <v>-280.32511072422653</v>
      </c>
    </row>
    <row r="1818" spans="2:14" x14ac:dyDescent="0.25">
      <c r="B1818" s="382">
        <v>22</v>
      </c>
      <c r="C1818" s="382">
        <v>5798</v>
      </c>
      <c r="D1818" s="379" t="s">
        <v>2388</v>
      </c>
      <c r="E1818" s="380">
        <v>211</v>
      </c>
      <c r="F1818" s="380">
        <v>474</v>
      </c>
      <c r="G1818" s="380">
        <v>530</v>
      </c>
      <c r="H1818" s="137">
        <f t="shared" si="197"/>
        <v>1.5632911392405062</v>
      </c>
      <c r="I1818" s="381">
        <f t="shared" si="198"/>
        <v>0.39811320754716983</v>
      </c>
      <c r="J1818" s="137">
        <f t="shared" si="199"/>
        <v>-9.9540162945509769E-2</v>
      </c>
      <c r="K1818" s="137">
        <f t="shared" si="200"/>
        <v>-0.14726834162704966</v>
      </c>
      <c r="L1818" s="137">
        <f t="shared" si="201"/>
        <v>-2.0755679516402635E-2</v>
      </c>
      <c r="M1818" s="137">
        <f t="shared" si="202"/>
        <v>-0.26756418408896204</v>
      </c>
      <c r="N1818" s="383">
        <f t="shared" si="196"/>
        <v>-141.80901756714988</v>
      </c>
    </row>
    <row r="1819" spans="2:14" x14ac:dyDescent="0.25">
      <c r="B1819" s="382">
        <v>22</v>
      </c>
      <c r="C1819" s="382">
        <v>5799</v>
      </c>
      <c r="D1819" s="379" t="s">
        <v>2389</v>
      </c>
      <c r="E1819" s="380">
        <v>769</v>
      </c>
      <c r="F1819" s="380">
        <v>628</v>
      </c>
      <c r="G1819" s="380">
        <v>2228</v>
      </c>
      <c r="H1819" s="137">
        <f t="shared" si="197"/>
        <v>4.7722929936305736</v>
      </c>
      <c r="I1819" s="381">
        <f t="shared" si="198"/>
        <v>0.34515260323159785</v>
      </c>
      <c r="J1819" s="137">
        <f t="shared" si="199"/>
        <v>-5.4315704281231378E-2</v>
      </c>
      <c r="K1819" s="137">
        <f t="shared" si="200"/>
        <v>-6.5524719040619531E-2</v>
      </c>
      <c r="L1819" s="137">
        <f t="shared" si="201"/>
        <v>-6.5863761790161859E-2</v>
      </c>
      <c r="M1819" s="137">
        <f t="shared" si="202"/>
        <v>-0.18570418511201275</v>
      </c>
      <c r="N1819" s="383">
        <f t="shared" si="196"/>
        <v>-413.7489244295644</v>
      </c>
    </row>
    <row r="1820" spans="2:14" x14ac:dyDescent="0.25">
      <c r="B1820" s="382">
        <v>22</v>
      </c>
      <c r="C1820" s="382">
        <v>5803</v>
      </c>
      <c r="D1820" s="379" t="s">
        <v>2390</v>
      </c>
      <c r="E1820" s="380">
        <v>115</v>
      </c>
      <c r="F1820" s="380">
        <v>653</v>
      </c>
      <c r="G1820" s="380">
        <v>628</v>
      </c>
      <c r="H1820" s="137">
        <f t="shared" si="197"/>
        <v>1.1378254211332313</v>
      </c>
      <c r="I1820" s="381">
        <f t="shared" si="198"/>
        <v>0.18312101910828024</v>
      </c>
      <c r="J1820" s="137">
        <f t="shared" si="199"/>
        <v>-9.6930035178077925E-2</v>
      </c>
      <c r="K1820" s="137">
        <f t="shared" si="200"/>
        <v>-0.15810632510681805</v>
      </c>
      <c r="L1820" s="137">
        <f t="shared" si="201"/>
        <v>-0.20387076004930199</v>
      </c>
      <c r="M1820" s="137">
        <f t="shared" si="202"/>
        <v>-0.45890712033419795</v>
      </c>
      <c r="N1820" s="383">
        <f t="shared" si="196"/>
        <v>-288.1936715698763</v>
      </c>
    </row>
    <row r="1821" spans="2:14" x14ac:dyDescent="0.25">
      <c r="B1821" s="382">
        <v>22</v>
      </c>
      <c r="C1821" s="382">
        <v>5804</v>
      </c>
      <c r="D1821" s="379" t="s">
        <v>2391</v>
      </c>
      <c r="E1821" s="380">
        <v>349</v>
      </c>
      <c r="F1821" s="380">
        <v>1768</v>
      </c>
      <c r="G1821" s="380">
        <v>1574</v>
      </c>
      <c r="H1821" s="137">
        <f t="shared" si="197"/>
        <v>1.0876696832579185</v>
      </c>
      <c r="I1821" s="381">
        <f t="shared" si="198"/>
        <v>0.22172808132147395</v>
      </c>
      <c r="J1821" s="137">
        <f t="shared" si="199"/>
        <v>-7.1734312035317396E-2</v>
      </c>
      <c r="K1821" s="137">
        <f t="shared" si="200"/>
        <v>-0.15938395344530421</v>
      </c>
      <c r="L1821" s="137">
        <f t="shared" si="201"/>
        <v>-0.17098800576115211</v>
      </c>
      <c r="M1821" s="137">
        <f t="shared" si="202"/>
        <v>-0.40210627124177367</v>
      </c>
      <c r="N1821" s="383">
        <f t="shared" si="196"/>
        <v>-632.91527093455181</v>
      </c>
    </row>
    <row r="1822" spans="2:14" x14ac:dyDescent="0.25">
      <c r="B1822" s="382">
        <v>22</v>
      </c>
      <c r="C1822" s="382">
        <v>5805</v>
      </c>
      <c r="D1822" s="379" t="s">
        <v>2392</v>
      </c>
      <c r="E1822" s="380">
        <v>2436</v>
      </c>
      <c r="F1822" s="380">
        <v>2616</v>
      </c>
      <c r="G1822" s="380">
        <v>6341</v>
      </c>
      <c r="H1822" s="137">
        <f t="shared" si="197"/>
        <v>3.3551223241590216</v>
      </c>
      <c r="I1822" s="381">
        <f t="shared" si="198"/>
        <v>0.3841665352468065</v>
      </c>
      <c r="J1822" s="137">
        <f t="shared" si="199"/>
        <v>5.5229760080474762E-2</v>
      </c>
      <c r="K1822" s="137">
        <f t="shared" si="200"/>
        <v>-0.10162462474412047</v>
      </c>
      <c r="L1822" s="137">
        <f t="shared" si="201"/>
        <v>-3.2634464694557642E-2</v>
      </c>
      <c r="M1822" s="137">
        <f t="shared" si="202"/>
        <v>-7.9029329358203351E-2</v>
      </c>
      <c r="N1822" s="383">
        <f t="shared" si="196"/>
        <v>-501.12497746036746</v>
      </c>
    </row>
    <row r="1823" spans="2:14" x14ac:dyDescent="0.25">
      <c r="B1823" s="382">
        <v>22</v>
      </c>
      <c r="C1823" s="382">
        <v>5806</v>
      </c>
      <c r="D1823" s="379" t="s">
        <v>2393</v>
      </c>
      <c r="E1823" s="380">
        <v>927</v>
      </c>
      <c r="F1823" s="380">
        <v>1112</v>
      </c>
      <c r="G1823" s="380">
        <v>3189</v>
      </c>
      <c r="H1823" s="137">
        <f t="shared" si="197"/>
        <v>3.7014388489208634</v>
      </c>
      <c r="I1823" s="381">
        <f t="shared" si="198"/>
        <v>0.29068673565380998</v>
      </c>
      <c r="J1823" s="137">
        <f t="shared" si="199"/>
        <v>-2.8720471786312918E-2</v>
      </c>
      <c r="K1823" s="137">
        <f t="shared" si="200"/>
        <v>-9.2802826384344575E-2</v>
      </c>
      <c r="L1823" s="137">
        <f t="shared" si="201"/>
        <v>-0.11225392042904553</v>
      </c>
      <c r="M1823" s="137">
        <f t="shared" si="202"/>
        <v>-0.23377721859970302</v>
      </c>
      <c r="N1823" s="383">
        <f t="shared" si="196"/>
        <v>-745.51555011445294</v>
      </c>
    </row>
    <row r="1824" spans="2:14" x14ac:dyDescent="0.25">
      <c r="B1824" s="382">
        <v>22</v>
      </c>
      <c r="C1824" s="382">
        <v>5812</v>
      </c>
      <c r="D1824" s="379" t="s">
        <v>2394</v>
      </c>
      <c r="E1824" s="380">
        <v>24</v>
      </c>
      <c r="F1824" s="380">
        <v>302</v>
      </c>
      <c r="G1824" s="380">
        <v>196</v>
      </c>
      <c r="H1824" s="137">
        <f t="shared" si="197"/>
        <v>0.72847682119205293</v>
      </c>
      <c r="I1824" s="381">
        <f t="shared" si="198"/>
        <v>0.12244897959183673</v>
      </c>
      <c r="J1824" s="137">
        <f t="shared" si="199"/>
        <v>-0.10843590452022649</v>
      </c>
      <c r="K1824" s="137">
        <f t="shared" si="200"/>
        <v>-0.16853375362765174</v>
      </c>
      <c r="L1824" s="137">
        <f t="shared" si="201"/>
        <v>-0.25554689527459062</v>
      </c>
      <c r="M1824" s="137">
        <f t="shared" si="202"/>
        <v>-0.53251655342246884</v>
      </c>
      <c r="N1824" s="383">
        <f t="shared" si="196"/>
        <v>-104.3732444708039</v>
      </c>
    </row>
    <row r="1825" spans="2:14" x14ac:dyDescent="0.25">
      <c r="B1825" s="382">
        <v>22</v>
      </c>
      <c r="C1825" s="382">
        <v>5813</v>
      </c>
      <c r="D1825" s="379" t="s">
        <v>2395</v>
      </c>
      <c r="E1825" s="380">
        <v>109</v>
      </c>
      <c r="F1825" s="380">
        <v>335</v>
      </c>
      <c r="G1825" s="380">
        <v>494</v>
      </c>
      <c r="H1825" s="137">
        <f t="shared" si="197"/>
        <v>1.8</v>
      </c>
      <c r="I1825" s="381">
        <f t="shared" si="198"/>
        <v>0.22064777327935223</v>
      </c>
      <c r="J1825" s="137">
        <f t="shared" si="199"/>
        <v>-0.10049898539068881</v>
      </c>
      <c r="K1825" s="137">
        <f t="shared" si="200"/>
        <v>-0.141238603828576</v>
      </c>
      <c r="L1825" s="137">
        <f t="shared" si="201"/>
        <v>-0.17190813544386238</v>
      </c>
      <c r="M1825" s="137">
        <f t="shared" si="202"/>
        <v>-0.41364572466312721</v>
      </c>
      <c r="N1825" s="383">
        <f t="shared" si="196"/>
        <v>-204.34098798358485</v>
      </c>
    </row>
    <row r="1826" spans="2:14" x14ac:dyDescent="0.25">
      <c r="B1826" s="382">
        <v>22</v>
      </c>
      <c r="C1826" s="382">
        <v>5816</v>
      </c>
      <c r="D1826" s="379" t="s">
        <v>2396</v>
      </c>
      <c r="E1826" s="380">
        <v>868</v>
      </c>
      <c r="F1826" s="380">
        <v>1188</v>
      </c>
      <c r="G1826" s="380">
        <v>2982</v>
      </c>
      <c r="H1826" s="137">
        <f t="shared" si="197"/>
        <v>3.2407407407407409</v>
      </c>
      <c r="I1826" s="381">
        <f t="shared" si="198"/>
        <v>0.29107981220657275</v>
      </c>
      <c r="J1826" s="137">
        <f t="shared" si="199"/>
        <v>-3.4233700846092438E-2</v>
      </c>
      <c r="K1826" s="137">
        <f t="shared" si="200"/>
        <v>-0.10453829242336816</v>
      </c>
      <c r="L1826" s="137">
        <f t="shared" si="201"/>
        <v>-0.11191912573191072</v>
      </c>
      <c r="M1826" s="137">
        <f t="shared" si="202"/>
        <v>-0.25069111900137131</v>
      </c>
      <c r="N1826" s="383">
        <f t="shared" si="196"/>
        <v>-747.56091686208924</v>
      </c>
    </row>
    <row r="1827" spans="2:14" x14ac:dyDescent="0.25">
      <c r="B1827" s="382">
        <v>22</v>
      </c>
      <c r="C1827" s="382">
        <v>5817</v>
      </c>
      <c r="D1827" s="379" t="s">
        <v>2397</v>
      </c>
      <c r="E1827" s="380">
        <v>249</v>
      </c>
      <c r="F1827" s="380">
        <v>1016</v>
      </c>
      <c r="G1827" s="380">
        <v>976</v>
      </c>
      <c r="H1827" s="137">
        <f t="shared" si="197"/>
        <v>1.2057086614173229</v>
      </c>
      <c r="I1827" s="381">
        <f t="shared" si="198"/>
        <v>0.25512295081967212</v>
      </c>
      <c r="J1827" s="137">
        <f t="shared" si="199"/>
        <v>-8.7661418208013792E-2</v>
      </c>
      <c r="K1827" s="137">
        <f t="shared" si="200"/>
        <v>-0.15637712013109156</v>
      </c>
      <c r="L1827" s="137">
        <f t="shared" si="201"/>
        <v>-0.14254462713446117</v>
      </c>
      <c r="M1827" s="137">
        <f t="shared" si="202"/>
        <v>-0.38658316547356653</v>
      </c>
      <c r="N1827" s="383">
        <f t="shared" si="196"/>
        <v>-377.30516950220095</v>
      </c>
    </row>
    <row r="1828" spans="2:14" x14ac:dyDescent="0.25">
      <c r="B1828" s="382">
        <v>22</v>
      </c>
      <c r="C1828" s="382">
        <v>5819</v>
      </c>
      <c r="D1828" s="379" t="s">
        <v>2398</v>
      </c>
      <c r="E1828" s="380">
        <v>283</v>
      </c>
      <c r="F1828" s="380">
        <v>252</v>
      </c>
      <c r="G1828" s="380">
        <v>469</v>
      </c>
      <c r="H1828" s="137">
        <f t="shared" si="197"/>
        <v>2.9841269841269842</v>
      </c>
      <c r="I1828" s="381">
        <f t="shared" si="198"/>
        <v>0.60341151385927505</v>
      </c>
      <c r="J1828" s="137">
        <f t="shared" si="199"/>
        <v>-0.10116483431095205</v>
      </c>
      <c r="K1828" s="137">
        <f t="shared" si="200"/>
        <v>-0.11107507208973826</v>
      </c>
      <c r="L1828" s="137">
        <f t="shared" si="201"/>
        <v>0.15410284053766279</v>
      </c>
      <c r="M1828" s="137">
        <f t="shared" si="202"/>
        <v>-5.8137065863027498E-2</v>
      </c>
      <c r="N1828" s="383">
        <f t="shared" si="196"/>
        <v>-27.266283889759897</v>
      </c>
    </row>
    <row r="1829" spans="2:14" x14ac:dyDescent="0.25">
      <c r="B1829" s="382">
        <v>22</v>
      </c>
      <c r="C1829" s="382">
        <v>5821</v>
      </c>
      <c r="D1829" s="379" t="s">
        <v>2399</v>
      </c>
      <c r="E1829" s="380">
        <v>77</v>
      </c>
      <c r="F1829" s="380">
        <v>301</v>
      </c>
      <c r="G1829" s="380">
        <v>383</v>
      </c>
      <c r="H1829" s="137">
        <f t="shared" si="197"/>
        <v>1.5282392026578073</v>
      </c>
      <c r="I1829" s="381">
        <f t="shared" si="198"/>
        <v>0.20104438642297651</v>
      </c>
      <c r="J1829" s="137">
        <f t="shared" si="199"/>
        <v>-0.10345535459665753</v>
      </c>
      <c r="K1829" s="137">
        <f t="shared" si="200"/>
        <v>-0.148161227454155</v>
      </c>
      <c r="L1829" s="137">
        <f t="shared" si="201"/>
        <v>-0.18860490842425912</v>
      </c>
      <c r="M1829" s="137">
        <f t="shared" si="202"/>
        <v>-0.44022149047507164</v>
      </c>
      <c r="N1829" s="383">
        <f t="shared" si="196"/>
        <v>-168.60483085195244</v>
      </c>
    </row>
    <row r="1830" spans="2:14" x14ac:dyDescent="0.25">
      <c r="B1830" s="382">
        <v>22</v>
      </c>
      <c r="C1830" s="382">
        <v>5822</v>
      </c>
      <c r="D1830" s="379" t="s">
        <v>2400</v>
      </c>
      <c r="E1830" s="380">
        <v>7143</v>
      </c>
      <c r="F1830" s="380">
        <v>2376</v>
      </c>
      <c r="G1830" s="380">
        <v>10758</v>
      </c>
      <c r="H1830" s="137">
        <f t="shared" si="197"/>
        <v>7.5340909090909092</v>
      </c>
      <c r="I1830" s="381">
        <f t="shared" si="198"/>
        <v>0.6639709983268266</v>
      </c>
      <c r="J1830" s="137">
        <f t="shared" si="199"/>
        <v>0.17287194731258174</v>
      </c>
      <c r="K1830" s="137">
        <f t="shared" si="200"/>
        <v>4.82717750083295E-3</v>
      </c>
      <c r="L1830" s="137">
        <f t="shared" si="201"/>
        <v>0.20568310936430742</v>
      </c>
      <c r="M1830" s="137">
        <f t="shared" si="202"/>
        <v>0.3833822341777221</v>
      </c>
      <c r="N1830" s="383">
        <f t="shared" si="196"/>
        <v>4124.4260752839346</v>
      </c>
    </row>
    <row r="1831" spans="2:14" x14ac:dyDescent="0.25">
      <c r="B1831" s="382">
        <v>22</v>
      </c>
      <c r="C1831" s="382">
        <v>5827</v>
      </c>
      <c r="D1831" s="379" t="s">
        <v>2401</v>
      </c>
      <c r="E1831" s="380">
        <v>80</v>
      </c>
      <c r="F1831" s="380">
        <v>372</v>
      </c>
      <c r="G1831" s="380">
        <v>318</v>
      </c>
      <c r="H1831" s="137">
        <f t="shared" si="197"/>
        <v>1.0698924731182795</v>
      </c>
      <c r="I1831" s="381">
        <f t="shared" si="198"/>
        <v>0.25157232704402516</v>
      </c>
      <c r="J1831" s="137">
        <f t="shared" si="199"/>
        <v>-0.10518656178934192</v>
      </c>
      <c r="K1831" s="137">
        <f t="shared" si="200"/>
        <v>-0.15983679629869996</v>
      </c>
      <c r="L1831" s="137">
        <f t="shared" si="201"/>
        <v>-0.14556879635354159</v>
      </c>
      <c r="M1831" s="137">
        <f t="shared" si="202"/>
        <v>-0.41059215444158348</v>
      </c>
      <c r="N1831" s="383">
        <f t="shared" si="196"/>
        <v>-130.56830511242356</v>
      </c>
    </row>
    <row r="1832" spans="2:14" x14ac:dyDescent="0.25">
      <c r="B1832" s="382">
        <v>22</v>
      </c>
      <c r="C1832" s="382">
        <v>5828</v>
      </c>
      <c r="D1832" s="379" t="s">
        <v>2402</v>
      </c>
      <c r="E1832" s="380">
        <v>24</v>
      </c>
      <c r="F1832" s="380">
        <v>310</v>
      </c>
      <c r="G1832" s="380">
        <v>108</v>
      </c>
      <c r="H1832" s="137">
        <f t="shared" si="197"/>
        <v>0.4258064516129032</v>
      </c>
      <c r="I1832" s="381">
        <f t="shared" si="198"/>
        <v>0.22222222222222221</v>
      </c>
      <c r="J1832" s="137">
        <f t="shared" si="199"/>
        <v>-0.11077969271955303</v>
      </c>
      <c r="K1832" s="137">
        <f t="shared" si="200"/>
        <v>-0.17624374370607004</v>
      </c>
      <c r="L1832" s="137">
        <f t="shared" si="201"/>
        <v>-0.17056713162850504</v>
      </c>
      <c r="M1832" s="137">
        <f t="shared" si="202"/>
        <v>-0.45759056805412812</v>
      </c>
      <c r="N1832" s="383">
        <f t="shared" si="196"/>
        <v>-49.419781349845834</v>
      </c>
    </row>
    <row r="1833" spans="2:14" x14ac:dyDescent="0.25">
      <c r="B1833" s="382">
        <v>22</v>
      </c>
      <c r="C1833" s="382">
        <v>5830</v>
      </c>
      <c r="D1833" s="379" t="s">
        <v>2403</v>
      </c>
      <c r="E1833" s="380">
        <v>121</v>
      </c>
      <c r="F1833" s="380">
        <v>769</v>
      </c>
      <c r="G1833" s="380">
        <v>523</v>
      </c>
      <c r="H1833" s="137">
        <f t="shared" si="197"/>
        <v>0.83745123537061117</v>
      </c>
      <c r="I1833" s="381">
        <f t="shared" si="198"/>
        <v>0.23135755258126195</v>
      </c>
      <c r="J1833" s="137">
        <f t="shared" si="199"/>
        <v>-9.9726600643183463E-2</v>
      </c>
      <c r="K1833" s="137">
        <f t="shared" si="200"/>
        <v>-0.16575782398086672</v>
      </c>
      <c r="L1833" s="137">
        <f t="shared" si="201"/>
        <v>-0.1627863058853144</v>
      </c>
      <c r="M1833" s="137">
        <f t="shared" si="202"/>
        <v>-0.42827073050936459</v>
      </c>
      <c r="N1833" s="383">
        <f t="shared" si="196"/>
        <v>-223.98559205639768</v>
      </c>
    </row>
    <row r="1834" spans="2:14" x14ac:dyDescent="0.25">
      <c r="B1834" s="382">
        <v>22</v>
      </c>
      <c r="C1834" s="382">
        <v>5831</v>
      </c>
      <c r="D1834" s="379" t="s">
        <v>2404</v>
      </c>
      <c r="E1834" s="380">
        <v>1441</v>
      </c>
      <c r="F1834" s="380">
        <v>3335</v>
      </c>
      <c r="G1834" s="380">
        <v>3425</v>
      </c>
      <c r="H1834" s="137">
        <f t="shared" si="197"/>
        <v>1.4590704647676163</v>
      </c>
      <c r="I1834" s="381">
        <f t="shared" si="198"/>
        <v>0.42072992700729928</v>
      </c>
      <c r="J1834" s="137">
        <f t="shared" si="199"/>
        <v>-2.2434857979028056E-2</v>
      </c>
      <c r="K1834" s="137">
        <f t="shared" si="200"/>
        <v>-0.14992317819816608</v>
      </c>
      <c r="L1834" s="137">
        <f t="shared" si="201"/>
        <v>-1.492363786637021E-3</v>
      </c>
      <c r="M1834" s="137">
        <f t="shared" si="202"/>
        <v>-0.17385039996383117</v>
      </c>
      <c r="N1834" s="383">
        <f t="shared" si="196"/>
        <v>-595.43761987612174</v>
      </c>
    </row>
    <row r="1835" spans="2:14" x14ac:dyDescent="0.25">
      <c r="B1835" s="382">
        <v>22</v>
      </c>
      <c r="C1835" s="382">
        <v>5841</v>
      </c>
      <c r="D1835" s="379" t="s">
        <v>2405</v>
      </c>
      <c r="E1835" s="380">
        <v>1790</v>
      </c>
      <c r="F1835" s="380">
        <v>9537</v>
      </c>
      <c r="G1835" s="380">
        <v>3653</v>
      </c>
      <c r="H1835" s="137">
        <f t="shared" si="197"/>
        <v>0.57072454650309323</v>
      </c>
      <c r="I1835" s="381">
        <f t="shared" si="198"/>
        <v>0.49000821242814124</v>
      </c>
      <c r="J1835" s="137">
        <f t="shared" si="199"/>
        <v>-1.6362315826227422E-2</v>
      </c>
      <c r="K1835" s="137">
        <f t="shared" si="200"/>
        <v>-0.17255221263436246</v>
      </c>
      <c r="L1835" s="137">
        <f t="shared" si="201"/>
        <v>5.7513960611165767E-2</v>
      </c>
      <c r="M1835" s="137">
        <f t="shared" si="202"/>
        <v>-0.13140056784942411</v>
      </c>
      <c r="N1835" s="383">
        <f t="shared" si="196"/>
        <v>-480.00627435394625</v>
      </c>
    </row>
    <row r="1836" spans="2:14" x14ac:dyDescent="0.25">
      <c r="B1836" s="382">
        <v>22</v>
      </c>
      <c r="C1836" s="382">
        <v>5842</v>
      </c>
      <c r="D1836" s="379" t="s">
        <v>2406</v>
      </c>
      <c r="E1836" s="380">
        <v>151</v>
      </c>
      <c r="F1836" s="380">
        <v>2126</v>
      </c>
      <c r="G1836" s="380">
        <v>499</v>
      </c>
      <c r="H1836" s="137">
        <f t="shared" si="197"/>
        <v>0.30573847601128878</v>
      </c>
      <c r="I1836" s="381">
        <f t="shared" si="198"/>
        <v>0.30260521042084171</v>
      </c>
      <c r="J1836" s="137">
        <f t="shared" si="199"/>
        <v>-0.10036581560663616</v>
      </c>
      <c r="K1836" s="137">
        <f t="shared" si="200"/>
        <v>-0.17930226212632833</v>
      </c>
      <c r="L1836" s="137">
        <f t="shared" si="201"/>
        <v>-0.10210260989705987</v>
      </c>
      <c r="M1836" s="137">
        <f t="shared" si="202"/>
        <v>-0.38177068763002436</v>
      </c>
      <c r="N1836" s="383">
        <f t="shared" si="196"/>
        <v>-190.50357312738217</v>
      </c>
    </row>
    <row r="1837" spans="2:14" x14ac:dyDescent="0.25">
      <c r="B1837" s="382">
        <v>22</v>
      </c>
      <c r="C1837" s="382">
        <v>5843</v>
      </c>
      <c r="D1837" s="379" t="s">
        <v>2407</v>
      </c>
      <c r="E1837" s="380">
        <v>460</v>
      </c>
      <c r="F1837" s="380">
        <v>4104</v>
      </c>
      <c r="G1837" s="380">
        <v>813</v>
      </c>
      <c r="H1837" s="137">
        <f t="shared" si="197"/>
        <v>0.31018518518518517</v>
      </c>
      <c r="I1837" s="381">
        <f t="shared" si="198"/>
        <v>0.56580565805658056</v>
      </c>
      <c r="J1837" s="137">
        <f t="shared" si="199"/>
        <v>-9.200275316813003E-2</v>
      </c>
      <c r="K1837" s="137">
        <f t="shared" si="200"/>
        <v>-0.17918899010812575</v>
      </c>
      <c r="L1837" s="137">
        <f t="shared" si="201"/>
        <v>0.12207284277904017</v>
      </c>
      <c r="M1837" s="137">
        <f t="shared" si="202"/>
        <v>-0.1491189004972156</v>
      </c>
      <c r="N1837" s="383">
        <f t="shared" si="196"/>
        <v>-121.23366610423628</v>
      </c>
    </row>
    <row r="1838" spans="2:14" x14ac:dyDescent="0.25">
      <c r="B1838" s="382">
        <v>22</v>
      </c>
      <c r="C1838" s="382">
        <v>5851</v>
      </c>
      <c r="D1838" s="379" t="s">
        <v>2408</v>
      </c>
      <c r="E1838" s="380">
        <v>354</v>
      </c>
      <c r="F1838" s="380">
        <v>256</v>
      </c>
      <c r="G1838" s="380">
        <v>430</v>
      </c>
      <c r="H1838" s="137">
        <f t="shared" si="197"/>
        <v>3.0625</v>
      </c>
      <c r="I1838" s="381">
        <f t="shared" si="198"/>
        <v>0.82325581395348835</v>
      </c>
      <c r="J1838" s="137">
        <f t="shared" si="199"/>
        <v>-0.10220355862656268</v>
      </c>
      <c r="K1838" s="137">
        <f t="shared" si="200"/>
        <v>-0.10907865871225152</v>
      </c>
      <c r="L1838" s="137">
        <f t="shared" si="201"/>
        <v>0.34135060525304706</v>
      </c>
      <c r="M1838" s="137">
        <f t="shared" si="202"/>
        <v>0.13006838791423286</v>
      </c>
      <c r="N1838" s="383">
        <f t="shared" si="196"/>
        <v>55.929406803120131</v>
      </c>
    </row>
    <row r="1839" spans="2:14" x14ac:dyDescent="0.25">
      <c r="B1839" s="382">
        <v>22</v>
      </c>
      <c r="C1839" s="382">
        <v>5852</v>
      </c>
      <c r="D1839" s="379" t="s">
        <v>2409</v>
      </c>
      <c r="E1839" s="380">
        <v>82</v>
      </c>
      <c r="F1839" s="380">
        <v>180</v>
      </c>
      <c r="G1839" s="380">
        <v>532</v>
      </c>
      <c r="H1839" s="137">
        <f t="shared" si="197"/>
        <v>3.411111111111111</v>
      </c>
      <c r="I1839" s="381">
        <f t="shared" si="198"/>
        <v>0.15413533834586465</v>
      </c>
      <c r="J1839" s="137">
        <f t="shared" si="199"/>
        <v>-9.9486895031888706E-2</v>
      </c>
      <c r="K1839" s="137">
        <f t="shared" si="200"/>
        <v>-0.10019840984074718</v>
      </c>
      <c r="L1839" s="137">
        <f t="shared" si="201"/>
        <v>-0.22855870478650961</v>
      </c>
      <c r="M1839" s="137">
        <f t="shared" si="202"/>
        <v>-0.4282440096591455</v>
      </c>
      <c r="N1839" s="383">
        <f t="shared" si="196"/>
        <v>-227.82581313866541</v>
      </c>
    </row>
    <row r="1840" spans="2:14" x14ac:dyDescent="0.25">
      <c r="B1840" s="382">
        <v>22</v>
      </c>
      <c r="C1840" s="382">
        <v>5853</v>
      </c>
      <c r="D1840" s="379" t="s">
        <v>2410</v>
      </c>
      <c r="E1840" s="380">
        <v>492</v>
      </c>
      <c r="F1840" s="380">
        <v>340</v>
      </c>
      <c r="G1840" s="380">
        <v>814</v>
      </c>
      <c r="H1840" s="137">
        <f t="shared" si="197"/>
        <v>3.8411764705882354</v>
      </c>
      <c r="I1840" s="381">
        <f t="shared" si="198"/>
        <v>0.60442260442260443</v>
      </c>
      <c r="J1840" s="137">
        <f t="shared" si="199"/>
        <v>-9.1976119211319499E-2</v>
      </c>
      <c r="K1840" s="137">
        <f t="shared" si="200"/>
        <v>-8.9243258666714162E-2</v>
      </c>
      <c r="L1840" s="137">
        <f t="shared" si="201"/>
        <v>0.15496401568674378</v>
      </c>
      <c r="M1840" s="137">
        <f t="shared" si="202"/>
        <v>-2.6255362191289877E-2</v>
      </c>
      <c r="N1840" s="383">
        <f t="shared" si="196"/>
        <v>-21.371864823709959</v>
      </c>
    </row>
    <row r="1841" spans="2:14" x14ac:dyDescent="0.25">
      <c r="B1841" s="382">
        <v>22</v>
      </c>
      <c r="C1841" s="382">
        <v>5854</v>
      </c>
      <c r="D1841" s="379" t="s">
        <v>2411</v>
      </c>
      <c r="E1841" s="380">
        <v>119</v>
      </c>
      <c r="F1841" s="380">
        <v>561</v>
      </c>
      <c r="G1841" s="380">
        <v>401</v>
      </c>
      <c r="H1841" s="137">
        <f t="shared" si="197"/>
        <v>0.92691622103386806</v>
      </c>
      <c r="I1841" s="381">
        <f t="shared" si="198"/>
        <v>0.29675810473815462</v>
      </c>
      <c r="J1841" s="137">
        <f t="shared" si="199"/>
        <v>-0.10297594337406803</v>
      </c>
      <c r="K1841" s="137">
        <f t="shared" si="200"/>
        <v>-0.16347886237392567</v>
      </c>
      <c r="L1841" s="137">
        <f t="shared" si="201"/>
        <v>-0.10708275934222894</v>
      </c>
      <c r="M1841" s="137">
        <f t="shared" si="202"/>
        <v>-0.37353756509022262</v>
      </c>
      <c r="N1841" s="383">
        <f t="shared" si="196"/>
        <v>-149.78856360117928</v>
      </c>
    </row>
    <row r="1842" spans="2:14" x14ac:dyDescent="0.25">
      <c r="B1842" s="382">
        <v>22</v>
      </c>
      <c r="C1842" s="382">
        <v>5855</v>
      </c>
      <c r="D1842" s="379" t="s">
        <v>2412</v>
      </c>
      <c r="E1842" s="380">
        <v>119</v>
      </c>
      <c r="F1842" s="380">
        <v>163</v>
      </c>
      <c r="G1842" s="380">
        <v>620</v>
      </c>
      <c r="H1842" s="137">
        <f t="shared" si="197"/>
        <v>4.5337423312883436</v>
      </c>
      <c r="I1842" s="381">
        <f t="shared" si="198"/>
        <v>0.19193548387096773</v>
      </c>
      <c r="J1842" s="137">
        <f t="shared" si="199"/>
        <v>-9.7143106832562137E-2</v>
      </c>
      <c r="K1842" s="137">
        <f t="shared" si="200"/>
        <v>-7.1601373463105841E-2</v>
      </c>
      <c r="L1842" s="137">
        <f t="shared" si="201"/>
        <v>-0.19636322483793447</v>
      </c>
      <c r="M1842" s="137">
        <f t="shared" si="202"/>
        <v>-0.36510770513360247</v>
      </c>
      <c r="N1842" s="383">
        <f t="shared" si="196"/>
        <v>-226.36677718283352</v>
      </c>
    </row>
    <row r="1843" spans="2:14" x14ac:dyDescent="0.25">
      <c r="B1843" s="382">
        <v>22</v>
      </c>
      <c r="C1843" s="382">
        <v>5856</v>
      </c>
      <c r="D1843" s="379" t="s">
        <v>2413</v>
      </c>
      <c r="E1843" s="380">
        <v>99</v>
      </c>
      <c r="F1843" s="380">
        <v>700</v>
      </c>
      <c r="G1843" s="380">
        <v>785</v>
      </c>
      <c r="H1843" s="137">
        <f t="shared" si="197"/>
        <v>1.2628571428571429</v>
      </c>
      <c r="I1843" s="381">
        <f t="shared" si="198"/>
        <v>0.12611464968152866</v>
      </c>
      <c r="J1843" s="137">
        <f t="shared" si="199"/>
        <v>-9.2748503958824849E-2</v>
      </c>
      <c r="K1843" s="137">
        <f t="shared" si="200"/>
        <v>-0.15492136407042945</v>
      </c>
      <c r="L1843" s="137">
        <f t="shared" si="201"/>
        <v>-0.2524247377741019</v>
      </c>
      <c r="M1843" s="137">
        <f t="shared" si="202"/>
        <v>-0.50009460580335618</v>
      </c>
      <c r="N1843" s="383">
        <f t="shared" si="196"/>
        <v>-392.57426555563461</v>
      </c>
    </row>
    <row r="1844" spans="2:14" x14ac:dyDescent="0.25">
      <c r="B1844" s="382">
        <v>22</v>
      </c>
      <c r="C1844" s="382">
        <v>5857</v>
      </c>
      <c r="D1844" s="379" t="s">
        <v>2414</v>
      </c>
      <c r="E1844" s="380">
        <v>336</v>
      </c>
      <c r="F1844" s="380">
        <v>772</v>
      </c>
      <c r="G1844" s="380">
        <v>1441</v>
      </c>
      <c r="H1844" s="137">
        <f t="shared" si="197"/>
        <v>2.3018134715025909</v>
      </c>
      <c r="I1844" s="381">
        <f t="shared" si="198"/>
        <v>0.23317140874392783</v>
      </c>
      <c r="J1844" s="137">
        <f t="shared" si="199"/>
        <v>-7.5276628291117767E-2</v>
      </c>
      <c r="K1844" s="137">
        <f t="shared" si="200"/>
        <v>-0.12845579693577949</v>
      </c>
      <c r="L1844" s="137">
        <f t="shared" si="201"/>
        <v>-0.16124139199931026</v>
      </c>
      <c r="M1844" s="137">
        <f t="shared" si="202"/>
        <v>-0.36497381722620753</v>
      </c>
      <c r="N1844" s="383">
        <f t="shared" si="196"/>
        <v>-525.92727062296501</v>
      </c>
    </row>
    <row r="1845" spans="2:14" x14ac:dyDescent="0.25">
      <c r="B1845" s="382">
        <v>22</v>
      </c>
      <c r="C1845" s="382">
        <v>5858</v>
      </c>
      <c r="D1845" s="379" t="s">
        <v>2415</v>
      </c>
      <c r="E1845" s="380">
        <v>181</v>
      </c>
      <c r="F1845" s="380">
        <v>262</v>
      </c>
      <c r="G1845" s="380">
        <v>633</v>
      </c>
      <c r="H1845" s="137">
        <f t="shared" si="197"/>
        <v>3.1068702290076335</v>
      </c>
      <c r="I1845" s="381">
        <f t="shared" si="198"/>
        <v>0.28593996840442337</v>
      </c>
      <c r="J1845" s="137">
        <f t="shared" si="199"/>
        <v>-9.679686539402528E-2</v>
      </c>
      <c r="K1845" s="137">
        <f t="shared" si="200"/>
        <v>-0.10794840593626401</v>
      </c>
      <c r="L1845" s="137">
        <f t="shared" si="201"/>
        <v>-0.11629687972656169</v>
      </c>
      <c r="M1845" s="137">
        <f t="shared" si="202"/>
        <v>-0.32104215105685097</v>
      </c>
      <c r="N1845" s="383">
        <f t="shared" si="196"/>
        <v>-203.21968161898667</v>
      </c>
    </row>
    <row r="1846" spans="2:14" x14ac:dyDescent="0.25">
      <c r="B1846" s="382">
        <v>22</v>
      </c>
      <c r="C1846" s="382">
        <v>5859</v>
      </c>
      <c r="D1846" s="379" t="s">
        <v>2416</v>
      </c>
      <c r="E1846" s="380">
        <v>532</v>
      </c>
      <c r="F1846" s="380">
        <v>385</v>
      </c>
      <c r="G1846" s="380">
        <v>2752</v>
      </c>
      <c r="H1846" s="137">
        <f t="shared" si="197"/>
        <v>8.5298701298701296</v>
      </c>
      <c r="I1846" s="381">
        <f t="shared" si="198"/>
        <v>0.1933139534883721</v>
      </c>
      <c r="J1846" s="137">
        <f t="shared" si="199"/>
        <v>-4.0359510912514135E-2</v>
      </c>
      <c r="K1846" s="137">
        <f t="shared" si="200"/>
        <v>3.0192884501415992E-2</v>
      </c>
      <c r="L1846" s="137">
        <f t="shared" si="201"/>
        <v>-0.19518914229644294</v>
      </c>
      <c r="M1846" s="137">
        <f t="shared" si="202"/>
        <v>-0.20535576870754108</v>
      </c>
      <c r="N1846" s="383">
        <f t="shared" si="196"/>
        <v>-565.13907548315308</v>
      </c>
    </row>
    <row r="1847" spans="2:14" x14ac:dyDescent="0.25">
      <c r="B1847" s="382">
        <v>22</v>
      </c>
      <c r="C1847" s="382">
        <v>5860</v>
      </c>
      <c r="D1847" s="379" t="s">
        <v>2417</v>
      </c>
      <c r="E1847" s="380">
        <v>475</v>
      </c>
      <c r="F1847" s="380">
        <v>286</v>
      </c>
      <c r="G1847" s="380">
        <v>1584</v>
      </c>
      <c r="H1847" s="137">
        <f t="shared" si="197"/>
        <v>7.1993006993006992</v>
      </c>
      <c r="I1847" s="381">
        <f t="shared" si="198"/>
        <v>0.29987373737373735</v>
      </c>
      <c r="J1847" s="137">
        <f t="shared" si="199"/>
        <v>-7.1467972467212107E-2</v>
      </c>
      <c r="K1847" s="137">
        <f t="shared" si="200"/>
        <v>-3.7010084574529223E-3</v>
      </c>
      <c r="L1847" s="137">
        <f t="shared" si="201"/>
        <v>-0.10442908468958997</v>
      </c>
      <c r="M1847" s="137">
        <f t="shared" si="202"/>
        <v>-0.17959806561425501</v>
      </c>
      <c r="N1847" s="383">
        <f t="shared" si="196"/>
        <v>-284.48333593297991</v>
      </c>
    </row>
    <row r="1848" spans="2:14" x14ac:dyDescent="0.25">
      <c r="B1848" s="382">
        <v>22</v>
      </c>
      <c r="C1848" s="382">
        <v>5861</v>
      </c>
      <c r="D1848" s="379" t="s">
        <v>2418</v>
      </c>
      <c r="E1848" s="380">
        <v>4851</v>
      </c>
      <c r="F1848" s="380">
        <v>268</v>
      </c>
      <c r="G1848" s="380">
        <v>6540</v>
      </c>
      <c r="H1848" s="137">
        <f t="shared" si="197"/>
        <v>42.503731343283583</v>
      </c>
      <c r="I1848" s="381">
        <f t="shared" si="198"/>
        <v>0.74174311926605507</v>
      </c>
      <c r="J1848" s="137">
        <f t="shared" si="199"/>
        <v>6.0529917485770052E-2</v>
      </c>
      <c r="K1848" s="137">
        <f t="shared" si="200"/>
        <v>0.89561665639290255</v>
      </c>
      <c r="L1848" s="137">
        <f t="shared" si="201"/>
        <v>0.27192387974954962</v>
      </c>
      <c r="M1848" s="137">
        <f t="shared" si="202"/>
        <v>1.2280704536282223</v>
      </c>
      <c r="N1848" s="383">
        <f t="shared" si="196"/>
        <v>8031.5807667285735</v>
      </c>
    </row>
    <row r="1849" spans="2:14" x14ac:dyDescent="0.25">
      <c r="B1849" s="382">
        <v>22</v>
      </c>
      <c r="C1849" s="382">
        <v>5862</v>
      </c>
      <c r="D1849" s="379" t="s">
        <v>2419</v>
      </c>
      <c r="E1849" s="380">
        <v>65</v>
      </c>
      <c r="F1849" s="380">
        <v>108</v>
      </c>
      <c r="G1849" s="380">
        <v>235</v>
      </c>
      <c r="H1849" s="137">
        <f t="shared" si="197"/>
        <v>2.7777777777777777</v>
      </c>
      <c r="I1849" s="381">
        <f t="shared" si="198"/>
        <v>0.27659574468085107</v>
      </c>
      <c r="J1849" s="137">
        <f t="shared" si="199"/>
        <v>-0.10739718020461585</v>
      </c>
      <c r="K1849" s="137">
        <f t="shared" si="200"/>
        <v>-0.11633145161527299</v>
      </c>
      <c r="L1849" s="137">
        <f t="shared" si="201"/>
        <v>-0.12425562600513047</v>
      </c>
      <c r="M1849" s="137">
        <f t="shared" si="202"/>
        <v>-0.34798425782501929</v>
      </c>
      <c r="N1849" s="383">
        <f t="shared" si="196"/>
        <v>-81.776300588879536</v>
      </c>
    </row>
    <row r="1850" spans="2:14" x14ac:dyDescent="0.25">
      <c r="B1850" s="382">
        <v>22</v>
      </c>
      <c r="C1850" s="382">
        <v>5863</v>
      </c>
      <c r="D1850" s="379" t="s">
        <v>2420</v>
      </c>
      <c r="E1850" s="380">
        <v>133</v>
      </c>
      <c r="F1850" s="380">
        <v>109</v>
      </c>
      <c r="G1850" s="380">
        <v>387</v>
      </c>
      <c r="H1850" s="137">
        <f t="shared" si="197"/>
        <v>4.7706422018348622</v>
      </c>
      <c r="I1850" s="381">
        <f t="shared" si="198"/>
        <v>0.34366925064599485</v>
      </c>
      <c r="J1850" s="137">
        <f t="shared" si="199"/>
        <v>-0.10334881876941543</v>
      </c>
      <c r="K1850" s="137">
        <f t="shared" si="200"/>
        <v>-6.5566770029568885E-2</v>
      </c>
      <c r="L1850" s="137">
        <f t="shared" si="201"/>
        <v>-6.7127176196721039E-2</v>
      </c>
      <c r="M1850" s="137">
        <f t="shared" si="202"/>
        <v>-0.23604276499570537</v>
      </c>
      <c r="N1850" s="383">
        <f t="shared" si="196"/>
        <v>-91.348550053337974</v>
      </c>
    </row>
    <row r="1851" spans="2:14" x14ac:dyDescent="0.25">
      <c r="B1851" s="382">
        <v>22</v>
      </c>
      <c r="C1851" s="382">
        <v>5871</v>
      </c>
      <c r="D1851" s="379" t="s">
        <v>2421</v>
      </c>
      <c r="E1851" s="380">
        <v>654</v>
      </c>
      <c r="F1851" s="380">
        <v>3145</v>
      </c>
      <c r="G1851" s="380">
        <v>1541</v>
      </c>
      <c r="H1851" s="137">
        <f t="shared" si="197"/>
        <v>0.69793322734499208</v>
      </c>
      <c r="I1851" s="381">
        <f t="shared" si="198"/>
        <v>0.42439974042829332</v>
      </c>
      <c r="J1851" s="137">
        <f t="shared" si="199"/>
        <v>-7.261323261006486E-2</v>
      </c>
      <c r="K1851" s="137">
        <f t="shared" si="200"/>
        <v>-0.1693117974310393</v>
      </c>
      <c r="L1851" s="137">
        <f t="shared" si="201"/>
        <v>1.6333227092565281E-3</v>
      </c>
      <c r="M1851" s="137">
        <f t="shared" si="202"/>
        <v>-0.24029170733184763</v>
      </c>
      <c r="N1851" s="383">
        <f t="shared" si="196"/>
        <v>-370.28952099837721</v>
      </c>
    </row>
    <row r="1852" spans="2:14" x14ac:dyDescent="0.25">
      <c r="B1852" s="382">
        <v>22</v>
      </c>
      <c r="C1852" s="382">
        <v>5872</v>
      </c>
      <c r="D1852" s="379" t="s">
        <v>2422</v>
      </c>
      <c r="E1852" s="380">
        <v>6903</v>
      </c>
      <c r="F1852" s="380">
        <v>9779</v>
      </c>
      <c r="G1852" s="380">
        <v>4753</v>
      </c>
      <c r="H1852" s="137">
        <f t="shared" si="197"/>
        <v>1.1919419163513651</v>
      </c>
      <c r="I1852" s="381">
        <f t="shared" si="198"/>
        <v>1.4523458868083317</v>
      </c>
      <c r="J1852" s="137">
        <f t="shared" si="199"/>
        <v>1.2935036665354574E-2</v>
      </c>
      <c r="K1852" s="137">
        <f t="shared" si="200"/>
        <v>-0.15672780350990473</v>
      </c>
      <c r="L1852" s="137">
        <f t="shared" si="201"/>
        <v>0.87716486059751964</v>
      </c>
      <c r="M1852" s="137">
        <f t="shared" si="202"/>
        <v>0.73337209375296952</v>
      </c>
      <c r="N1852" s="383">
        <f t="shared" si="196"/>
        <v>3485.7175616078644</v>
      </c>
    </row>
    <row r="1853" spans="2:14" x14ac:dyDescent="0.25">
      <c r="B1853" s="382">
        <v>22</v>
      </c>
      <c r="C1853" s="382">
        <v>5873</v>
      </c>
      <c r="D1853" s="379" t="s">
        <v>2423</v>
      </c>
      <c r="E1853" s="380">
        <v>778</v>
      </c>
      <c r="F1853" s="380">
        <v>3181</v>
      </c>
      <c r="G1853" s="380">
        <v>918</v>
      </c>
      <c r="H1853" s="137">
        <f t="shared" si="197"/>
        <v>0.53316567117258729</v>
      </c>
      <c r="I1853" s="381">
        <f t="shared" si="198"/>
        <v>0.84749455337690627</v>
      </c>
      <c r="J1853" s="137">
        <f t="shared" si="199"/>
        <v>-8.9206187703024478E-2</v>
      </c>
      <c r="K1853" s="137">
        <f t="shared" si="200"/>
        <v>-0.17350895827338025</v>
      </c>
      <c r="L1853" s="137">
        <f t="shared" si="201"/>
        <v>0.36199544241556914</v>
      </c>
      <c r="M1853" s="137">
        <f t="shared" si="202"/>
        <v>9.9280296439164417E-2</v>
      </c>
      <c r="N1853" s="383">
        <f t="shared" si="196"/>
        <v>91.139312131152934</v>
      </c>
    </row>
    <row r="1854" spans="2:14" x14ac:dyDescent="0.25">
      <c r="B1854" s="382">
        <v>22</v>
      </c>
      <c r="C1854" s="382">
        <v>5882</v>
      </c>
      <c r="D1854" s="379" t="s">
        <v>2424</v>
      </c>
      <c r="E1854" s="380">
        <v>730</v>
      </c>
      <c r="F1854" s="380">
        <v>1024</v>
      </c>
      <c r="G1854" s="380">
        <v>3337</v>
      </c>
      <c r="H1854" s="137">
        <f t="shared" si="197"/>
        <v>3.9716796875</v>
      </c>
      <c r="I1854" s="381">
        <f t="shared" si="198"/>
        <v>0.21875936469883128</v>
      </c>
      <c r="J1854" s="137">
        <f t="shared" si="199"/>
        <v>-2.4778646178354614E-2</v>
      </c>
      <c r="K1854" s="137">
        <f t="shared" si="200"/>
        <v>-8.591892100858653E-2</v>
      </c>
      <c r="L1854" s="137">
        <f t="shared" si="201"/>
        <v>-0.17351654778578054</v>
      </c>
      <c r="M1854" s="137">
        <f t="shared" si="202"/>
        <v>-0.2842141149727217</v>
      </c>
      <c r="N1854" s="383">
        <f t="shared" si="196"/>
        <v>-948.4225016639723</v>
      </c>
    </row>
    <row r="1855" spans="2:14" x14ac:dyDescent="0.25">
      <c r="B1855" s="382">
        <v>22</v>
      </c>
      <c r="C1855" s="382">
        <v>5883</v>
      </c>
      <c r="D1855" s="379" t="s">
        <v>2425</v>
      </c>
      <c r="E1855" s="380">
        <v>468</v>
      </c>
      <c r="F1855" s="380">
        <v>106</v>
      </c>
      <c r="G1855" s="380">
        <v>2320</v>
      </c>
      <c r="H1855" s="137">
        <f t="shared" si="197"/>
        <v>26.30188679245283</v>
      </c>
      <c r="I1855" s="381">
        <f t="shared" si="198"/>
        <v>0.20172413793103447</v>
      </c>
      <c r="J1855" s="137">
        <f t="shared" si="199"/>
        <v>-5.1865380254662696E-2</v>
      </c>
      <c r="K1855" s="137">
        <f t="shared" si="200"/>
        <v>0.48290344329354579</v>
      </c>
      <c r="L1855" s="137">
        <f t="shared" si="201"/>
        <v>-0.18802594435563774</v>
      </c>
      <c r="M1855" s="137">
        <f t="shared" si="202"/>
        <v>0.24301211868324535</v>
      </c>
      <c r="N1855" s="383">
        <f t="shared" si="196"/>
        <v>563.7881153451292</v>
      </c>
    </row>
    <row r="1856" spans="2:14" x14ac:dyDescent="0.25">
      <c r="B1856" s="382">
        <v>22</v>
      </c>
      <c r="C1856" s="382">
        <v>5884</v>
      </c>
      <c r="D1856" s="379" t="s">
        <v>2426</v>
      </c>
      <c r="E1856" s="380">
        <v>1913</v>
      </c>
      <c r="F1856" s="380">
        <v>669</v>
      </c>
      <c r="G1856" s="380">
        <v>3385</v>
      </c>
      <c r="H1856" s="137">
        <f t="shared" si="197"/>
        <v>7.9192825112107625</v>
      </c>
      <c r="I1856" s="381">
        <f t="shared" si="198"/>
        <v>0.56514032496307243</v>
      </c>
      <c r="J1856" s="137">
        <f t="shared" si="199"/>
        <v>-2.3500216251449216E-2</v>
      </c>
      <c r="K1856" s="137">
        <f t="shared" si="200"/>
        <v>1.4639249408511034E-2</v>
      </c>
      <c r="L1856" s="137">
        <f t="shared" si="201"/>
        <v>0.12150615929214886</v>
      </c>
      <c r="M1856" s="137">
        <f t="shared" si="202"/>
        <v>0.11264519244921067</v>
      </c>
      <c r="N1856" s="383">
        <f t="shared" si="196"/>
        <v>381.30397644057814</v>
      </c>
    </row>
    <row r="1857" spans="2:14" x14ac:dyDescent="0.25">
      <c r="B1857" s="382">
        <v>22</v>
      </c>
      <c r="C1857" s="382">
        <v>5885</v>
      </c>
      <c r="D1857" s="379" t="s">
        <v>2427</v>
      </c>
      <c r="E1857" s="380">
        <v>257</v>
      </c>
      <c r="F1857" s="380">
        <v>214</v>
      </c>
      <c r="G1857" s="380">
        <v>1928</v>
      </c>
      <c r="H1857" s="137">
        <f t="shared" si="197"/>
        <v>10.210280373831775</v>
      </c>
      <c r="I1857" s="381">
        <f t="shared" si="198"/>
        <v>0.13329875518672199</v>
      </c>
      <c r="J1857" s="137">
        <f t="shared" si="199"/>
        <v>-6.23058913243901E-2</v>
      </c>
      <c r="K1857" s="137">
        <f t="shared" si="200"/>
        <v>7.2998350813270219E-2</v>
      </c>
      <c r="L1857" s="137">
        <f t="shared" si="201"/>
        <v>-0.24630582681416138</v>
      </c>
      <c r="M1857" s="137">
        <f t="shared" si="202"/>
        <v>-0.23561336732528126</v>
      </c>
      <c r="N1857" s="383">
        <f t="shared" si="196"/>
        <v>-454.26257220314227</v>
      </c>
    </row>
    <row r="1858" spans="2:14" x14ac:dyDescent="0.25">
      <c r="B1858" s="382">
        <v>22</v>
      </c>
      <c r="C1858" s="382">
        <v>5886</v>
      </c>
      <c r="D1858" s="379" t="s">
        <v>2428</v>
      </c>
      <c r="E1858" s="380">
        <v>12995</v>
      </c>
      <c r="F1858" s="380">
        <v>3196</v>
      </c>
      <c r="G1858" s="380">
        <v>26955</v>
      </c>
      <c r="H1858" s="137">
        <f t="shared" si="197"/>
        <v>12.5</v>
      </c>
      <c r="I1858" s="381">
        <f t="shared" si="198"/>
        <v>0.48209979595622332</v>
      </c>
      <c r="J1858" s="137">
        <f t="shared" si="199"/>
        <v>0.6042621457727213</v>
      </c>
      <c r="K1858" s="137">
        <f t="shared" si="200"/>
        <v>0.13132489141472853</v>
      </c>
      <c r="L1858" s="137">
        <f t="shared" si="201"/>
        <v>5.0778132999668206E-2</v>
      </c>
      <c r="M1858" s="137">
        <f t="shared" si="202"/>
        <v>0.78636517018711793</v>
      </c>
      <c r="N1858" s="383">
        <f t="shared" si="196"/>
        <v>21196.473162393762</v>
      </c>
    </row>
    <row r="1859" spans="2:14" x14ac:dyDescent="0.25">
      <c r="B1859" s="382">
        <v>22</v>
      </c>
      <c r="C1859" s="382">
        <v>5889</v>
      </c>
      <c r="D1859" s="379" t="s">
        <v>2429</v>
      </c>
      <c r="E1859" s="380">
        <v>3588</v>
      </c>
      <c r="F1859" s="380">
        <v>326</v>
      </c>
      <c r="G1859" s="380">
        <v>12812</v>
      </c>
      <c r="H1859" s="137">
        <f t="shared" si="197"/>
        <v>50.306748466257666</v>
      </c>
      <c r="I1859" s="381">
        <f t="shared" si="198"/>
        <v>0.28004995316890413</v>
      </c>
      <c r="J1859" s="137">
        <f t="shared" si="199"/>
        <v>0.22757809460140849</v>
      </c>
      <c r="K1859" s="137">
        <f t="shared" si="200"/>
        <v>1.0943846583070307</v>
      </c>
      <c r="L1859" s="137">
        <f t="shared" si="201"/>
        <v>-0.12131357648202863</v>
      </c>
      <c r="M1859" s="137">
        <f t="shared" si="202"/>
        <v>1.2006491764264107</v>
      </c>
      <c r="N1859" s="383">
        <f t="shared" si="196"/>
        <v>15382.717248375173</v>
      </c>
    </row>
    <row r="1860" spans="2:14" x14ac:dyDescent="0.25">
      <c r="B1860" s="382">
        <v>22</v>
      </c>
      <c r="C1860" s="382">
        <v>5890</v>
      </c>
      <c r="D1860" s="379" t="s">
        <v>2430</v>
      </c>
      <c r="E1860" s="380">
        <v>14283</v>
      </c>
      <c r="F1860" s="380">
        <v>230</v>
      </c>
      <c r="G1860" s="380">
        <v>20142</v>
      </c>
      <c r="H1860" s="137">
        <f t="shared" si="197"/>
        <v>149.67391304347825</v>
      </c>
      <c r="I1860" s="381">
        <f t="shared" si="198"/>
        <v>0.70911528150134051</v>
      </c>
      <c r="J1860" s="137">
        <f t="shared" si="199"/>
        <v>0.4228049980225867</v>
      </c>
      <c r="K1860" s="137">
        <f t="shared" si="200"/>
        <v>3.6255866853709482</v>
      </c>
      <c r="L1860" s="137">
        <f t="shared" si="201"/>
        <v>0.24413380429014128</v>
      </c>
      <c r="M1860" s="137">
        <f t="shared" si="202"/>
        <v>4.292525487683676</v>
      </c>
      <c r="N1860" s="383">
        <f t="shared" si="196"/>
        <v>86460.048372924604</v>
      </c>
    </row>
    <row r="1861" spans="2:14" x14ac:dyDescent="0.25">
      <c r="B1861" s="382">
        <v>22</v>
      </c>
      <c r="C1861" s="382">
        <v>5891</v>
      </c>
      <c r="D1861" s="379" t="s">
        <v>2431</v>
      </c>
      <c r="E1861" s="380">
        <v>282</v>
      </c>
      <c r="F1861" s="380">
        <v>642</v>
      </c>
      <c r="G1861" s="380">
        <v>1038</v>
      </c>
      <c r="H1861" s="137">
        <f t="shared" si="197"/>
        <v>2.05607476635514</v>
      </c>
      <c r="I1861" s="381">
        <f t="shared" si="198"/>
        <v>0.27167630057803466</v>
      </c>
      <c r="J1861" s="137">
        <f t="shared" si="199"/>
        <v>-8.6010112885760978E-2</v>
      </c>
      <c r="K1861" s="137">
        <f t="shared" si="200"/>
        <v>-0.13471555398171906</v>
      </c>
      <c r="L1861" s="137">
        <f t="shared" si="201"/>
        <v>-0.1284456591854308</v>
      </c>
      <c r="M1861" s="137">
        <f t="shared" si="202"/>
        <v>-0.34917132605291079</v>
      </c>
      <c r="N1861" s="383">
        <f t="shared" si="196"/>
        <v>-362.43983644292138</v>
      </c>
    </row>
    <row r="1862" spans="2:14" x14ac:dyDescent="0.25">
      <c r="B1862" s="382">
        <v>22</v>
      </c>
      <c r="C1862" s="382">
        <v>5892</v>
      </c>
      <c r="D1862" s="379" t="s">
        <v>2432</v>
      </c>
      <c r="E1862" s="380">
        <v>4845</v>
      </c>
      <c r="F1862" s="380">
        <v>3067</v>
      </c>
      <c r="G1862" s="380">
        <v>12464</v>
      </c>
      <c r="H1862" s="137">
        <f t="shared" si="197"/>
        <v>5.6436256928594721</v>
      </c>
      <c r="I1862" s="381">
        <f t="shared" si="198"/>
        <v>0.38871951219512196</v>
      </c>
      <c r="J1862" s="137">
        <f t="shared" si="199"/>
        <v>0.2183094776313444</v>
      </c>
      <c r="K1862" s="137">
        <f t="shared" si="200"/>
        <v>-4.3329066141403492E-2</v>
      </c>
      <c r="L1862" s="137">
        <f t="shared" si="201"/>
        <v>-2.8756562215360347E-2</v>
      </c>
      <c r="M1862" s="137">
        <f t="shared" si="202"/>
        <v>0.14622384927458054</v>
      </c>
      <c r="N1862" s="383">
        <f t="shared" si="196"/>
        <v>1822.5340573583719</v>
      </c>
    </row>
    <row r="1863" spans="2:14" x14ac:dyDescent="0.25">
      <c r="B1863" s="382">
        <v>22</v>
      </c>
      <c r="C1863" s="382">
        <v>5902</v>
      </c>
      <c r="D1863" s="379" t="s">
        <v>2433</v>
      </c>
      <c r="E1863" s="380">
        <v>68</v>
      </c>
      <c r="F1863" s="380">
        <v>646</v>
      </c>
      <c r="G1863" s="380">
        <v>445</v>
      </c>
      <c r="H1863" s="137">
        <f t="shared" si="197"/>
        <v>0.79411764705882348</v>
      </c>
      <c r="I1863" s="381">
        <f t="shared" si="198"/>
        <v>0.15280898876404495</v>
      </c>
      <c r="J1863" s="137">
        <f t="shared" si="199"/>
        <v>-0.10180404927440473</v>
      </c>
      <c r="K1863" s="137">
        <f t="shared" si="200"/>
        <v>-0.16686167017635228</v>
      </c>
      <c r="L1863" s="137">
        <f t="shared" si="201"/>
        <v>-0.22968839518248763</v>
      </c>
      <c r="M1863" s="137">
        <f t="shared" si="202"/>
        <v>-0.49835411463324464</v>
      </c>
      <c r="N1863" s="383">
        <f t="shared" si="196"/>
        <v>-221.76758101179385</v>
      </c>
    </row>
    <row r="1864" spans="2:14" x14ac:dyDescent="0.25">
      <c r="B1864" s="382">
        <v>22</v>
      </c>
      <c r="C1864" s="382">
        <v>5903</v>
      </c>
      <c r="D1864" s="379" t="s">
        <v>2434</v>
      </c>
      <c r="E1864" s="380">
        <v>47</v>
      </c>
      <c r="F1864" s="380">
        <v>426</v>
      </c>
      <c r="G1864" s="380">
        <v>257</v>
      </c>
      <c r="H1864" s="137">
        <f t="shared" si="197"/>
        <v>0.71361502347417838</v>
      </c>
      <c r="I1864" s="381">
        <f t="shared" si="198"/>
        <v>0.1828793774319066</v>
      </c>
      <c r="J1864" s="137">
        <f t="shared" si="199"/>
        <v>-0.1068112331547842</v>
      </c>
      <c r="K1864" s="137">
        <f t="shared" si="200"/>
        <v>-0.16891233152779966</v>
      </c>
      <c r="L1864" s="137">
        <f t="shared" si="201"/>
        <v>-0.20407657327140349</v>
      </c>
      <c r="M1864" s="137">
        <f t="shared" si="202"/>
        <v>-0.47980013795398735</v>
      </c>
      <c r="N1864" s="383">
        <f t="shared" si="196"/>
        <v>-123.30863545417475</v>
      </c>
    </row>
    <row r="1865" spans="2:14" x14ac:dyDescent="0.25">
      <c r="B1865" s="382">
        <v>22</v>
      </c>
      <c r="C1865" s="382">
        <v>5904</v>
      </c>
      <c r="D1865" s="379" t="s">
        <v>2435</v>
      </c>
      <c r="E1865" s="380">
        <v>256</v>
      </c>
      <c r="F1865" s="380">
        <v>283</v>
      </c>
      <c r="G1865" s="380">
        <v>554</v>
      </c>
      <c r="H1865" s="137">
        <f t="shared" si="197"/>
        <v>2.862190812720848</v>
      </c>
      <c r="I1865" s="381">
        <f t="shared" si="198"/>
        <v>0.46209386281588449</v>
      </c>
      <c r="J1865" s="137">
        <f t="shared" si="199"/>
        <v>-9.8900947982057064E-2</v>
      </c>
      <c r="K1865" s="137">
        <f t="shared" si="200"/>
        <v>-0.11418117947992922</v>
      </c>
      <c r="L1865" s="137">
        <f t="shared" si="201"/>
        <v>3.3738499677501047E-2</v>
      </c>
      <c r="M1865" s="137">
        <f t="shared" si="202"/>
        <v>-0.17934362778448526</v>
      </c>
      <c r="N1865" s="383">
        <f t="shared" si="196"/>
        <v>-99.356369792604838</v>
      </c>
    </row>
    <row r="1866" spans="2:14" x14ac:dyDescent="0.25">
      <c r="B1866" s="382">
        <v>22</v>
      </c>
      <c r="C1866" s="382">
        <v>5905</v>
      </c>
      <c r="D1866" s="379" t="s">
        <v>2436</v>
      </c>
      <c r="E1866" s="380">
        <v>382</v>
      </c>
      <c r="F1866" s="380">
        <v>897</v>
      </c>
      <c r="G1866" s="380">
        <v>724</v>
      </c>
      <c r="H1866" s="137">
        <f t="shared" si="197"/>
        <v>1.2329988851727982</v>
      </c>
      <c r="I1866" s="381">
        <f t="shared" si="198"/>
        <v>0.52762430939226523</v>
      </c>
      <c r="J1866" s="137">
        <f t="shared" si="199"/>
        <v>-9.4373175324267117E-2</v>
      </c>
      <c r="K1866" s="137">
        <f t="shared" si="200"/>
        <v>-0.15568195015232852</v>
      </c>
      <c r="L1866" s="137">
        <f t="shared" si="201"/>
        <v>8.9552681063917533E-2</v>
      </c>
      <c r="M1866" s="137">
        <f t="shared" si="202"/>
        <v>-0.16050244441267811</v>
      </c>
      <c r="N1866" s="383">
        <f t="shared" si="196"/>
        <v>-116.20376975477895</v>
      </c>
    </row>
    <row r="1867" spans="2:14" x14ac:dyDescent="0.25">
      <c r="B1867" s="382">
        <v>22</v>
      </c>
      <c r="C1867" s="382">
        <v>5907</v>
      </c>
      <c r="D1867" s="379" t="s">
        <v>2437</v>
      </c>
      <c r="E1867" s="380">
        <v>60</v>
      </c>
      <c r="F1867" s="380">
        <v>397</v>
      </c>
      <c r="G1867" s="380">
        <v>322</v>
      </c>
      <c r="H1867" s="137">
        <f t="shared" si="197"/>
        <v>0.96221662468513858</v>
      </c>
      <c r="I1867" s="381">
        <f t="shared" si="198"/>
        <v>0.18633540372670807</v>
      </c>
      <c r="J1867" s="137">
        <f t="shared" si="199"/>
        <v>-0.10508002596209981</v>
      </c>
      <c r="K1867" s="137">
        <f t="shared" si="200"/>
        <v>-0.16257964728956215</v>
      </c>
      <c r="L1867" s="137">
        <f t="shared" si="201"/>
        <v>-0.20113297546958722</v>
      </c>
      <c r="M1867" s="137">
        <f t="shared" si="202"/>
        <v>-0.46879264872124915</v>
      </c>
      <c r="N1867" s="383">
        <f t="shared" si="196"/>
        <v>-150.95123288824223</v>
      </c>
    </row>
    <row r="1868" spans="2:14" x14ac:dyDescent="0.25">
      <c r="B1868" s="382">
        <v>22</v>
      </c>
      <c r="C1868" s="382">
        <v>5908</v>
      </c>
      <c r="D1868" s="379" t="s">
        <v>2438</v>
      </c>
      <c r="E1868" s="380">
        <v>48</v>
      </c>
      <c r="F1868" s="380">
        <v>206</v>
      </c>
      <c r="G1868" s="380">
        <v>173</v>
      </c>
      <c r="H1868" s="137">
        <f t="shared" si="197"/>
        <v>1.0728155339805825</v>
      </c>
      <c r="I1868" s="381">
        <f t="shared" si="198"/>
        <v>0.2774566473988439</v>
      </c>
      <c r="J1868" s="137">
        <f t="shared" si="199"/>
        <v>-0.10904848552686865</v>
      </c>
      <c r="K1868" s="137">
        <f t="shared" si="200"/>
        <v>-0.15976233651501415</v>
      </c>
      <c r="L1868" s="137">
        <f t="shared" si="201"/>
        <v>-0.12352237019857797</v>
      </c>
      <c r="M1868" s="137">
        <f t="shared" si="202"/>
        <v>-0.39233319224046076</v>
      </c>
      <c r="N1868" s="383">
        <f t="shared" si="196"/>
        <v>-67.873642257599712</v>
      </c>
    </row>
    <row r="1869" spans="2:14" x14ac:dyDescent="0.25">
      <c r="B1869" s="382">
        <v>22</v>
      </c>
      <c r="C1869" s="382">
        <v>5909</v>
      </c>
      <c r="D1869" s="379" t="s">
        <v>2439</v>
      </c>
      <c r="E1869" s="380">
        <v>260</v>
      </c>
      <c r="F1869" s="380">
        <v>541</v>
      </c>
      <c r="G1869" s="380">
        <v>736</v>
      </c>
      <c r="H1869" s="137">
        <f t="shared" si="197"/>
        <v>1.8410351201478743</v>
      </c>
      <c r="I1869" s="381">
        <f t="shared" si="198"/>
        <v>0.35326086956521741</v>
      </c>
      <c r="J1869" s="137">
        <f t="shared" si="199"/>
        <v>-9.4053567842540764E-2</v>
      </c>
      <c r="K1869" s="137">
        <f t="shared" si="200"/>
        <v>-0.1401933070271523</v>
      </c>
      <c r="L1869" s="137">
        <f t="shared" si="201"/>
        <v>-5.8957716256861144E-2</v>
      </c>
      <c r="M1869" s="137">
        <f t="shared" si="202"/>
        <v>-0.29320459112655423</v>
      </c>
      <c r="N1869" s="383">
        <f t="shared" ref="N1869:N1932" si="203">M1869*G1869</f>
        <v>-215.7985790691439</v>
      </c>
    </row>
    <row r="1870" spans="2:14" x14ac:dyDescent="0.25">
      <c r="B1870" s="382">
        <v>22</v>
      </c>
      <c r="C1870" s="382">
        <v>5910</v>
      </c>
      <c r="D1870" s="379" t="s">
        <v>2440</v>
      </c>
      <c r="E1870" s="380">
        <v>75</v>
      </c>
      <c r="F1870" s="380">
        <v>655</v>
      </c>
      <c r="G1870" s="380">
        <v>426</v>
      </c>
      <c r="H1870" s="137">
        <f t="shared" ref="H1870:H1933" si="204">(G1870+E1870)/F1870</f>
        <v>0.76488549618320612</v>
      </c>
      <c r="I1870" s="381">
        <f t="shared" ref="I1870:I1933" si="205">E1870/G1870</f>
        <v>0.176056338028169</v>
      </c>
      <c r="J1870" s="137">
        <f t="shared" ref="J1870:J1933" si="206">$J$6*(G1870-G$10)/G$11</f>
        <v>-0.10231009445380479</v>
      </c>
      <c r="K1870" s="137">
        <f t="shared" ref="K1870:K1933" si="207">$K$6*(H1870-H$10)/H$11</f>
        <v>-0.16760630729935583</v>
      </c>
      <c r="L1870" s="137">
        <f t="shared" ref="L1870:L1933" si="208">$L$6*(I1870-I$10)/I$11</f>
        <v>-0.20988795376372169</v>
      </c>
      <c r="M1870" s="137">
        <f t="shared" ref="M1870:M1933" si="209">SUM(J1870:L1870)</f>
        <v>-0.47980435551688227</v>
      </c>
      <c r="N1870" s="383">
        <f t="shared" si="203"/>
        <v>-204.39665545019184</v>
      </c>
    </row>
    <row r="1871" spans="2:14" x14ac:dyDescent="0.25">
      <c r="B1871" s="382">
        <v>22</v>
      </c>
      <c r="C1871" s="382">
        <v>5911</v>
      </c>
      <c r="D1871" s="379" t="s">
        <v>2441</v>
      </c>
      <c r="E1871" s="380">
        <v>52</v>
      </c>
      <c r="F1871" s="380">
        <v>460</v>
      </c>
      <c r="G1871" s="380">
        <v>241</v>
      </c>
      <c r="H1871" s="137">
        <f t="shared" si="204"/>
        <v>0.63695652173913042</v>
      </c>
      <c r="I1871" s="381">
        <f t="shared" si="205"/>
        <v>0.21576763485477179</v>
      </c>
      <c r="J1871" s="137">
        <f t="shared" si="206"/>
        <v>-0.10723737646375267</v>
      </c>
      <c r="K1871" s="137">
        <f t="shared" si="207"/>
        <v>-0.17086507070284823</v>
      </c>
      <c r="L1871" s="137">
        <f t="shared" si="208"/>
        <v>-0.17606469083835175</v>
      </c>
      <c r="M1871" s="137">
        <f t="shared" si="209"/>
        <v>-0.45416713800495268</v>
      </c>
      <c r="N1871" s="383">
        <f t="shared" si="203"/>
        <v>-109.4542802591936</v>
      </c>
    </row>
    <row r="1872" spans="2:14" x14ac:dyDescent="0.25">
      <c r="B1872" s="382">
        <v>22</v>
      </c>
      <c r="C1872" s="382">
        <v>5912</v>
      </c>
      <c r="D1872" s="379" t="s">
        <v>2442</v>
      </c>
      <c r="E1872" s="380">
        <v>77</v>
      </c>
      <c r="F1872" s="380">
        <v>429</v>
      </c>
      <c r="G1872" s="380">
        <v>173</v>
      </c>
      <c r="H1872" s="137">
        <f t="shared" si="204"/>
        <v>0.58275058275058278</v>
      </c>
      <c r="I1872" s="381">
        <f t="shared" si="205"/>
        <v>0.44508670520231214</v>
      </c>
      <c r="J1872" s="137">
        <f t="shared" si="206"/>
        <v>-0.10904848552686865</v>
      </c>
      <c r="K1872" s="137">
        <f t="shared" si="207"/>
        <v>-0.17224587072094766</v>
      </c>
      <c r="L1872" s="137">
        <f t="shared" si="208"/>
        <v>1.9253010420154242E-2</v>
      </c>
      <c r="M1872" s="137">
        <f t="shared" si="209"/>
        <v>-0.26204134582766203</v>
      </c>
      <c r="N1872" s="383">
        <f t="shared" si="203"/>
        <v>-45.333152828185533</v>
      </c>
    </row>
    <row r="1873" spans="2:14" x14ac:dyDescent="0.25">
      <c r="B1873" s="382">
        <v>22</v>
      </c>
      <c r="C1873" s="382">
        <v>5913</v>
      </c>
      <c r="D1873" s="379" t="s">
        <v>2443</v>
      </c>
      <c r="E1873" s="380">
        <v>184</v>
      </c>
      <c r="F1873" s="380">
        <v>893</v>
      </c>
      <c r="G1873" s="380">
        <v>916</v>
      </c>
      <c r="H1873" s="137">
        <f t="shared" si="204"/>
        <v>1.2318029115341544</v>
      </c>
      <c r="I1873" s="381">
        <f t="shared" si="205"/>
        <v>0.20087336244541484</v>
      </c>
      <c r="J1873" s="137">
        <f t="shared" si="206"/>
        <v>-8.9259455616645542E-2</v>
      </c>
      <c r="K1873" s="137">
        <f t="shared" si="207"/>
        <v>-0.15571241545654982</v>
      </c>
      <c r="L1873" s="137">
        <f t="shared" si="208"/>
        <v>-0.1887505745047417</v>
      </c>
      <c r="M1873" s="137">
        <f t="shared" si="209"/>
        <v>-0.43372244557793704</v>
      </c>
      <c r="N1873" s="383">
        <f t="shared" si="203"/>
        <v>-397.2897601493903</v>
      </c>
    </row>
    <row r="1874" spans="2:14" x14ac:dyDescent="0.25">
      <c r="B1874" s="382">
        <v>22</v>
      </c>
      <c r="C1874" s="382">
        <v>5914</v>
      </c>
      <c r="D1874" s="379" t="s">
        <v>2444</v>
      </c>
      <c r="E1874" s="380">
        <v>140</v>
      </c>
      <c r="F1874" s="380">
        <v>469</v>
      </c>
      <c r="G1874" s="380">
        <v>379</v>
      </c>
      <c r="H1874" s="137">
        <f t="shared" si="204"/>
        <v>1.1066098081023454</v>
      </c>
      <c r="I1874" s="381">
        <f t="shared" si="205"/>
        <v>0.36939313984168864</v>
      </c>
      <c r="J1874" s="137">
        <f t="shared" si="206"/>
        <v>-0.10356189042389966</v>
      </c>
      <c r="K1874" s="137">
        <f t="shared" si="207"/>
        <v>-0.15890148740530968</v>
      </c>
      <c r="L1874" s="137">
        <f t="shared" si="208"/>
        <v>-4.5217393911641576E-2</v>
      </c>
      <c r="M1874" s="137">
        <f t="shared" si="209"/>
        <v>-0.30768077174085096</v>
      </c>
      <c r="N1874" s="383">
        <f t="shared" si="203"/>
        <v>-116.61101248978251</v>
      </c>
    </row>
    <row r="1875" spans="2:14" x14ac:dyDescent="0.25">
      <c r="B1875" s="382">
        <v>22</v>
      </c>
      <c r="C1875" s="382">
        <v>5919</v>
      </c>
      <c r="D1875" s="379" t="s">
        <v>2445</v>
      </c>
      <c r="E1875" s="380">
        <v>187</v>
      </c>
      <c r="F1875" s="380">
        <v>648</v>
      </c>
      <c r="G1875" s="380">
        <v>725</v>
      </c>
      <c r="H1875" s="137">
        <f t="shared" si="204"/>
        <v>1.4074074074074074</v>
      </c>
      <c r="I1875" s="381">
        <f t="shared" si="205"/>
        <v>0.25793103448275861</v>
      </c>
      <c r="J1875" s="137">
        <f t="shared" si="206"/>
        <v>-9.4346541367456585E-2</v>
      </c>
      <c r="K1875" s="137">
        <f t="shared" si="207"/>
        <v>-0.1512392028233113</v>
      </c>
      <c r="L1875" s="137">
        <f t="shared" si="208"/>
        <v>-0.14015290085899532</v>
      </c>
      <c r="M1875" s="137">
        <f t="shared" si="209"/>
        <v>-0.38573864504976318</v>
      </c>
      <c r="N1875" s="383">
        <f t="shared" si="203"/>
        <v>-279.6605176610783</v>
      </c>
    </row>
    <row r="1876" spans="2:14" x14ac:dyDescent="0.25">
      <c r="B1876" s="382">
        <v>22</v>
      </c>
      <c r="C1876" s="382">
        <v>5921</v>
      </c>
      <c r="D1876" s="379" t="s">
        <v>2446</v>
      </c>
      <c r="E1876" s="380">
        <v>105</v>
      </c>
      <c r="F1876" s="380">
        <v>552</v>
      </c>
      <c r="G1876" s="380">
        <v>269</v>
      </c>
      <c r="H1876" s="137">
        <f t="shared" si="204"/>
        <v>0.67753623188405798</v>
      </c>
      <c r="I1876" s="381">
        <f t="shared" si="205"/>
        <v>0.3903345724907063</v>
      </c>
      <c r="J1876" s="137">
        <f t="shared" si="206"/>
        <v>-0.10649162567305787</v>
      </c>
      <c r="K1876" s="137">
        <f t="shared" si="207"/>
        <v>-0.16983137466237516</v>
      </c>
      <c r="L1876" s="137">
        <f t="shared" si="208"/>
        <v>-2.7380968533381164E-2</v>
      </c>
      <c r="M1876" s="137">
        <f t="shared" si="209"/>
        <v>-0.30370396886881418</v>
      </c>
      <c r="N1876" s="383">
        <f t="shared" si="203"/>
        <v>-81.696367625711019</v>
      </c>
    </row>
    <row r="1877" spans="2:14" x14ac:dyDescent="0.25">
      <c r="B1877" s="382">
        <v>22</v>
      </c>
      <c r="C1877" s="382">
        <v>5922</v>
      </c>
      <c r="D1877" s="379" t="s">
        <v>2447</v>
      </c>
      <c r="E1877" s="380">
        <v>2016</v>
      </c>
      <c r="F1877" s="380">
        <v>348</v>
      </c>
      <c r="G1877" s="380">
        <v>780</v>
      </c>
      <c r="H1877" s="137">
        <f t="shared" si="204"/>
        <v>8.0344827586206904</v>
      </c>
      <c r="I1877" s="381">
        <f t="shared" si="205"/>
        <v>2.5846153846153848</v>
      </c>
      <c r="J1877" s="137">
        <f t="shared" si="206"/>
        <v>-9.2881673742877494E-2</v>
      </c>
      <c r="K1877" s="137">
        <f t="shared" si="207"/>
        <v>1.7573771098879573E-2</v>
      </c>
      <c r="L1877" s="137">
        <f t="shared" si="208"/>
        <v>1.8415516217231132</v>
      </c>
      <c r="M1877" s="137">
        <f t="shared" si="209"/>
        <v>1.7662437190791151</v>
      </c>
      <c r="N1877" s="383">
        <f t="shared" si="203"/>
        <v>1377.6701008817099</v>
      </c>
    </row>
    <row r="1878" spans="2:14" x14ac:dyDescent="0.25">
      <c r="B1878" s="382">
        <v>22</v>
      </c>
      <c r="C1878" s="382">
        <v>5923</v>
      </c>
      <c r="D1878" s="379" t="s">
        <v>2448</v>
      </c>
      <c r="E1878" s="380">
        <v>230</v>
      </c>
      <c r="F1878" s="380">
        <v>358</v>
      </c>
      <c r="G1878" s="380">
        <v>202</v>
      </c>
      <c r="H1878" s="137">
        <f t="shared" si="204"/>
        <v>1.2067039106145252</v>
      </c>
      <c r="I1878" s="381">
        <f t="shared" si="205"/>
        <v>1.1386138613861385</v>
      </c>
      <c r="J1878" s="137">
        <f t="shared" si="206"/>
        <v>-0.1082761007793633</v>
      </c>
      <c r="K1878" s="137">
        <f t="shared" si="207"/>
        <v>-0.15635176792550021</v>
      </c>
      <c r="L1878" s="137">
        <f t="shared" si="208"/>
        <v>0.60995019797146743</v>
      </c>
      <c r="M1878" s="137">
        <f t="shared" si="209"/>
        <v>0.34532232926660394</v>
      </c>
      <c r="N1878" s="383">
        <f t="shared" si="203"/>
        <v>69.755110511853999</v>
      </c>
    </row>
    <row r="1879" spans="2:14" x14ac:dyDescent="0.25">
      <c r="B1879" s="382">
        <v>22</v>
      </c>
      <c r="C1879" s="382">
        <v>5924</v>
      </c>
      <c r="D1879" s="379" t="s">
        <v>2449</v>
      </c>
      <c r="E1879" s="380">
        <v>149</v>
      </c>
      <c r="F1879" s="380">
        <v>405</v>
      </c>
      <c r="G1879" s="380">
        <v>424</v>
      </c>
      <c r="H1879" s="137">
        <f t="shared" si="204"/>
        <v>1.4148148148148147</v>
      </c>
      <c r="I1879" s="381">
        <f t="shared" si="205"/>
        <v>0.35141509433962265</v>
      </c>
      <c r="J1879" s="137">
        <f t="shared" si="206"/>
        <v>-0.10236336236742584</v>
      </c>
      <c r="K1879" s="137">
        <f t="shared" si="207"/>
        <v>-0.15105051227624083</v>
      </c>
      <c r="L1879" s="137">
        <f t="shared" si="208"/>
        <v>-6.0529816534246272E-2</v>
      </c>
      <c r="M1879" s="137">
        <f t="shared" si="209"/>
        <v>-0.31394369117791293</v>
      </c>
      <c r="N1879" s="383">
        <f t="shared" si="203"/>
        <v>-133.11212505943507</v>
      </c>
    </row>
    <row r="1880" spans="2:14" x14ac:dyDescent="0.25">
      <c r="B1880" s="382">
        <v>22</v>
      </c>
      <c r="C1880" s="382">
        <v>5925</v>
      </c>
      <c r="D1880" s="379" t="s">
        <v>2450</v>
      </c>
      <c r="E1880" s="380">
        <v>69</v>
      </c>
      <c r="F1880" s="380">
        <v>420</v>
      </c>
      <c r="G1880" s="380">
        <v>214</v>
      </c>
      <c r="H1880" s="137">
        <f t="shared" si="204"/>
        <v>0.67380952380952386</v>
      </c>
      <c r="I1880" s="381">
        <f t="shared" si="205"/>
        <v>0.32242990654205606</v>
      </c>
      <c r="J1880" s="137">
        <f t="shared" si="206"/>
        <v>-0.10795649329763696</v>
      </c>
      <c r="K1880" s="137">
        <f t="shared" si="207"/>
        <v>-0.16992630593139821</v>
      </c>
      <c r="L1880" s="137">
        <f t="shared" si="208"/>
        <v>-8.5217341398998656E-2</v>
      </c>
      <c r="M1880" s="137">
        <f t="shared" si="209"/>
        <v>-0.36310014062803381</v>
      </c>
      <c r="N1880" s="383">
        <f t="shared" si="203"/>
        <v>-77.703430094399238</v>
      </c>
    </row>
    <row r="1881" spans="2:14" x14ac:dyDescent="0.25">
      <c r="B1881" s="382">
        <v>22</v>
      </c>
      <c r="C1881" s="382">
        <v>5926</v>
      </c>
      <c r="D1881" s="379" t="s">
        <v>2451</v>
      </c>
      <c r="E1881" s="380">
        <v>288</v>
      </c>
      <c r="F1881" s="380">
        <v>559</v>
      </c>
      <c r="G1881" s="380">
        <v>876</v>
      </c>
      <c r="H1881" s="137">
        <f t="shared" si="204"/>
        <v>2.0822898032200357</v>
      </c>
      <c r="I1881" s="381">
        <f t="shared" si="205"/>
        <v>0.32876712328767121</v>
      </c>
      <c r="J1881" s="137">
        <f t="shared" si="206"/>
        <v>-9.0324813889066713E-2</v>
      </c>
      <c r="K1881" s="137">
        <f t="shared" si="207"/>
        <v>-0.13404777247930519</v>
      </c>
      <c r="L1881" s="137">
        <f t="shared" si="208"/>
        <v>-7.9819750150897997E-2</v>
      </c>
      <c r="M1881" s="137">
        <f t="shared" si="209"/>
        <v>-0.30419233651926991</v>
      </c>
      <c r="N1881" s="383">
        <f t="shared" si="203"/>
        <v>-266.47248679088045</v>
      </c>
    </row>
    <row r="1882" spans="2:14" x14ac:dyDescent="0.25">
      <c r="B1882" s="382">
        <v>22</v>
      </c>
      <c r="C1882" s="382">
        <v>5928</v>
      </c>
      <c r="D1882" s="379" t="s">
        <v>2452</v>
      </c>
      <c r="E1882" s="380">
        <v>45</v>
      </c>
      <c r="F1882" s="380">
        <v>322</v>
      </c>
      <c r="G1882" s="380">
        <v>194</v>
      </c>
      <c r="H1882" s="137">
        <f t="shared" si="204"/>
        <v>0.74223602484472051</v>
      </c>
      <c r="I1882" s="381">
        <f t="shared" si="205"/>
        <v>0.23195876288659795</v>
      </c>
      <c r="J1882" s="137">
        <f t="shared" si="206"/>
        <v>-0.10848917243384755</v>
      </c>
      <c r="K1882" s="137">
        <f t="shared" si="207"/>
        <v>-0.1681832623529475</v>
      </c>
      <c r="L1882" s="137">
        <f t="shared" si="208"/>
        <v>-0.16227423763633195</v>
      </c>
      <c r="M1882" s="137">
        <f t="shared" si="209"/>
        <v>-0.43894667242312702</v>
      </c>
      <c r="N1882" s="383">
        <f t="shared" si="203"/>
        <v>-85.155654450086644</v>
      </c>
    </row>
    <row r="1883" spans="2:14" x14ac:dyDescent="0.25">
      <c r="B1883" s="382">
        <v>22</v>
      </c>
      <c r="C1883" s="382">
        <v>5929</v>
      </c>
      <c r="D1883" s="379" t="s">
        <v>2453</v>
      </c>
      <c r="E1883" s="380">
        <v>122</v>
      </c>
      <c r="F1883" s="380">
        <v>665</v>
      </c>
      <c r="G1883" s="380">
        <v>663</v>
      </c>
      <c r="H1883" s="137">
        <f t="shared" si="204"/>
        <v>1.1804511278195489</v>
      </c>
      <c r="I1883" s="381">
        <f t="shared" si="205"/>
        <v>0.18401206636500755</v>
      </c>
      <c r="J1883" s="137">
        <f t="shared" si="206"/>
        <v>-9.5997846689709385E-2</v>
      </c>
      <c r="K1883" s="137">
        <f t="shared" si="207"/>
        <v>-0.15702051093844058</v>
      </c>
      <c r="L1883" s="137">
        <f t="shared" si="208"/>
        <v>-0.20311182926507668</v>
      </c>
      <c r="M1883" s="137">
        <f t="shared" si="209"/>
        <v>-0.4561301868932266</v>
      </c>
      <c r="N1883" s="383">
        <f t="shared" si="203"/>
        <v>-302.41431391020922</v>
      </c>
    </row>
    <row r="1884" spans="2:14" x14ac:dyDescent="0.25">
      <c r="B1884" s="382">
        <v>22</v>
      </c>
      <c r="C1884" s="382">
        <v>5930</v>
      </c>
      <c r="D1884" s="379" t="s">
        <v>2454</v>
      </c>
      <c r="E1884" s="380">
        <v>31</v>
      </c>
      <c r="F1884" s="380">
        <v>398</v>
      </c>
      <c r="G1884" s="380">
        <v>234</v>
      </c>
      <c r="H1884" s="137">
        <f t="shared" si="204"/>
        <v>0.66582914572864327</v>
      </c>
      <c r="I1884" s="381">
        <f t="shared" si="205"/>
        <v>0.13247863247863248</v>
      </c>
      <c r="J1884" s="137">
        <f t="shared" si="206"/>
        <v>-0.10742381416142638</v>
      </c>
      <c r="K1884" s="137">
        <f t="shared" si="207"/>
        <v>-0.17012959188869614</v>
      </c>
      <c r="L1884" s="137">
        <f t="shared" si="208"/>
        <v>-0.24700434910387406</v>
      </c>
      <c r="M1884" s="137">
        <f t="shared" si="209"/>
        <v>-0.52455775515399661</v>
      </c>
      <c r="N1884" s="383">
        <f t="shared" si="203"/>
        <v>-122.7465147060352</v>
      </c>
    </row>
    <row r="1885" spans="2:14" x14ac:dyDescent="0.25">
      <c r="B1885" s="382">
        <v>22</v>
      </c>
      <c r="C1885" s="382">
        <v>5931</v>
      </c>
      <c r="D1885" s="379" t="s">
        <v>2455</v>
      </c>
      <c r="E1885" s="380">
        <v>80</v>
      </c>
      <c r="F1885" s="380">
        <v>204</v>
      </c>
      <c r="G1885" s="380">
        <v>515</v>
      </c>
      <c r="H1885" s="137">
        <f t="shared" si="204"/>
        <v>2.9166666666666665</v>
      </c>
      <c r="I1885" s="381">
        <f t="shared" si="205"/>
        <v>0.1553398058252427</v>
      </c>
      <c r="J1885" s="137">
        <f t="shared" si="206"/>
        <v>-9.9939672297667689E-2</v>
      </c>
      <c r="K1885" s="137">
        <f t="shared" si="207"/>
        <v>-0.11279350385770155</v>
      </c>
      <c r="L1885" s="137">
        <f t="shared" si="208"/>
        <v>-0.22753282491111937</v>
      </c>
      <c r="M1885" s="137">
        <f t="shared" si="209"/>
        <v>-0.44026600106648861</v>
      </c>
      <c r="N1885" s="383">
        <f t="shared" si="203"/>
        <v>-226.73699054924163</v>
      </c>
    </row>
    <row r="1886" spans="2:14" x14ac:dyDescent="0.25">
      <c r="B1886" s="382">
        <v>22</v>
      </c>
      <c r="C1886" s="382">
        <v>5932</v>
      </c>
      <c r="D1886" s="379" t="s">
        <v>2456</v>
      </c>
      <c r="E1886" s="380">
        <v>131</v>
      </c>
      <c r="F1886" s="380">
        <v>339</v>
      </c>
      <c r="G1886" s="380">
        <v>232</v>
      </c>
      <c r="H1886" s="137">
        <f t="shared" si="204"/>
        <v>1.0707964601769913</v>
      </c>
      <c r="I1886" s="381">
        <f t="shared" si="205"/>
        <v>0.56465517241379315</v>
      </c>
      <c r="J1886" s="137">
        <f t="shared" si="206"/>
        <v>-0.10747708207504743</v>
      </c>
      <c r="K1886" s="137">
        <f t="shared" si="207"/>
        <v>-0.15981376883399184</v>
      </c>
      <c r="L1886" s="137">
        <f t="shared" si="208"/>
        <v>0.1210929407990627</v>
      </c>
      <c r="M1886" s="137">
        <f t="shared" si="209"/>
        <v>-0.14619791010997657</v>
      </c>
      <c r="N1886" s="383">
        <f t="shared" si="203"/>
        <v>-33.917915145514563</v>
      </c>
    </row>
    <row r="1887" spans="2:14" x14ac:dyDescent="0.25">
      <c r="B1887" s="382">
        <v>22</v>
      </c>
      <c r="C1887" s="382">
        <v>5933</v>
      </c>
      <c r="D1887" s="379" t="s">
        <v>2457</v>
      </c>
      <c r="E1887" s="380">
        <v>121</v>
      </c>
      <c r="F1887" s="380">
        <v>225</v>
      </c>
      <c r="G1887" s="380">
        <v>707</v>
      </c>
      <c r="H1887" s="137">
        <f t="shared" si="204"/>
        <v>3.68</v>
      </c>
      <c r="I1887" s="381">
        <f t="shared" si="205"/>
        <v>0.17114568599717114</v>
      </c>
      <c r="J1887" s="137">
        <f t="shared" si="206"/>
        <v>-9.4825952590046114E-2</v>
      </c>
      <c r="K1887" s="137">
        <f t="shared" si="207"/>
        <v>-9.3348942982088845E-2</v>
      </c>
      <c r="L1887" s="137">
        <f t="shared" si="208"/>
        <v>-0.2140704984815304</v>
      </c>
      <c r="M1887" s="137">
        <f t="shared" si="209"/>
        <v>-0.40224539405366533</v>
      </c>
      <c r="N1887" s="383">
        <f t="shared" si="203"/>
        <v>-284.38749359594141</v>
      </c>
    </row>
    <row r="1888" spans="2:14" x14ac:dyDescent="0.25">
      <c r="B1888" s="382">
        <v>22</v>
      </c>
      <c r="C1888" s="382">
        <v>5934</v>
      </c>
      <c r="D1888" s="379" t="s">
        <v>2458</v>
      </c>
      <c r="E1888" s="380">
        <v>39</v>
      </c>
      <c r="F1888" s="380">
        <v>286</v>
      </c>
      <c r="G1888" s="380">
        <v>235</v>
      </c>
      <c r="H1888" s="137">
        <f t="shared" si="204"/>
        <v>0.95804195804195802</v>
      </c>
      <c r="I1888" s="381">
        <f t="shared" si="205"/>
        <v>0.16595744680851063</v>
      </c>
      <c r="J1888" s="137">
        <f t="shared" si="206"/>
        <v>-0.10739718020461585</v>
      </c>
      <c r="K1888" s="137">
        <f t="shared" si="207"/>
        <v>-0.16268598950748184</v>
      </c>
      <c r="L1888" s="137">
        <f t="shared" si="208"/>
        <v>-0.21848947223008386</v>
      </c>
      <c r="M1888" s="137">
        <f t="shared" si="209"/>
        <v>-0.48857264194218153</v>
      </c>
      <c r="N1888" s="383">
        <f t="shared" si="203"/>
        <v>-114.81457085641266</v>
      </c>
    </row>
    <row r="1889" spans="2:14" x14ac:dyDescent="0.25">
      <c r="B1889" s="382">
        <v>22</v>
      </c>
      <c r="C1889" s="382">
        <v>5935</v>
      </c>
      <c r="D1889" s="379" t="s">
        <v>2459</v>
      </c>
      <c r="E1889" s="380">
        <v>7</v>
      </c>
      <c r="F1889" s="380">
        <v>88</v>
      </c>
      <c r="G1889" s="380">
        <v>108</v>
      </c>
      <c r="H1889" s="137">
        <f t="shared" si="204"/>
        <v>1.3068181818181819</v>
      </c>
      <c r="I1889" s="381">
        <f t="shared" si="205"/>
        <v>6.4814814814814811E-2</v>
      </c>
      <c r="J1889" s="137">
        <f t="shared" si="206"/>
        <v>-0.11077969271955303</v>
      </c>
      <c r="K1889" s="137">
        <f t="shared" si="207"/>
        <v>-0.15380153468409788</v>
      </c>
      <c r="L1889" s="137">
        <f t="shared" si="208"/>
        <v>-0.3046355845019697</v>
      </c>
      <c r="M1889" s="137">
        <f t="shared" si="209"/>
        <v>-0.56921681190562068</v>
      </c>
      <c r="N1889" s="383">
        <f t="shared" si="203"/>
        <v>-61.475415685807036</v>
      </c>
    </row>
    <row r="1890" spans="2:14" x14ac:dyDescent="0.25">
      <c r="B1890" s="382">
        <v>22</v>
      </c>
      <c r="C1890" s="382">
        <v>5937</v>
      </c>
      <c r="D1890" s="379" t="s">
        <v>2460</v>
      </c>
      <c r="E1890" s="380">
        <v>24</v>
      </c>
      <c r="F1890" s="380">
        <v>303</v>
      </c>
      <c r="G1890" s="380">
        <v>146</v>
      </c>
      <c r="H1890" s="137">
        <f t="shared" si="204"/>
        <v>0.56105610561056107</v>
      </c>
      <c r="I1890" s="381">
        <f t="shared" si="205"/>
        <v>0.16438356164383561</v>
      </c>
      <c r="J1890" s="137">
        <f t="shared" si="206"/>
        <v>-0.10976760236075293</v>
      </c>
      <c r="K1890" s="137">
        <f t="shared" si="207"/>
        <v>-0.17279849899354208</v>
      </c>
      <c r="L1890" s="137">
        <f t="shared" si="208"/>
        <v>-0.21982999585920598</v>
      </c>
      <c r="M1890" s="137">
        <f t="shared" si="209"/>
        <v>-0.50239609721350098</v>
      </c>
      <c r="N1890" s="383">
        <f t="shared" si="203"/>
        <v>-73.349830193171144</v>
      </c>
    </row>
    <row r="1891" spans="2:14" x14ac:dyDescent="0.25">
      <c r="B1891" s="382">
        <v>22</v>
      </c>
      <c r="C1891" s="382">
        <v>5938</v>
      </c>
      <c r="D1891" s="379" t="s">
        <v>2461</v>
      </c>
      <c r="E1891" s="380">
        <v>21552</v>
      </c>
      <c r="F1891" s="380">
        <v>1279</v>
      </c>
      <c r="G1891" s="380">
        <v>30292</v>
      </c>
      <c r="H1891" s="137">
        <f t="shared" si="204"/>
        <v>40.534792806880375</v>
      </c>
      <c r="I1891" s="381">
        <f t="shared" si="205"/>
        <v>0.71147497689158856</v>
      </c>
      <c r="J1891" s="137">
        <f t="shared" si="206"/>
        <v>0.6931396596494569</v>
      </c>
      <c r="K1891" s="137">
        <f t="shared" si="207"/>
        <v>0.84546144429932357</v>
      </c>
      <c r="L1891" s="137">
        <f t="shared" si="208"/>
        <v>0.24614362527273576</v>
      </c>
      <c r="M1891" s="137">
        <f t="shared" si="209"/>
        <v>1.7847447292215164</v>
      </c>
      <c r="N1891" s="383">
        <f t="shared" si="203"/>
        <v>54063.487337578175</v>
      </c>
    </row>
    <row r="1892" spans="2:14" x14ac:dyDescent="0.25">
      <c r="B1892" s="382">
        <v>22</v>
      </c>
      <c r="C1892" s="382">
        <v>5939</v>
      </c>
      <c r="D1892" s="379" t="s">
        <v>2462</v>
      </c>
      <c r="E1892" s="380">
        <v>1139</v>
      </c>
      <c r="F1892" s="380">
        <v>1294</v>
      </c>
      <c r="G1892" s="380">
        <v>3524</v>
      </c>
      <c r="H1892" s="137">
        <f t="shared" si="204"/>
        <v>3.6035548686244203</v>
      </c>
      <c r="I1892" s="381">
        <f t="shared" si="205"/>
        <v>0.32321225879682181</v>
      </c>
      <c r="J1892" s="137">
        <f t="shared" si="206"/>
        <v>-1.9798096254785676E-2</v>
      </c>
      <c r="K1892" s="137">
        <f t="shared" si="207"/>
        <v>-9.5296246926206751E-2</v>
      </c>
      <c r="L1892" s="137">
        <f t="shared" si="208"/>
        <v>-8.4550989299525772E-2</v>
      </c>
      <c r="M1892" s="137">
        <f t="shared" si="209"/>
        <v>-0.19964533248051819</v>
      </c>
      <c r="N1892" s="383">
        <f t="shared" si="203"/>
        <v>-703.55015166134615</v>
      </c>
    </row>
    <row r="1893" spans="2:14" x14ac:dyDescent="0.25">
      <c r="B1893" s="382">
        <v>23</v>
      </c>
      <c r="C1893" s="382">
        <v>6002</v>
      </c>
      <c r="D1893" s="379" t="s">
        <v>2463</v>
      </c>
      <c r="E1893" s="380">
        <v>10686</v>
      </c>
      <c r="F1893" s="380">
        <v>2786</v>
      </c>
      <c r="G1893" s="380">
        <v>14085</v>
      </c>
      <c r="H1893" s="137">
        <f t="shared" si="204"/>
        <v>8.8912419239052412</v>
      </c>
      <c r="I1893" s="381">
        <f t="shared" si="205"/>
        <v>0.75867944621938233</v>
      </c>
      <c r="J1893" s="137">
        <f t="shared" si="206"/>
        <v>0.26148312162121201</v>
      </c>
      <c r="K1893" s="137">
        <f t="shared" si="207"/>
        <v>3.9398189105579878E-2</v>
      </c>
      <c r="L1893" s="137">
        <f t="shared" si="208"/>
        <v>0.28634904047985016</v>
      </c>
      <c r="M1893" s="137">
        <f t="shared" si="209"/>
        <v>0.58723035120664213</v>
      </c>
      <c r="N1893" s="383">
        <f t="shared" si="203"/>
        <v>8271.1394967455544</v>
      </c>
    </row>
    <row r="1894" spans="2:14" x14ac:dyDescent="0.25">
      <c r="B1894" s="382">
        <v>23</v>
      </c>
      <c r="C1894" s="382">
        <v>6004</v>
      </c>
      <c r="D1894" s="379" t="s">
        <v>2464</v>
      </c>
      <c r="E1894" s="380">
        <v>60</v>
      </c>
      <c r="F1894" s="380">
        <v>513</v>
      </c>
      <c r="G1894" s="380">
        <v>338</v>
      </c>
      <c r="H1894" s="137">
        <f t="shared" si="204"/>
        <v>0.77582846003898631</v>
      </c>
      <c r="I1894" s="381">
        <f t="shared" si="205"/>
        <v>0.17751479289940827</v>
      </c>
      <c r="J1894" s="137">
        <f t="shared" si="206"/>
        <v>-0.10465388265313134</v>
      </c>
      <c r="K1894" s="137">
        <f t="shared" si="207"/>
        <v>-0.16732755473142569</v>
      </c>
      <c r="L1894" s="137">
        <f t="shared" si="208"/>
        <v>-0.20864574546238845</v>
      </c>
      <c r="M1894" s="137">
        <f t="shared" si="209"/>
        <v>-0.4806271828469455</v>
      </c>
      <c r="N1894" s="383">
        <f t="shared" si="203"/>
        <v>-162.45198780226758</v>
      </c>
    </row>
    <row r="1895" spans="2:14" x14ac:dyDescent="0.25">
      <c r="B1895" s="382">
        <v>23</v>
      </c>
      <c r="C1895" s="382">
        <v>6007</v>
      </c>
      <c r="D1895" s="379" t="s">
        <v>2465</v>
      </c>
      <c r="E1895" s="380">
        <v>2467</v>
      </c>
      <c r="F1895" s="380">
        <v>4993</v>
      </c>
      <c r="G1895" s="380">
        <v>10674</v>
      </c>
      <c r="H1895" s="137">
        <f t="shared" si="204"/>
        <v>2.6318846384938914</v>
      </c>
      <c r="I1895" s="381">
        <f t="shared" si="205"/>
        <v>0.23112235338204984</v>
      </c>
      <c r="J1895" s="137">
        <f t="shared" si="206"/>
        <v>0.17063469494049729</v>
      </c>
      <c r="K1895" s="137">
        <f t="shared" si="207"/>
        <v>-0.12004782021108927</v>
      </c>
      <c r="L1895" s="137">
        <f t="shared" si="208"/>
        <v>-0.16298663186281959</v>
      </c>
      <c r="M1895" s="137">
        <f t="shared" si="209"/>
        <v>-0.11239975713341156</v>
      </c>
      <c r="N1895" s="383">
        <f t="shared" si="203"/>
        <v>-1199.755007642035</v>
      </c>
    </row>
    <row r="1896" spans="2:14" x14ac:dyDescent="0.25">
      <c r="B1896" s="382">
        <v>23</v>
      </c>
      <c r="C1896" s="382">
        <v>6008</v>
      </c>
      <c r="D1896" s="379" t="s">
        <v>2466</v>
      </c>
      <c r="E1896" s="380">
        <v>402</v>
      </c>
      <c r="F1896" s="380">
        <v>2594</v>
      </c>
      <c r="G1896" s="380">
        <v>2310</v>
      </c>
      <c r="H1896" s="137">
        <f t="shared" si="204"/>
        <v>1.0454895913646878</v>
      </c>
      <c r="I1896" s="381">
        <f t="shared" si="205"/>
        <v>0.17402597402597403</v>
      </c>
      <c r="J1896" s="137">
        <f t="shared" si="206"/>
        <v>-5.2131719822767986E-2</v>
      </c>
      <c r="K1896" s="137">
        <f t="shared" si="207"/>
        <v>-0.16045841636830449</v>
      </c>
      <c r="L1896" s="137">
        <f t="shared" si="208"/>
        <v>-0.21161727365423813</v>
      </c>
      <c r="M1896" s="137">
        <f t="shared" si="209"/>
        <v>-0.42420740984531058</v>
      </c>
      <c r="N1896" s="383">
        <f t="shared" si="203"/>
        <v>-979.91911674266748</v>
      </c>
    </row>
    <row r="1897" spans="2:14" x14ac:dyDescent="0.25">
      <c r="B1897" s="382">
        <v>23</v>
      </c>
      <c r="C1897" s="382">
        <v>6009</v>
      </c>
      <c r="D1897" s="379" t="s">
        <v>2467</v>
      </c>
      <c r="E1897" s="380">
        <v>176</v>
      </c>
      <c r="F1897" s="380">
        <v>3169</v>
      </c>
      <c r="G1897" s="380">
        <v>281</v>
      </c>
      <c r="H1897" s="137">
        <f t="shared" si="204"/>
        <v>0.14420952982013252</v>
      </c>
      <c r="I1897" s="381">
        <f t="shared" si="205"/>
        <v>0.62633451957295372</v>
      </c>
      <c r="J1897" s="137">
        <f t="shared" si="206"/>
        <v>-0.1061720181913315</v>
      </c>
      <c r="K1897" s="137">
        <f t="shared" si="207"/>
        <v>-0.18341692513163949</v>
      </c>
      <c r="L1897" s="137">
        <f t="shared" si="208"/>
        <v>0.17362702915026212</v>
      </c>
      <c r="M1897" s="137">
        <f t="shared" si="209"/>
        <v>-0.11596191417270885</v>
      </c>
      <c r="N1897" s="383">
        <f t="shared" si="203"/>
        <v>-32.585297882531187</v>
      </c>
    </row>
    <row r="1898" spans="2:14" x14ac:dyDescent="0.25">
      <c r="B1898" s="382">
        <v>23</v>
      </c>
      <c r="C1898" s="382">
        <v>6010</v>
      </c>
      <c r="D1898" s="379" t="s">
        <v>2468</v>
      </c>
      <c r="E1898" s="380">
        <v>183</v>
      </c>
      <c r="F1898" s="380">
        <v>1412</v>
      </c>
      <c r="G1898" s="380">
        <v>1175</v>
      </c>
      <c r="H1898" s="137">
        <f t="shared" si="204"/>
        <v>0.9617563739376771</v>
      </c>
      <c r="I1898" s="381">
        <f t="shared" si="205"/>
        <v>0.15574468085106383</v>
      </c>
      <c r="J1898" s="137">
        <f t="shared" si="206"/>
        <v>-8.2361260802718494E-2</v>
      </c>
      <c r="K1898" s="137">
        <f t="shared" si="207"/>
        <v>-0.16259137135988147</v>
      </c>
      <c r="L1898" s="137">
        <f t="shared" si="208"/>
        <v>-0.22718798111238725</v>
      </c>
      <c r="M1898" s="137">
        <f t="shared" si="209"/>
        <v>-0.47214061327498724</v>
      </c>
      <c r="N1898" s="383">
        <f t="shared" si="203"/>
        <v>-554.76522059810998</v>
      </c>
    </row>
    <row r="1899" spans="2:14" x14ac:dyDescent="0.25">
      <c r="B1899" s="382">
        <v>23</v>
      </c>
      <c r="C1899" s="382">
        <v>6011</v>
      </c>
      <c r="D1899" s="379" t="s">
        <v>2469</v>
      </c>
      <c r="E1899" s="380">
        <v>36</v>
      </c>
      <c r="F1899" s="380">
        <v>3503</v>
      </c>
      <c r="G1899" s="380">
        <v>71</v>
      </c>
      <c r="H1899" s="137">
        <f t="shared" si="204"/>
        <v>3.0545246931201826E-2</v>
      </c>
      <c r="I1899" s="381">
        <f t="shared" si="205"/>
        <v>0.50704225352112675</v>
      </c>
      <c r="J1899" s="137">
        <f t="shared" si="206"/>
        <v>-0.11176514912154262</v>
      </c>
      <c r="K1899" s="137">
        <f t="shared" si="207"/>
        <v>-0.18631232085393207</v>
      </c>
      <c r="L1899" s="137">
        <f t="shared" si="208"/>
        <v>7.202234730740785E-2</v>
      </c>
      <c r="M1899" s="137">
        <f t="shared" si="209"/>
        <v>-0.22605512266806682</v>
      </c>
      <c r="N1899" s="383">
        <f t="shared" si="203"/>
        <v>-16.049913709432744</v>
      </c>
    </row>
    <row r="1900" spans="2:14" x14ac:dyDescent="0.25">
      <c r="B1900" s="382">
        <v>23</v>
      </c>
      <c r="C1900" s="382">
        <v>6021</v>
      </c>
      <c r="D1900" s="379" t="s">
        <v>2470</v>
      </c>
      <c r="E1900" s="380">
        <v>990</v>
      </c>
      <c r="F1900" s="380">
        <v>1183</v>
      </c>
      <c r="G1900" s="380">
        <v>3835</v>
      </c>
      <c r="H1900" s="137">
        <f t="shared" si="204"/>
        <v>4.0786136939983093</v>
      </c>
      <c r="I1900" s="381">
        <f t="shared" si="205"/>
        <v>0.25814863102998697</v>
      </c>
      <c r="J1900" s="137">
        <f t="shared" si="206"/>
        <v>-1.1514935686711129E-2</v>
      </c>
      <c r="K1900" s="137">
        <f t="shared" si="207"/>
        <v>-8.3194967123394997E-2</v>
      </c>
      <c r="L1900" s="137">
        <f t="shared" si="208"/>
        <v>-0.13996756757056875</v>
      </c>
      <c r="M1900" s="137">
        <f t="shared" si="209"/>
        <v>-0.23467747038067488</v>
      </c>
      <c r="N1900" s="383">
        <f t="shared" si="203"/>
        <v>-899.98809890988821</v>
      </c>
    </row>
    <row r="1901" spans="2:14" x14ac:dyDescent="0.25">
      <c r="B1901" s="382">
        <v>23</v>
      </c>
      <c r="C1901" s="382">
        <v>6022</v>
      </c>
      <c r="D1901" s="379" t="s">
        <v>2471</v>
      </c>
      <c r="E1901" s="380">
        <v>1273</v>
      </c>
      <c r="F1901" s="380">
        <v>2055</v>
      </c>
      <c r="G1901" s="380">
        <v>4389</v>
      </c>
      <c r="H1901" s="137">
        <f t="shared" si="204"/>
        <v>2.7552311435523116</v>
      </c>
      <c r="I1901" s="381">
        <f t="shared" si="205"/>
        <v>0.29004329004329005</v>
      </c>
      <c r="J1901" s="137">
        <f t="shared" si="206"/>
        <v>3.2402763863219868E-3</v>
      </c>
      <c r="K1901" s="137">
        <f t="shared" si="207"/>
        <v>-0.11690578707606415</v>
      </c>
      <c r="L1901" s="137">
        <f t="shared" si="208"/>
        <v>-0.11280196171205423</v>
      </c>
      <c r="M1901" s="137">
        <f t="shared" si="209"/>
        <v>-0.22646747240179638</v>
      </c>
      <c r="N1901" s="383">
        <f t="shared" si="203"/>
        <v>-993.96573637148435</v>
      </c>
    </row>
    <row r="1902" spans="2:14" x14ac:dyDescent="0.25">
      <c r="B1902" s="382">
        <v>23</v>
      </c>
      <c r="C1902" s="382">
        <v>6023</v>
      </c>
      <c r="D1902" s="379" t="s">
        <v>2472</v>
      </c>
      <c r="E1902" s="380">
        <v>4398</v>
      </c>
      <c r="F1902" s="380">
        <v>4782</v>
      </c>
      <c r="G1902" s="380">
        <v>9408</v>
      </c>
      <c r="H1902" s="137">
        <f t="shared" si="204"/>
        <v>2.8870765370138018</v>
      </c>
      <c r="I1902" s="381">
        <f t="shared" si="205"/>
        <v>0.46747448979591838</v>
      </c>
      <c r="J1902" s="137">
        <f t="shared" si="206"/>
        <v>0.13691610561836748</v>
      </c>
      <c r="K1902" s="137">
        <f t="shared" si="207"/>
        <v>-0.11354725985423307</v>
      </c>
      <c r="L1902" s="137">
        <f t="shared" si="208"/>
        <v>3.8321335686198423E-2</v>
      </c>
      <c r="M1902" s="137">
        <f t="shared" si="209"/>
        <v>6.169018145033283E-2</v>
      </c>
      <c r="N1902" s="383">
        <f t="shared" si="203"/>
        <v>580.38122708473122</v>
      </c>
    </row>
    <row r="1903" spans="2:14" x14ac:dyDescent="0.25">
      <c r="B1903" s="382">
        <v>23</v>
      </c>
      <c r="C1903" s="382">
        <v>6024</v>
      </c>
      <c r="D1903" s="379" t="s">
        <v>2473</v>
      </c>
      <c r="E1903" s="380">
        <v>2787</v>
      </c>
      <c r="F1903" s="380">
        <v>5372</v>
      </c>
      <c r="G1903" s="380">
        <v>7314</v>
      </c>
      <c r="H1903" s="137">
        <f t="shared" si="204"/>
        <v>1.8803052866716308</v>
      </c>
      <c r="I1903" s="381">
        <f t="shared" si="205"/>
        <v>0.38105004101722723</v>
      </c>
      <c r="J1903" s="137">
        <f t="shared" si="206"/>
        <v>8.114460005711957E-2</v>
      </c>
      <c r="K1903" s="137">
        <f t="shared" si="207"/>
        <v>-0.1391929692844886</v>
      </c>
      <c r="L1903" s="137">
        <f t="shared" si="208"/>
        <v>-3.5288873191785135E-2</v>
      </c>
      <c r="M1903" s="137">
        <f t="shared" si="209"/>
        <v>-9.3337242419154171E-2</v>
      </c>
      <c r="N1903" s="383">
        <f t="shared" si="203"/>
        <v>-682.6685910536936</v>
      </c>
    </row>
    <row r="1904" spans="2:14" x14ac:dyDescent="0.25">
      <c r="B1904" s="382">
        <v>23</v>
      </c>
      <c r="C1904" s="382">
        <v>6025</v>
      </c>
      <c r="D1904" s="379" t="s">
        <v>2474</v>
      </c>
      <c r="E1904" s="380">
        <v>2411</v>
      </c>
      <c r="F1904" s="380">
        <v>892</v>
      </c>
      <c r="G1904" s="380">
        <v>6605</v>
      </c>
      <c r="H1904" s="137">
        <f t="shared" si="204"/>
        <v>10.107623318385651</v>
      </c>
      <c r="I1904" s="381">
        <f t="shared" si="205"/>
        <v>0.36502649507948526</v>
      </c>
      <c r="J1904" s="137">
        <f t="shared" si="206"/>
        <v>6.2261124678454446E-2</v>
      </c>
      <c r="K1904" s="137">
        <f t="shared" si="207"/>
        <v>7.0383344659645769E-2</v>
      </c>
      <c r="L1904" s="137">
        <f t="shared" si="208"/>
        <v>-4.8936591865276616E-2</v>
      </c>
      <c r="M1904" s="137">
        <f t="shared" si="209"/>
        <v>8.3707877472823586E-2</v>
      </c>
      <c r="N1904" s="383">
        <f t="shared" si="203"/>
        <v>552.8905307079998</v>
      </c>
    </row>
    <row r="1905" spans="2:14" x14ac:dyDescent="0.25">
      <c r="B1905" s="382">
        <v>23</v>
      </c>
      <c r="C1905" s="382">
        <v>6032</v>
      </c>
      <c r="D1905" s="379" t="s">
        <v>2475</v>
      </c>
      <c r="E1905" s="380">
        <v>130</v>
      </c>
      <c r="F1905" s="380">
        <v>3116</v>
      </c>
      <c r="G1905" s="380">
        <v>222</v>
      </c>
      <c r="H1905" s="137">
        <f t="shared" si="204"/>
        <v>0.11296534017971759</v>
      </c>
      <c r="I1905" s="381">
        <f t="shared" si="205"/>
        <v>0.5855855855855856</v>
      </c>
      <c r="J1905" s="137">
        <f t="shared" si="206"/>
        <v>-0.10774342164315272</v>
      </c>
      <c r="K1905" s="137">
        <f t="shared" si="207"/>
        <v>-0.18421281536850267</v>
      </c>
      <c r="L1905" s="137">
        <f t="shared" si="208"/>
        <v>0.13891998056906368</v>
      </c>
      <c r="M1905" s="137">
        <f t="shared" si="209"/>
        <v>-0.15303625644259172</v>
      </c>
      <c r="N1905" s="383">
        <f t="shared" si="203"/>
        <v>-33.974048930255364</v>
      </c>
    </row>
    <row r="1906" spans="2:14" x14ac:dyDescent="0.25">
      <c r="B1906" s="382">
        <v>23</v>
      </c>
      <c r="C1906" s="382">
        <v>6033</v>
      </c>
      <c r="D1906" s="379" t="s">
        <v>2476</v>
      </c>
      <c r="E1906" s="380">
        <v>188</v>
      </c>
      <c r="F1906" s="380">
        <v>3328</v>
      </c>
      <c r="G1906" s="380">
        <v>770</v>
      </c>
      <c r="H1906" s="137">
        <f t="shared" si="204"/>
        <v>0.28786057692307693</v>
      </c>
      <c r="I1906" s="381">
        <f t="shared" si="205"/>
        <v>0.24415584415584415</v>
      </c>
      <c r="J1906" s="137">
        <f t="shared" si="206"/>
        <v>-9.3148013310982783E-2</v>
      </c>
      <c r="K1906" s="137">
        <f t="shared" si="207"/>
        <v>-0.17975766985185079</v>
      </c>
      <c r="L1906" s="137">
        <f t="shared" si="208"/>
        <v>-0.15188562986829116</v>
      </c>
      <c r="M1906" s="137">
        <f t="shared" si="209"/>
        <v>-0.42479131303112472</v>
      </c>
      <c r="N1906" s="383">
        <f t="shared" si="203"/>
        <v>-327.08931103396606</v>
      </c>
    </row>
    <row r="1907" spans="2:14" x14ac:dyDescent="0.25">
      <c r="B1907" s="382">
        <v>23</v>
      </c>
      <c r="C1907" s="382">
        <v>6034</v>
      </c>
      <c r="D1907" s="379" t="s">
        <v>2477</v>
      </c>
      <c r="E1907" s="380">
        <v>1349</v>
      </c>
      <c r="F1907" s="380">
        <v>7521</v>
      </c>
      <c r="G1907" s="380">
        <v>3303</v>
      </c>
      <c r="H1907" s="137">
        <f t="shared" si="204"/>
        <v>0.61853476931259144</v>
      </c>
      <c r="I1907" s="381">
        <f t="shared" si="205"/>
        <v>0.4084165909778989</v>
      </c>
      <c r="J1907" s="137">
        <f t="shared" si="206"/>
        <v>-2.5684200709912602E-2</v>
      </c>
      <c r="K1907" s="137">
        <f t="shared" si="207"/>
        <v>-0.17133433212620189</v>
      </c>
      <c r="L1907" s="137">
        <f t="shared" si="208"/>
        <v>-1.1979989104675981E-2</v>
      </c>
      <c r="M1907" s="137">
        <f t="shared" si="209"/>
        <v>-0.20899852194079047</v>
      </c>
      <c r="N1907" s="383">
        <f t="shared" si="203"/>
        <v>-690.3221179704309</v>
      </c>
    </row>
    <row r="1908" spans="2:14" x14ac:dyDescent="0.25">
      <c r="B1908" s="382">
        <v>23</v>
      </c>
      <c r="C1908" s="382">
        <v>6035</v>
      </c>
      <c r="D1908" s="379" t="s">
        <v>2478</v>
      </c>
      <c r="E1908" s="380">
        <v>841</v>
      </c>
      <c r="F1908" s="380">
        <v>1564</v>
      </c>
      <c r="G1908" s="380">
        <v>1114</v>
      </c>
      <c r="H1908" s="137">
        <f t="shared" si="204"/>
        <v>1.25</v>
      </c>
      <c r="I1908" s="381">
        <f t="shared" si="205"/>
        <v>0.75493716337522443</v>
      </c>
      <c r="J1908" s="137">
        <f t="shared" si="206"/>
        <v>-8.3985932168160776E-2</v>
      </c>
      <c r="K1908" s="137">
        <f t="shared" si="207"/>
        <v>-0.15524887694855896</v>
      </c>
      <c r="L1908" s="137">
        <f t="shared" si="208"/>
        <v>0.2831616296750169</v>
      </c>
      <c r="M1908" s="137">
        <f t="shared" si="209"/>
        <v>4.3926820558297164E-2</v>
      </c>
      <c r="N1908" s="383">
        <f t="shared" si="203"/>
        <v>48.934478101943043</v>
      </c>
    </row>
    <row r="1909" spans="2:14" x14ac:dyDescent="0.25">
      <c r="B1909" s="382">
        <v>23</v>
      </c>
      <c r="C1909" s="382">
        <v>6037</v>
      </c>
      <c r="D1909" s="379" t="s">
        <v>2479</v>
      </c>
      <c r="E1909" s="380">
        <v>7358</v>
      </c>
      <c r="F1909" s="380">
        <v>10043</v>
      </c>
      <c r="G1909" s="380">
        <v>10907</v>
      </c>
      <c r="H1909" s="137">
        <f t="shared" si="204"/>
        <v>1.8186796773872349</v>
      </c>
      <c r="I1909" s="381">
        <f t="shared" si="205"/>
        <v>0.67461263408820027</v>
      </c>
      <c r="J1909" s="137">
        <f t="shared" si="206"/>
        <v>0.17684040687735059</v>
      </c>
      <c r="K1909" s="137">
        <f t="shared" si="207"/>
        <v>-0.14076277222496086</v>
      </c>
      <c r="L1909" s="137">
        <f t="shared" si="208"/>
        <v>0.21474689909357761</v>
      </c>
      <c r="M1909" s="137">
        <f t="shared" si="209"/>
        <v>0.25082453374596736</v>
      </c>
      <c r="N1909" s="383">
        <f t="shared" si="203"/>
        <v>2735.7431895672662</v>
      </c>
    </row>
    <row r="1910" spans="2:14" x14ac:dyDescent="0.25">
      <c r="B1910" s="382">
        <v>23</v>
      </c>
      <c r="C1910" s="382">
        <v>6052</v>
      </c>
      <c r="D1910" s="379" t="s">
        <v>2480</v>
      </c>
      <c r="E1910" s="380">
        <v>228</v>
      </c>
      <c r="F1910" s="380">
        <v>939</v>
      </c>
      <c r="G1910" s="380">
        <v>363</v>
      </c>
      <c r="H1910" s="137">
        <f t="shared" si="204"/>
        <v>0.62939297124600635</v>
      </c>
      <c r="I1910" s="381">
        <f t="shared" si="205"/>
        <v>0.62809917355371903</v>
      </c>
      <c r="J1910" s="137">
        <f t="shared" si="206"/>
        <v>-0.10398803373286812</v>
      </c>
      <c r="K1910" s="137">
        <f t="shared" si="207"/>
        <v>-0.1710577387176945</v>
      </c>
      <c r="L1910" s="137">
        <f t="shared" si="208"/>
        <v>0.17513003611133779</v>
      </c>
      <c r="M1910" s="137">
        <f t="shared" si="209"/>
        <v>-9.991573633922482E-2</v>
      </c>
      <c r="N1910" s="383">
        <f t="shared" si="203"/>
        <v>-36.269412291138607</v>
      </c>
    </row>
    <row r="1911" spans="2:14" x14ac:dyDescent="0.25">
      <c r="B1911" s="382">
        <v>23</v>
      </c>
      <c r="C1911" s="382">
        <v>6054</v>
      </c>
      <c r="D1911" s="379" t="s">
        <v>2481</v>
      </c>
      <c r="E1911" s="380">
        <v>64</v>
      </c>
      <c r="F1911" s="380">
        <v>2738</v>
      </c>
      <c r="G1911" s="380">
        <v>129</v>
      </c>
      <c r="H1911" s="137">
        <f t="shared" si="204"/>
        <v>7.0489408327246164E-2</v>
      </c>
      <c r="I1911" s="381">
        <f t="shared" si="205"/>
        <v>0.49612403100775193</v>
      </c>
      <c r="J1911" s="137">
        <f t="shared" si="206"/>
        <v>-0.11022037962653193</v>
      </c>
      <c r="K1911" s="137">
        <f t="shared" si="207"/>
        <v>-0.18529481428900976</v>
      </c>
      <c r="L1911" s="137">
        <f t="shared" si="208"/>
        <v>6.2722980621901361E-2</v>
      </c>
      <c r="M1911" s="137">
        <f t="shared" si="209"/>
        <v>-0.23279221329364036</v>
      </c>
      <c r="N1911" s="383">
        <f t="shared" si="203"/>
        <v>-30.030195514879605</v>
      </c>
    </row>
    <row r="1912" spans="2:14" x14ac:dyDescent="0.25">
      <c r="B1912" s="382">
        <v>23</v>
      </c>
      <c r="C1912" s="382">
        <v>6056</v>
      </c>
      <c r="D1912" s="379" t="s">
        <v>2482</v>
      </c>
      <c r="E1912" s="380">
        <v>166</v>
      </c>
      <c r="F1912" s="380">
        <v>2584</v>
      </c>
      <c r="G1912" s="380">
        <v>544</v>
      </c>
      <c r="H1912" s="137">
        <f t="shared" si="204"/>
        <v>0.27476780185758515</v>
      </c>
      <c r="I1912" s="381">
        <f t="shared" si="205"/>
        <v>0.30514705882352944</v>
      </c>
      <c r="J1912" s="137">
        <f t="shared" si="206"/>
        <v>-9.9167287550162367E-2</v>
      </c>
      <c r="K1912" s="137">
        <f t="shared" si="207"/>
        <v>-0.18009118504197083</v>
      </c>
      <c r="L1912" s="137">
        <f t="shared" si="208"/>
        <v>-9.9937643912293941E-2</v>
      </c>
      <c r="M1912" s="137">
        <f t="shared" si="209"/>
        <v>-0.37919611650442714</v>
      </c>
      <c r="N1912" s="383">
        <f t="shared" si="203"/>
        <v>-206.28268737840835</v>
      </c>
    </row>
    <row r="1913" spans="2:14" x14ac:dyDescent="0.25">
      <c r="B1913" s="382">
        <v>23</v>
      </c>
      <c r="C1913" s="382">
        <v>6057</v>
      </c>
      <c r="D1913" s="379" t="s">
        <v>2483</v>
      </c>
      <c r="E1913" s="380">
        <v>704</v>
      </c>
      <c r="F1913" s="380">
        <v>884</v>
      </c>
      <c r="G1913" s="380">
        <v>910</v>
      </c>
      <c r="H1913" s="137">
        <f t="shared" si="204"/>
        <v>1.8257918552036199</v>
      </c>
      <c r="I1913" s="381">
        <f t="shared" si="205"/>
        <v>0.77362637362637365</v>
      </c>
      <c r="J1913" s="137">
        <f t="shared" si="206"/>
        <v>-8.9419259357508718E-2</v>
      </c>
      <c r="K1913" s="137">
        <f t="shared" si="207"/>
        <v>-0.14058160212735096</v>
      </c>
      <c r="L1913" s="137">
        <f t="shared" si="208"/>
        <v>0.29907977193444246</v>
      </c>
      <c r="M1913" s="137">
        <f t="shared" si="209"/>
        <v>6.9078910449582781E-2</v>
      </c>
      <c r="N1913" s="383">
        <f t="shared" si="203"/>
        <v>62.86180850912033</v>
      </c>
    </row>
    <row r="1914" spans="2:14" x14ac:dyDescent="0.25">
      <c r="B1914" s="382">
        <v>23</v>
      </c>
      <c r="C1914" s="382">
        <v>6058</v>
      </c>
      <c r="D1914" s="379" t="s">
        <v>2484</v>
      </c>
      <c r="E1914" s="380">
        <v>243</v>
      </c>
      <c r="F1914" s="380">
        <v>868</v>
      </c>
      <c r="G1914" s="380">
        <v>357</v>
      </c>
      <c r="H1914" s="137">
        <f t="shared" si="204"/>
        <v>0.69124423963133641</v>
      </c>
      <c r="I1914" s="381">
        <f t="shared" si="205"/>
        <v>0.68067226890756305</v>
      </c>
      <c r="J1914" s="137">
        <f t="shared" si="206"/>
        <v>-0.1041478374737313</v>
      </c>
      <c r="K1914" s="137">
        <f t="shared" si="207"/>
        <v>-0.16948218751242936</v>
      </c>
      <c r="L1914" s="137">
        <f t="shared" si="208"/>
        <v>0.21990806576667732</v>
      </c>
      <c r="M1914" s="137">
        <f t="shared" si="209"/>
        <v>-5.3721959219483306E-2</v>
      </c>
      <c r="N1914" s="383">
        <f t="shared" si="203"/>
        <v>-19.178739441355539</v>
      </c>
    </row>
    <row r="1915" spans="2:14" x14ac:dyDescent="0.25">
      <c r="B1915" s="382">
        <v>23</v>
      </c>
      <c r="C1915" s="382">
        <v>6061</v>
      </c>
      <c r="D1915" s="379" t="s">
        <v>2485</v>
      </c>
      <c r="E1915" s="380">
        <v>102</v>
      </c>
      <c r="F1915" s="380">
        <v>451</v>
      </c>
      <c r="G1915" s="380">
        <v>339</v>
      </c>
      <c r="H1915" s="137">
        <f t="shared" si="204"/>
        <v>0.97782705099778267</v>
      </c>
      <c r="I1915" s="381">
        <f t="shared" si="205"/>
        <v>0.30088495575221241</v>
      </c>
      <c r="J1915" s="137">
        <f t="shared" si="206"/>
        <v>-0.10462724869632083</v>
      </c>
      <c r="K1915" s="137">
        <f t="shared" si="207"/>
        <v>-0.1621819994056358</v>
      </c>
      <c r="L1915" s="137">
        <f t="shared" si="208"/>
        <v>-0.10356780067664341</v>
      </c>
      <c r="M1915" s="137">
        <f t="shared" si="209"/>
        <v>-0.3703770487786</v>
      </c>
      <c r="N1915" s="383">
        <f t="shared" si="203"/>
        <v>-125.5578195359454</v>
      </c>
    </row>
    <row r="1916" spans="2:14" x14ac:dyDescent="0.25">
      <c r="B1916" s="382">
        <v>23</v>
      </c>
      <c r="C1916" s="382">
        <v>6076</v>
      </c>
      <c r="D1916" s="379" t="s">
        <v>2486</v>
      </c>
      <c r="E1916" s="380">
        <v>395</v>
      </c>
      <c r="F1916" s="380">
        <v>5520</v>
      </c>
      <c r="G1916" s="380">
        <v>663</v>
      </c>
      <c r="H1916" s="137">
        <f t="shared" si="204"/>
        <v>0.19166666666666668</v>
      </c>
      <c r="I1916" s="381">
        <f t="shared" si="205"/>
        <v>0.59577677224736048</v>
      </c>
      <c r="J1916" s="137">
        <f t="shared" si="206"/>
        <v>-9.5997846689709385E-2</v>
      </c>
      <c r="K1916" s="137">
        <f t="shared" si="207"/>
        <v>-0.18220803886125339</v>
      </c>
      <c r="L1916" s="137">
        <f t="shared" si="208"/>
        <v>0.14760010973955753</v>
      </c>
      <c r="M1916" s="137">
        <f t="shared" si="209"/>
        <v>-0.13060577581140523</v>
      </c>
      <c r="N1916" s="383">
        <f t="shared" si="203"/>
        <v>-86.591629362961669</v>
      </c>
    </row>
    <row r="1917" spans="2:14" x14ac:dyDescent="0.25">
      <c r="B1917" s="382">
        <v>23</v>
      </c>
      <c r="C1917" s="382">
        <v>6077</v>
      </c>
      <c r="D1917" s="379" t="s">
        <v>2487</v>
      </c>
      <c r="E1917" s="380">
        <v>684</v>
      </c>
      <c r="F1917" s="380">
        <v>6551</v>
      </c>
      <c r="G1917" s="380">
        <v>1149</v>
      </c>
      <c r="H1917" s="137">
        <f t="shared" si="204"/>
        <v>0.27980460998320866</v>
      </c>
      <c r="I1917" s="381">
        <f t="shared" si="205"/>
        <v>0.59530026109660572</v>
      </c>
      <c r="J1917" s="137">
        <f t="shared" si="206"/>
        <v>-8.305374367979225E-2</v>
      </c>
      <c r="K1917" s="137">
        <f t="shared" si="207"/>
        <v>-0.17996288130107463</v>
      </c>
      <c r="L1917" s="137">
        <f t="shared" si="208"/>
        <v>0.14719425137614967</v>
      </c>
      <c r="M1917" s="137">
        <f t="shared" si="209"/>
        <v>-0.1158223736047172</v>
      </c>
      <c r="N1917" s="383">
        <f t="shared" si="203"/>
        <v>-133.07990727182005</v>
      </c>
    </row>
    <row r="1918" spans="2:14" x14ac:dyDescent="0.25">
      <c r="B1918" s="382">
        <v>23</v>
      </c>
      <c r="C1918" s="382">
        <v>6082</v>
      </c>
      <c r="D1918" s="379" t="s">
        <v>2488</v>
      </c>
      <c r="E1918" s="380">
        <v>1241</v>
      </c>
      <c r="F1918" s="380">
        <v>2684</v>
      </c>
      <c r="G1918" s="380">
        <v>4451</v>
      </c>
      <c r="H1918" s="137">
        <f t="shared" si="204"/>
        <v>2.1207153502235467</v>
      </c>
      <c r="I1918" s="381">
        <f t="shared" si="205"/>
        <v>0.27881374971916423</v>
      </c>
      <c r="J1918" s="137">
        <f t="shared" si="206"/>
        <v>4.8915817085747899E-3</v>
      </c>
      <c r="K1918" s="137">
        <f t="shared" si="207"/>
        <v>-0.13306894991875259</v>
      </c>
      <c r="L1918" s="137">
        <f t="shared" si="208"/>
        <v>-0.12236648680355185</v>
      </c>
      <c r="M1918" s="137">
        <f t="shared" si="209"/>
        <v>-0.25054385501372967</v>
      </c>
      <c r="N1918" s="383">
        <f t="shared" si="203"/>
        <v>-1115.1706986661106</v>
      </c>
    </row>
    <row r="1919" spans="2:14" x14ac:dyDescent="0.25">
      <c r="B1919" s="382">
        <v>23</v>
      </c>
      <c r="C1919" s="382">
        <v>6083</v>
      </c>
      <c r="D1919" s="379" t="s">
        <v>2489</v>
      </c>
      <c r="E1919" s="380">
        <v>685</v>
      </c>
      <c r="F1919" s="380">
        <v>6759</v>
      </c>
      <c r="G1919" s="380">
        <v>1666</v>
      </c>
      <c r="H1919" s="137">
        <f t="shared" si="204"/>
        <v>0.34783251960349165</v>
      </c>
      <c r="I1919" s="381">
        <f t="shared" si="205"/>
        <v>0.41116446578631455</v>
      </c>
      <c r="J1919" s="137">
        <f t="shared" si="206"/>
        <v>-6.9283988008748715E-2</v>
      </c>
      <c r="K1919" s="137">
        <f t="shared" si="207"/>
        <v>-0.1782299911309625</v>
      </c>
      <c r="L1919" s="137">
        <f t="shared" si="208"/>
        <v>-9.6395444564724812E-3</v>
      </c>
      <c r="M1919" s="137">
        <f t="shared" si="209"/>
        <v>-0.25715352359618371</v>
      </c>
      <c r="N1919" s="383">
        <f t="shared" si="203"/>
        <v>-428.41777031124207</v>
      </c>
    </row>
    <row r="1920" spans="2:14" x14ac:dyDescent="0.25">
      <c r="B1920" s="382">
        <v>23</v>
      </c>
      <c r="C1920" s="382">
        <v>6084</v>
      </c>
      <c r="D1920" s="379" t="s">
        <v>2490</v>
      </c>
      <c r="E1920" s="380">
        <v>427</v>
      </c>
      <c r="F1920" s="380">
        <v>4377</v>
      </c>
      <c r="G1920" s="380">
        <v>1545</v>
      </c>
      <c r="H1920" s="137">
        <f t="shared" si="204"/>
        <v>0.45053689741832303</v>
      </c>
      <c r="I1920" s="381">
        <f t="shared" si="205"/>
        <v>0.27637540453074433</v>
      </c>
      <c r="J1920" s="137">
        <f t="shared" si="206"/>
        <v>-7.2506696782822747E-2</v>
      </c>
      <c r="K1920" s="137">
        <f t="shared" si="207"/>
        <v>-0.17561377952404664</v>
      </c>
      <c r="L1920" s="137">
        <f t="shared" si="208"/>
        <v>-0.12444329609967857</v>
      </c>
      <c r="M1920" s="137">
        <f t="shared" si="209"/>
        <v>-0.37256377240654798</v>
      </c>
      <c r="N1920" s="383">
        <f t="shared" si="203"/>
        <v>-575.61102836811665</v>
      </c>
    </row>
    <row r="1921" spans="2:14" x14ac:dyDescent="0.25">
      <c r="B1921" s="382">
        <v>23</v>
      </c>
      <c r="C1921" s="382">
        <v>6087</v>
      </c>
      <c r="D1921" s="379" t="s">
        <v>2491</v>
      </c>
      <c r="E1921" s="380">
        <v>213</v>
      </c>
      <c r="F1921" s="380">
        <v>2977</v>
      </c>
      <c r="G1921" s="380">
        <v>853</v>
      </c>
      <c r="H1921" s="137">
        <f t="shared" si="204"/>
        <v>0.35807860262008734</v>
      </c>
      <c r="I1921" s="381">
        <f t="shared" si="205"/>
        <v>0.24970691676436108</v>
      </c>
      <c r="J1921" s="137">
        <f t="shared" si="206"/>
        <v>-9.0937394895708873E-2</v>
      </c>
      <c r="K1921" s="137">
        <f t="shared" si="207"/>
        <v>-0.1779689903646488</v>
      </c>
      <c r="L1921" s="137">
        <f t="shared" si="208"/>
        <v>-0.14715762037579055</v>
      </c>
      <c r="M1921" s="137">
        <f t="shared" si="209"/>
        <v>-0.41606400563614826</v>
      </c>
      <c r="N1921" s="383">
        <f t="shared" si="203"/>
        <v>-354.90259680763444</v>
      </c>
    </row>
    <row r="1922" spans="2:14" x14ac:dyDescent="0.25">
      <c r="B1922" s="382">
        <v>23</v>
      </c>
      <c r="C1922" s="382">
        <v>6089</v>
      </c>
      <c r="D1922" s="379" t="s">
        <v>2492</v>
      </c>
      <c r="E1922" s="380">
        <v>678</v>
      </c>
      <c r="F1922" s="380">
        <v>1212</v>
      </c>
      <c r="G1922" s="380">
        <v>1980</v>
      </c>
      <c r="H1922" s="137">
        <f t="shared" si="204"/>
        <v>2.1930693069306932</v>
      </c>
      <c r="I1922" s="381">
        <f t="shared" si="205"/>
        <v>0.34242424242424241</v>
      </c>
      <c r="J1922" s="137">
        <f t="shared" si="206"/>
        <v>-6.092092557024259E-2</v>
      </c>
      <c r="K1922" s="137">
        <f t="shared" si="207"/>
        <v>-0.1312258613827916</v>
      </c>
      <c r="L1922" s="137">
        <f t="shared" si="208"/>
        <v>-6.8187585797859288E-2</v>
      </c>
      <c r="M1922" s="137">
        <f t="shared" si="209"/>
        <v>-0.26033437275089349</v>
      </c>
      <c r="N1922" s="383">
        <f t="shared" si="203"/>
        <v>-515.46205804676913</v>
      </c>
    </row>
    <row r="1923" spans="2:14" x14ac:dyDescent="0.25">
      <c r="B1923" s="382">
        <v>23</v>
      </c>
      <c r="C1923" s="382">
        <v>6090</v>
      </c>
      <c r="D1923" s="379" t="s">
        <v>2493</v>
      </c>
      <c r="E1923" s="380">
        <v>228</v>
      </c>
      <c r="F1923" s="380">
        <v>3325</v>
      </c>
      <c r="G1923" s="380">
        <v>1187</v>
      </c>
      <c r="H1923" s="137">
        <f t="shared" si="204"/>
        <v>0.42556390977443609</v>
      </c>
      <c r="I1923" s="381">
        <f t="shared" si="205"/>
        <v>0.19208087615838249</v>
      </c>
      <c r="J1923" s="137">
        <f t="shared" si="206"/>
        <v>-8.2041653320992156E-2</v>
      </c>
      <c r="K1923" s="137">
        <f t="shared" si="207"/>
        <v>-0.17624992202861539</v>
      </c>
      <c r="L1923" s="137">
        <f t="shared" si="208"/>
        <v>-0.19623939001113386</v>
      </c>
      <c r="M1923" s="137">
        <f t="shared" si="209"/>
        <v>-0.45453096536074145</v>
      </c>
      <c r="N1923" s="383">
        <f t="shared" si="203"/>
        <v>-539.52825588320013</v>
      </c>
    </row>
    <row r="1924" spans="2:14" x14ac:dyDescent="0.25">
      <c r="B1924" s="382">
        <v>23</v>
      </c>
      <c r="C1924" s="382">
        <v>6101</v>
      </c>
      <c r="D1924" s="379" t="s">
        <v>2494</v>
      </c>
      <c r="E1924" s="380">
        <v>202</v>
      </c>
      <c r="F1924" s="380">
        <v>414</v>
      </c>
      <c r="G1924" s="380">
        <v>745</v>
      </c>
      <c r="H1924" s="137">
        <f t="shared" si="204"/>
        <v>2.28743961352657</v>
      </c>
      <c r="I1924" s="381">
        <f t="shared" si="205"/>
        <v>0.27114093959731544</v>
      </c>
      <c r="J1924" s="137">
        <f t="shared" si="206"/>
        <v>-9.3813862231246006E-2</v>
      </c>
      <c r="K1924" s="137">
        <f t="shared" si="207"/>
        <v>-0.12882194543765568</v>
      </c>
      <c r="L1924" s="137">
        <f t="shared" si="208"/>
        <v>-0.12890164165535403</v>
      </c>
      <c r="M1924" s="137">
        <f t="shared" si="209"/>
        <v>-0.35153744932425568</v>
      </c>
      <c r="N1924" s="383">
        <f t="shared" si="203"/>
        <v>-261.89539974657049</v>
      </c>
    </row>
    <row r="1925" spans="2:14" x14ac:dyDescent="0.25">
      <c r="B1925" s="382">
        <v>23</v>
      </c>
      <c r="C1925" s="382">
        <v>6102</v>
      </c>
      <c r="D1925" s="379" t="s">
        <v>2495</v>
      </c>
      <c r="E1925" s="380">
        <v>102</v>
      </c>
      <c r="F1925" s="380">
        <v>1378</v>
      </c>
      <c r="G1925" s="380">
        <v>259</v>
      </c>
      <c r="H1925" s="137">
        <f t="shared" si="204"/>
        <v>0.26197387518142234</v>
      </c>
      <c r="I1925" s="381">
        <f t="shared" si="205"/>
        <v>0.39382239382239381</v>
      </c>
      <c r="J1925" s="137">
        <f t="shared" si="206"/>
        <v>-0.10675796524116314</v>
      </c>
      <c r="K1925" s="137">
        <f t="shared" si="207"/>
        <v>-0.180417087600171</v>
      </c>
      <c r="L1925" s="137">
        <f t="shared" si="208"/>
        <v>-2.4410289976760667E-2</v>
      </c>
      <c r="M1925" s="137">
        <f t="shared" si="209"/>
        <v>-0.3115853428180948</v>
      </c>
      <c r="N1925" s="383">
        <f t="shared" si="203"/>
        <v>-80.700603789886557</v>
      </c>
    </row>
    <row r="1926" spans="2:14" x14ac:dyDescent="0.25">
      <c r="B1926" s="382">
        <v>23</v>
      </c>
      <c r="C1926" s="382">
        <v>6104</v>
      </c>
      <c r="D1926" s="379" t="s">
        <v>2496</v>
      </c>
      <c r="E1926" s="380">
        <v>46</v>
      </c>
      <c r="F1926" s="380">
        <v>1832</v>
      </c>
      <c r="G1926" s="380">
        <v>183</v>
      </c>
      <c r="H1926" s="137">
        <f t="shared" si="204"/>
        <v>0.125</v>
      </c>
      <c r="I1926" s="381">
        <f t="shared" si="205"/>
        <v>0.25136612021857924</v>
      </c>
      <c r="J1926" s="137">
        <f t="shared" si="206"/>
        <v>-0.10878214595876334</v>
      </c>
      <c r="K1926" s="137">
        <f t="shared" si="207"/>
        <v>-0.18390625378488767</v>
      </c>
      <c r="L1926" s="137">
        <f t="shared" si="208"/>
        <v>-0.14574442868568419</v>
      </c>
      <c r="M1926" s="137">
        <f t="shared" si="209"/>
        <v>-0.43843282842933518</v>
      </c>
      <c r="N1926" s="383">
        <f t="shared" si="203"/>
        <v>-80.233207602568342</v>
      </c>
    </row>
    <row r="1927" spans="2:14" x14ac:dyDescent="0.25">
      <c r="B1927" s="382">
        <v>23</v>
      </c>
      <c r="C1927" s="382">
        <v>6109</v>
      </c>
      <c r="D1927" s="379" t="s">
        <v>2497</v>
      </c>
      <c r="E1927" s="380">
        <v>22</v>
      </c>
      <c r="F1927" s="380">
        <v>400</v>
      </c>
      <c r="G1927" s="380">
        <v>130</v>
      </c>
      <c r="H1927" s="137">
        <f t="shared" si="204"/>
        <v>0.38</v>
      </c>
      <c r="I1927" s="381">
        <f t="shared" si="205"/>
        <v>0.16923076923076924</v>
      </c>
      <c r="J1927" s="137">
        <f t="shared" si="206"/>
        <v>-0.1101937456697214</v>
      </c>
      <c r="K1927" s="137">
        <f t="shared" si="207"/>
        <v>-0.17741058170198651</v>
      </c>
      <c r="L1927" s="137">
        <f t="shared" si="208"/>
        <v>-0.21570148861396099</v>
      </c>
      <c r="M1927" s="137">
        <f t="shared" si="209"/>
        <v>-0.50330581598566893</v>
      </c>
      <c r="N1927" s="383">
        <f t="shared" si="203"/>
        <v>-65.429756078136961</v>
      </c>
    </row>
    <row r="1928" spans="2:14" x14ac:dyDescent="0.25">
      <c r="B1928" s="382">
        <v>23</v>
      </c>
      <c r="C1928" s="382">
        <v>6110</v>
      </c>
      <c r="D1928" s="379" t="s">
        <v>2498</v>
      </c>
      <c r="E1928" s="380">
        <v>1740</v>
      </c>
      <c r="F1928" s="380">
        <v>4033</v>
      </c>
      <c r="G1928" s="380">
        <v>4340</v>
      </c>
      <c r="H1928" s="137">
        <f t="shared" si="204"/>
        <v>1.5075626084800398</v>
      </c>
      <c r="I1928" s="381">
        <f t="shared" si="205"/>
        <v>0.4009216589861751</v>
      </c>
      <c r="J1928" s="137">
        <f t="shared" si="206"/>
        <v>1.9352125026060615E-3</v>
      </c>
      <c r="K1928" s="137">
        <f t="shared" si="207"/>
        <v>-0.14868792696619421</v>
      </c>
      <c r="L1928" s="137">
        <f t="shared" si="208"/>
        <v>-1.8363639995523182E-2</v>
      </c>
      <c r="M1928" s="137">
        <f t="shared" si="209"/>
        <v>-0.16511635445911133</v>
      </c>
      <c r="N1928" s="383">
        <f t="shared" si="203"/>
        <v>-716.60497835254318</v>
      </c>
    </row>
    <row r="1929" spans="2:14" x14ac:dyDescent="0.25">
      <c r="B1929" s="382">
        <v>23</v>
      </c>
      <c r="C1929" s="382">
        <v>6111</v>
      </c>
      <c r="D1929" s="379" t="s">
        <v>2499</v>
      </c>
      <c r="E1929" s="380">
        <v>975</v>
      </c>
      <c r="F1929" s="380">
        <v>1665</v>
      </c>
      <c r="G1929" s="380">
        <v>1426</v>
      </c>
      <c r="H1929" s="137">
        <f t="shared" si="204"/>
        <v>1.4420420420420421</v>
      </c>
      <c r="I1929" s="381">
        <f t="shared" si="205"/>
        <v>0.6837307152875175</v>
      </c>
      <c r="J1929" s="137">
        <f t="shared" si="206"/>
        <v>-7.5676137643275701E-2</v>
      </c>
      <c r="K1929" s="137">
        <f t="shared" si="207"/>
        <v>-0.15035694702214394</v>
      </c>
      <c r="L1929" s="137">
        <f t="shared" si="208"/>
        <v>0.22251303322729787</v>
      </c>
      <c r="M1929" s="137">
        <f t="shared" si="209"/>
        <v>-3.5200514381217851E-3</v>
      </c>
      <c r="N1929" s="383">
        <f t="shared" si="203"/>
        <v>-5.0195933507616655</v>
      </c>
    </row>
    <row r="1930" spans="2:14" x14ac:dyDescent="0.25">
      <c r="B1930" s="382">
        <v>23</v>
      </c>
      <c r="C1930" s="382">
        <v>6112</v>
      </c>
      <c r="D1930" s="379" t="s">
        <v>2500</v>
      </c>
      <c r="E1930" s="380">
        <v>32</v>
      </c>
      <c r="F1930" s="380">
        <v>2029</v>
      </c>
      <c r="G1930" s="380">
        <v>140</v>
      </c>
      <c r="H1930" s="137">
        <f t="shared" si="204"/>
        <v>8.4770823065549533E-2</v>
      </c>
      <c r="I1930" s="381">
        <f t="shared" si="205"/>
        <v>0.22857142857142856</v>
      </c>
      <c r="J1930" s="137">
        <f t="shared" si="206"/>
        <v>-0.1099274061016161</v>
      </c>
      <c r="K1930" s="137">
        <f t="shared" si="207"/>
        <v>-0.18493102061442179</v>
      </c>
      <c r="L1930" s="137">
        <f t="shared" si="208"/>
        <v>-0.16515932848739048</v>
      </c>
      <c r="M1930" s="137">
        <f t="shared" si="209"/>
        <v>-0.46001775520342836</v>
      </c>
      <c r="N1930" s="383">
        <f t="shared" si="203"/>
        <v>-64.402485728479974</v>
      </c>
    </row>
    <row r="1931" spans="2:14" x14ac:dyDescent="0.25">
      <c r="B1931" s="382">
        <v>23</v>
      </c>
      <c r="C1931" s="382">
        <v>6113</v>
      </c>
      <c r="D1931" s="379" t="s">
        <v>2501</v>
      </c>
      <c r="E1931" s="380">
        <v>1105</v>
      </c>
      <c r="F1931" s="380">
        <v>944</v>
      </c>
      <c r="G1931" s="380">
        <v>1732</v>
      </c>
      <c r="H1931" s="137">
        <f t="shared" si="204"/>
        <v>3.0052966101694913</v>
      </c>
      <c r="I1931" s="381">
        <f t="shared" si="205"/>
        <v>0.63799076212471129</v>
      </c>
      <c r="J1931" s="137">
        <f t="shared" si="206"/>
        <v>-6.7526146859253802E-2</v>
      </c>
      <c r="K1931" s="137">
        <f t="shared" si="207"/>
        <v>-0.11053581346664111</v>
      </c>
      <c r="L1931" s="137">
        <f t="shared" si="208"/>
        <v>0.18355498890114766</v>
      </c>
      <c r="M1931" s="137">
        <f t="shared" si="209"/>
        <v>5.4930285752527452E-3</v>
      </c>
      <c r="N1931" s="383">
        <f t="shared" si="203"/>
        <v>9.513925492337755</v>
      </c>
    </row>
    <row r="1932" spans="2:14" x14ac:dyDescent="0.25">
      <c r="B1932" s="382">
        <v>23</v>
      </c>
      <c r="C1932" s="382">
        <v>6116</v>
      </c>
      <c r="D1932" s="379" t="s">
        <v>2502</v>
      </c>
      <c r="E1932" s="380">
        <v>186</v>
      </c>
      <c r="F1932" s="380">
        <v>935</v>
      </c>
      <c r="G1932" s="380">
        <v>700</v>
      </c>
      <c r="H1932" s="137">
        <f t="shared" si="204"/>
        <v>0.94759358288770057</v>
      </c>
      <c r="I1932" s="381">
        <f t="shared" si="205"/>
        <v>0.26571428571428574</v>
      </c>
      <c r="J1932" s="137">
        <f t="shared" si="206"/>
        <v>-9.5012390287719822E-2</v>
      </c>
      <c r="K1932" s="137">
        <f t="shared" si="207"/>
        <v>-0.16295214330670224</v>
      </c>
      <c r="L1932" s="137">
        <f t="shared" si="208"/>
        <v>-0.13352368011187038</v>
      </c>
      <c r="M1932" s="137">
        <f t="shared" si="209"/>
        <v>-0.39148821370629244</v>
      </c>
      <c r="N1932" s="383">
        <f t="shared" si="203"/>
        <v>-274.04174959440473</v>
      </c>
    </row>
    <row r="1933" spans="2:14" x14ac:dyDescent="0.25">
      <c r="B1933" s="382">
        <v>23</v>
      </c>
      <c r="C1933" s="382">
        <v>6117</v>
      </c>
      <c r="D1933" s="379" t="s">
        <v>2503</v>
      </c>
      <c r="E1933" s="380">
        <v>105</v>
      </c>
      <c r="F1933" s="380">
        <v>724</v>
      </c>
      <c r="G1933" s="380">
        <v>440</v>
      </c>
      <c r="H1933" s="137">
        <f t="shared" si="204"/>
        <v>0.75276243093922657</v>
      </c>
      <c r="I1933" s="381">
        <f t="shared" si="205"/>
        <v>0.23863636363636365</v>
      </c>
      <c r="J1933" s="137">
        <f t="shared" si="206"/>
        <v>-0.10193721905845737</v>
      </c>
      <c r="K1933" s="137">
        <f t="shared" si="207"/>
        <v>-0.16791512085411861</v>
      </c>
      <c r="L1933" s="137">
        <f t="shared" si="208"/>
        <v>-0.15658673146255547</v>
      </c>
      <c r="M1933" s="137">
        <f t="shared" si="209"/>
        <v>-0.42643907137513143</v>
      </c>
      <c r="N1933" s="383">
        <f t="shared" ref="N1933:N1996" si="210">M1933*G1933</f>
        <v>-187.63319140505783</v>
      </c>
    </row>
    <row r="1934" spans="2:14" x14ac:dyDescent="0.25">
      <c r="B1934" s="382">
        <v>23</v>
      </c>
      <c r="C1934" s="382">
        <v>6118</v>
      </c>
      <c r="D1934" s="379" t="s">
        <v>2504</v>
      </c>
      <c r="E1934" s="380">
        <v>718</v>
      </c>
      <c r="F1934" s="380">
        <v>1700</v>
      </c>
      <c r="G1934" s="380">
        <v>2247</v>
      </c>
      <c r="H1934" s="137">
        <f t="shared" ref="H1934:H1997" si="211">(G1934+E1934)/F1934</f>
        <v>1.7441176470588236</v>
      </c>
      <c r="I1934" s="381">
        <f t="shared" ref="I1934:I1997" si="212">E1934/G1934</f>
        <v>0.31953716065865601</v>
      </c>
      <c r="J1934" s="137">
        <f t="shared" ref="J1934:J1997" si="213">$J$6*(G1934-G$10)/G$11</f>
        <v>-5.3809659101831324E-2</v>
      </c>
      <c r="K1934" s="137">
        <f t="shared" ref="K1934:K1997" si="214">$K$6*(H1934-H$10)/H$11</f>
        <v>-0.14266210751456357</v>
      </c>
      <c r="L1934" s="137">
        <f t="shared" ref="L1934:L1997" si="215">$L$6*(I1934-I$10)/I$11</f>
        <v>-8.7681176942263434E-2</v>
      </c>
      <c r="M1934" s="137">
        <f t="shared" ref="M1934:M1997" si="216">SUM(J1934:L1934)</f>
        <v>-0.28415294355865833</v>
      </c>
      <c r="N1934" s="383">
        <f t="shared" si="210"/>
        <v>-638.49166417630522</v>
      </c>
    </row>
    <row r="1935" spans="2:14" x14ac:dyDescent="0.25">
      <c r="B1935" s="382">
        <v>23</v>
      </c>
      <c r="C1935" s="382">
        <v>6119</v>
      </c>
      <c r="D1935" s="379" t="s">
        <v>2505</v>
      </c>
      <c r="E1935" s="380">
        <v>512</v>
      </c>
      <c r="F1935" s="380">
        <v>1257</v>
      </c>
      <c r="G1935" s="380">
        <v>1212</v>
      </c>
      <c r="H1935" s="137">
        <f t="shared" si="211"/>
        <v>1.3715194908512331</v>
      </c>
      <c r="I1935" s="381">
        <f t="shared" si="212"/>
        <v>0.42244224422442245</v>
      </c>
      <c r="J1935" s="137">
        <f t="shared" si="213"/>
        <v>-8.1375804400728932E-2</v>
      </c>
      <c r="K1935" s="137">
        <f t="shared" si="214"/>
        <v>-0.15215338375541887</v>
      </c>
      <c r="L1935" s="137">
        <f t="shared" si="215"/>
        <v>-3.3933564645467293E-5</v>
      </c>
      <c r="M1935" s="137">
        <f t="shared" si="216"/>
        <v>-0.23356312172079327</v>
      </c>
      <c r="N1935" s="383">
        <f t="shared" si="210"/>
        <v>-283.07850352560143</v>
      </c>
    </row>
    <row r="1936" spans="2:14" x14ac:dyDescent="0.25">
      <c r="B1936" s="382">
        <v>23</v>
      </c>
      <c r="C1936" s="382">
        <v>6131</v>
      </c>
      <c r="D1936" s="379" t="s">
        <v>2506</v>
      </c>
      <c r="E1936" s="380">
        <v>113</v>
      </c>
      <c r="F1936" s="380">
        <v>1102</v>
      </c>
      <c r="G1936" s="380">
        <v>952</v>
      </c>
      <c r="H1936" s="137">
        <f t="shared" si="211"/>
        <v>0.96642468239564427</v>
      </c>
      <c r="I1936" s="381">
        <f t="shared" si="212"/>
        <v>0.11869747899159663</v>
      </c>
      <c r="J1936" s="137">
        <f t="shared" si="213"/>
        <v>-8.8300633171466483E-2</v>
      </c>
      <c r="K1936" s="137">
        <f t="shared" si="214"/>
        <v>-0.16247245449350975</v>
      </c>
      <c r="L1936" s="137">
        <f t="shared" si="215"/>
        <v>-0.2587421571095454</v>
      </c>
      <c r="M1936" s="137">
        <f t="shared" si="216"/>
        <v>-0.5095152447745217</v>
      </c>
      <c r="N1936" s="383">
        <f t="shared" si="210"/>
        <v>-485.05851302534467</v>
      </c>
    </row>
    <row r="1937" spans="2:14" x14ac:dyDescent="0.25">
      <c r="B1937" s="382">
        <v>23</v>
      </c>
      <c r="C1937" s="382">
        <v>6133</v>
      </c>
      <c r="D1937" s="379" t="s">
        <v>2507</v>
      </c>
      <c r="E1937" s="380">
        <v>2578</v>
      </c>
      <c r="F1937" s="380">
        <v>2513</v>
      </c>
      <c r="G1937" s="380">
        <v>9310</v>
      </c>
      <c r="H1937" s="137">
        <f t="shared" si="211"/>
        <v>4.7306008754476725</v>
      </c>
      <c r="I1937" s="381">
        <f t="shared" si="212"/>
        <v>0.27690655209452203</v>
      </c>
      <c r="J1937" s="137">
        <f t="shared" si="213"/>
        <v>0.13430597785093562</v>
      </c>
      <c r="K1937" s="137">
        <f t="shared" si="214"/>
        <v>-6.6586751700061439E-2</v>
      </c>
      <c r="L1937" s="137">
        <f t="shared" si="215"/>
        <v>-0.12399090231913128</v>
      </c>
      <c r="M1937" s="137">
        <f t="shared" si="216"/>
        <v>-5.6271676168257095E-2</v>
      </c>
      <c r="N1937" s="383">
        <f t="shared" si="210"/>
        <v>-523.88930512647357</v>
      </c>
    </row>
    <row r="1938" spans="2:14" x14ac:dyDescent="0.25">
      <c r="B1938" s="382">
        <v>23</v>
      </c>
      <c r="C1938" s="382">
        <v>6134</v>
      </c>
      <c r="D1938" s="379" t="s">
        <v>2508</v>
      </c>
      <c r="E1938" s="380">
        <v>281</v>
      </c>
      <c r="F1938" s="380">
        <v>1188</v>
      </c>
      <c r="G1938" s="380">
        <v>804</v>
      </c>
      <c r="H1938" s="137">
        <f t="shared" si="211"/>
        <v>0.91329966329966328</v>
      </c>
      <c r="I1938" s="381">
        <f t="shared" si="212"/>
        <v>0.34950248756218905</v>
      </c>
      <c r="J1938" s="137">
        <f t="shared" si="213"/>
        <v>-9.2242458779424788E-2</v>
      </c>
      <c r="K1938" s="137">
        <f t="shared" si="214"/>
        <v>-0.16382571999721698</v>
      </c>
      <c r="L1938" s="137">
        <f t="shared" si="215"/>
        <v>-6.2158839182095048E-2</v>
      </c>
      <c r="M1938" s="137">
        <f t="shared" si="216"/>
        <v>-0.31822701795873681</v>
      </c>
      <c r="N1938" s="383">
        <f t="shared" si="210"/>
        <v>-255.8545224388244</v>
      </c>
    </row>
    <row r="1939" spans="2:14" x14ac:dyDescent="0.25">
      <c r="B1939" s="382">
        <v>23</v>
      </c>
      <c r="C1939" s="382">
        <v>6135</v>
      </c>
      <c r="D1939" s="379" t="s">
        <v>2509</v>
      </c>
      <c r="E1939" s="380">
        <v>1353</v>
      </c>
      <c r="F1939" s="380">
        <v>1729</v>
      </c>
      <c r="G1939" s="380">
        <v>3529</v>
      </c>
      <c r="H1939" s="137">
        <f t="shared" si="211"/>
        <v>2.8235974551764027</v>
      </c>
      <c r="I1939" s="381">
        <f t="shared" si="212"/>
        <v>0.38339472938509495</v>
      </c>
      <c r="J1939" s="137">
        <f t="shared" si="213"/>
        <v>-1.9664926470733032E-2</v>
      </c>
      <c r="K1939" s="137">
        <f t="shared" si="214"/>
        <v>-0.11516427671595618</v>
      </c>
      <c r="L1939" s="137">
        <f t="shared" si="215"/>
        <v>-3.3291834125276497E-2</v>
      </c>
      <c r="M1939" s="137">
        <f t="shared" si="216"/>
        <v>-0.1681210373119657</v>
      </c>
      <c r="N1939" s="383">
        <f t="shared" si="210"/>
        <v>-593.29914067392701</v>
      </c>
    </row>
    <row r="1940" spans="2:14" x14ac:dyDescent="0.25">
      <c r="B1940" s="382">
        <v>23</v>
      </c>
      <c r="C1940" s="382">
        <v>6136</v>
      </c>
      <c r="D1940" s="379" t="s">
        <v>2510</v>
      </c>
      <c r="E1940" s="380">
        <v>15154</v>
      </c>
      <c r="F1940" s="380">
        <v>3095</v>
      </c>
      <c r="G1940" s="380">
        <v>22247</v>
      </c>
      <c r="H1940" s="137">
        <f t="shared" si="211"/>
        <v>12.0843295638126</v>
      </c>
      <c r="I1940" s="381">
        <f t="shared" si="212"/>
        <v>0.68117049489818848</v>
      </c>
      <c r="J1940" s="137">
        <f t="shared" si="213"/>
        <v>0.47886947710875039</v>
      </c>
      <c r="K1940" s="137">
        <f t="shared" si="214"/>
        <v>0.12073642534402323</v>
      </c>
      <c r="L1940" s="137">
        <f t="shared" si="215"/>
        <v>0.22033241928881883</v>
      </c>
      <c r="M1940" s="137">
        <f t="shared" si="216"/>
        <v>0.81993832174159242</v>
      </c>
      <c r="N1940" s="383">
        <f t="shared" si="210"/>
        <v>18241.167843785206</v>
      </c>
    </row>
    <row r="1941" spans="2:14" x14ac:dyDescent="0.25">
      <c r="B1941" s="382">
        <v>23</v>
      </c>
      <c r="C1941" s="382">
        <v>6137</v>
      </c>
      <c r="D1941" s="379" t="s">
        <v>2511</v>
      </c>
      <c r="E1941" s="380">
        <v>632</v>
      </c>
      <c r="F1941" s="380">
        <v>3111</v>
      </c>
      <c r="G1941" s="380">
        <v>2363</v>
      </c>
      <c r="H1941" s="137">
        <f t="shared" si="211"/>
        <v>0.96271295403407264</v>
      </c>
      <c r="I1941" s="381">
        <f t="shared" si="212"/>
        <v>0.26745662293694455</v>
      </c>
      <c r="J1941" s="137">
        <f t="shared" si="213"/>
        <v>-5.0720120111809944E-2</v>
      </c>
      <c r="K1941" s="137">
        <f t="shared" si="214"/>
        <v>-0.16256700418095119</v>
      </c>
      <c r="L1941" s="137">
        <f t="shared" si="215"/>
        <v>-0.13203968098074231</v>
      </c>
      <c r="M1941" s="137">
        <f t="shared" si="216"/>
        <v>-0.34532680527350346</v>
      </c>
      <c r="N1941" s="383">
        <f t="shared" si="210"/>
        <v>-816.00724086128866</v>
      </c>
    </row>
    <row r="1942" spans="2:14" x14ac:dyDescent="0.25">
      <c r="B1942" s="382">
        <v>23</v>
      </c>
      <c r="C1942" s="382">
        <v>6139</v>
      </c>
      <c r="D1942" s="379" t="s">
        <v>2512</v>
      </c>
      <c r="E1942" s="380">
        <v>1416</v>
      </c>
      <c r="F1942" s="380">
        <v>1916</v>
      </c>
      <c r="G1942" s="380">
        <v>3749</v>
      </c>
      <c r="H1942" s="137">
        <f t="shared" si="211"/>
        <v>2.6957202505219207</v>
      </c>
      <c r="I1942" s="381">
        <f t="shared" si="212"/>
        <v>0.3777007201920512</v>
      </c>
      <c r="J1942" s="137">
        <f t="shared" si="213"/>
        <v>-1.3805455972416629E-2</v>
      </c>
      <c r="K1942" s="137">
        <f t="shared" si="214"/>
        <v>-0.11842172137600936</v>
      </c>
      <c r="L1942" s="137">
        <f t="shared" si="215"/>
        <v>-3.814158685122563E-2</v>
      </c>
      <c r="M1942" s="137">
        <f t="shared" si="216"/>
        <v>-0.17036876419965161</v>
      </c>
      <c r="N1942" s="383">
        <f t="shared" si="210"/>
        <v>-638.7124969844939</v>
      </c>
    </row>
    <row r="1943" spans="2:14" x14ac:dyDescent="0.25">
      <c r="B1943" s="382">
        <v>23</v>
      </c>
      <c r="C1943" s="382">
        <v>6140</v>
      </c>
      <c r="D1943" s="379" t="s">
        <v>2513</v>
      </c>
      <c r="E1943" s="380">
        <v>979</v>
      </c>
      <c r="F1943" s="380">
        <v>945</v>
      </c>
      <c r="G1943" s="380">
        <v>3156</v>
      </c>
      <c r="H1943" s="137">
        <f t="shared" si="211"/>
        <v>4.3756613756613758</v>
      </c>
      <c r="I1943" s="381">
        <f t="shared" si="212"/>
        <v>0.31020278833967047</v>
      </c>
      <c r="J1943" s="137">
        <f t="shared" si="213"/>
        <v>-2.9599392361060378E-2</v>
      </c>
      <c r="K1943" s="137">
        <f t="shared" si="214"/>
        <v>-7.5628205032927165E-2</v>
      </c>
      <c r="L1943" s="137">
        <f t="shared" si="215"/>
        <v>-9.5631532493906907E-2</v>
      </c>
      <c r="M1943" s="137">
        <f t="shared" si="216"/>
        <v>-0.20085912988789445</v>
      </c>
      <c r="N1943" s="383">
        <f t="shared" si="210"/>
        <v>-633.91141392619488</v>
      </c>
    </row>
    <row r="1944" spans="2:14" x14ac:dyDescent="0.25">
      <c r="B1944" s="382">
        <v>23</v>
      </c>
      <c r="C1944" s="382">
        <v>6141</v>
      </c>
      <c r="D1944" s="379" t="s">
        <v>2514</v>
      </c>
      <c r="E1944" s="380">
        <v>2431</v>
      </c>
      <c r="F1944" s="380">
        <v>2183</v>
      </c>
      <c r="G1944" s="380">
        <v>7424</v>
      </c>
      <c r="H1944" s="137">
        <f t="shared" si="211"/>
        <v>4.5144296839212092</v>
      </c>
      <c r="I1944" s="381">
        <f t="shared" si="212"/>
        <v>0.32745150862068967</v>
      </c>
      <c r="J1944" s="137">
        <f t="shared" si="213"/>
        <v>8.4074335306277767E-2</v>
      </c>
      <c r="K1944" s="137">
        <f t="shared" si="214"/>
        <v>-7.2093328852712149E-2</v>
      </c>
      <c r="L1944" s="137">
        <f t="shared" si="215"/>
        <v>-8.0940297308652362E-2</v>
      </c>
      <c r="M1944" s="137">
        <f t="shared" si="216"/>
        <v>-6.8959290855086744E-2</v>
      </c>
      <c r="N1944" s="383">
        <f t="shared" si="210"/>
        <v>-511.95377530816398</v>
      </c>
    </row>
    <row r="1945" spans="2:14" x14ac:dyDescent="0.25">
      <c r="B1945" s="382">
        <v>23</v>
      </c>
      <c r="C1945" s="382">
        <v>6142</v>
      </c>
      <c r="D1945" s="379" t="s">
        <v>2515</v>
      </c>
      <c r="E1945" s="380">
        <v>81</v>
      </c>
      <c r="F1945" s="380">
        <v>1814</v>
      </c>
      <c r="G1945" s="380">
        <v>175</v>
      </c>
      <c r="H1945" s="137">
        <f t="shared" si="211"/>
        <v>0.14112458654906285</v>
      </c>
      <c r="I1945" s="381">
        <f t="shared" si="212"/>
        <v>0.46285714285714286</v>
      </c>
      <c r="J1945" s="137">
        <f t="shared" si="213"/>
        <v>-0.1089952176132476</v>
      </c>
      <c r="K1945" s="137">
        <f t="shared" si="214"/>
        <v>-0.1834955085821619</v>
      </c>
      <c r="L1945" s="137">
        <f t="shared" si="215"/>
        <v>3.4388607419736102E-2</v>
      </c>
      <c r="M1945" s="137">
        <f t="shared" si="216"/>
        <v>-0.25810211877567341</v>
      </c>
      <c r="N1945" s="383">
        <f t="shared" si="210"/>
        <v>-45.167870785742849</v>
      </c>
    </row>
    <row r="1946" spans="2:14" x14ac:dyDescent="0.25">
      <c r="B1946" s="382">
        <v>23</v>
      </c>
      <c r="C1946" s="382">
        <v>6151</v>
      </c>
      <c r="D1946" s="379" t="s">
        <v>2516</v>
      </c>
      <c r="E1946" s="380">
        <v>840</v>
      </c>
      <c r="F1946" s="380">
        <v>2766</v>
      </c>
      <c r="G1946" s="380">
        <v>1404</v>
      </c>
      <c r="H1946" s="137">
        <f t="shared" si="211"/>
        <v>0.81127982646420826</v>
      </c>
      <c r="I1946" s="381">
        <f t="shared" si="212"/>
        <v>0.59829059829059827</v>
      </c>
      <c r="J1946" s="137">
        <f t="shared" si="213"/>
        <v>-7.6262084693107329E-2</v>
      </c>
      <c r="K1946" s="137">
        <f t="shared" si="214"/>
        <v>-0.16642449413852758</v>
      </c>
      <c r="L1946" s="137">
        <f t="shared" si="215"/>
        <v>0.14974120826827933</v>
      </c>
      <c r="M1946" s="137">
        <f t="shared" si="216"/>
        <v>-9.2945370563355584E-2</v>
      </c>
      <c r="N1946" s="383">
        <f t="shared" si="210"/>
        <v>-130.49530027095125</v>
      </c>
    </row>
    <row r="1947" spans="2:14" x14ac:dyDescent="0.25">
      <c r="B1947" s="382">
        <v>23</v>
      </c>
      <c r="C1947" s="382">
        <v>6152</v>
      </c>
      <c r="D1947" s="379" t="s">
        <v>2517</v>
      </c>
      <c r="E1947" s="380">
        <v>3541</v>
      </c>
      <c r="F1947" s="380">
        <v>2695</v>
      </c>
      <c r="G1947" s="380">
        <v>10051</v>
      </c>
      <c r="H1947" s="137">
        <f t="shared" si="211"/>
        <v>5.043413729128015</v>
      </c>
      <c r="I1947" s="381">
        <f t="shared" si="212"/>
        <v>0.35230325340762114</v>
      </c>
      <c r="J1947" s="137">
        <f t="shared" si="213"/>
        <v>0.15404173984753766</v>
      </c>
      <c r="K1947" s="137">
        <f t="shared" si="214"/>
        <v>-5.8618399853692604E-2</v>
      </c>
      <c r="L1947" s="137">
        <f t="shared" si="215"/>
        <v>-5.9773345704103538E-2</v>
      </c>
      <c r="M1947" s="137">
        <f t="shared" si="216"/>
        <v>3.564999428974152E-2</v>
      </c>
      <c r="N1947" s="383">
        <f t="shared" si="210"/>
        <v>358.31809260619201</v>
      </c>
    </row>
    <row r="1948" spans="2:14" x14ac:dyDescent="0.25">
      <c r="B1948" s="382">
        <v>23</v>
      </c>
      <c r="C1948" s="382">
        <v>6153</v>
      </c>
      <c r="D1948" s="379" t="s">
        <v>2518</v>
      </c>
      <c r="E1948" s="380">
        <v>11872</v>
      </c>
      <c r="F1948" s="380">
        <v>2636</v>
      </c>
      <c r="G1948" s="380">
        <v>19074</v>
      </c>
      <c r="H1948" s="137">
        <f t="shared" si="211"/>
        <v>11.739757207890744</v>
      </c>
      <c r="I1948" s="381">
        <f t="shared" si="212"/>
        <v>0.62241795113767429</v>
      </c>
      <c r="J1948" s="137">
        <f t="shared" si="213"/>
        <v>0.39435993214894166</v>
      </c>
      <c r="K1948" s="137">
        <f t="shared" si="214"/>
        <v>0.11195905658754836</v>
      </c>
      <c r="L1948" s="137">
        <f t="shared" si="215"/>
        <v>0.17029117425410778</v>
      </c>
      <c r="M1948" s="137">
        <f t="shared" si="216"/>
        <v>0.67661016299059784</v>
      </c>
      <c r="N1948" s="383">
        <f t="shared" si="210"/>
        <v>12905.662248882663</v>
      </c>
    </row>
    <row r="1949" spans="2:14" x14ac:dyDescent="0.25">
      <c r="B1949" s="382">
        <v>23</v>
      </c>
      <c r="C1949" s="382">
        <v>6154</v>
      </c>
      <c r="D1949" s="379" t="s">
        <v>2519</v>
      </c>
      <c r="E1949" s="380">
        <v>1114</v>
      </c>
      <c r="F1949" s="380">
        <v>1283</v>
      </c>
      <c r="G1949" s="380">
        <v>4551</v>
      </c>
      <c r="H1949" s="137">
        <f t="shared" si="211"/>
        <v>4.4154325798908811</v>
      </c>
      <c r="I1949" s="381">
        <f t="shared" si="212"/>
        <v>0.24478136673258624</v>
      </c>
      <c r="J1949" s="137">
        <f t="shared" si="213"/>
        <v>7.5549773896276991E-3</v>
      </c>
      <c r="K1949" s="137">
        <f t="shared" si="214"/>
        <v>-7.4615104244625363E-2</v>
      </c>
      <c r="L1949" s="137">
        <f t="shared" si="215"/>
        <v>-0.15135285415282448</v>
      </c>
      <c r="M1949" s="137">
        <f t="shared" si="216"/>
        <v>-0.21841298100782214</v>
      </c>
      <c r="N1949" s="383">
        <f t="shared" si="210"/>
        <v>-993.99747656659849</v>
      </c>
    </row>
    <row r="1950" spans="2:14" x14ac:dyDescent="0.25">
      <c r="B1950" s="382">
        <v>23</v>
      </c>
      <c r="C1950" s="382">
        <v>6155</v>
      </c>
      <c r="D1950" s="379" t="s">
        <v>2520</v>
      </c>
      <c r="E1950" s="380">
        <v>219</v>
      </c>
      <c r="F1950" s="380">
        <v>1113</v>
      </c>
      <c r="G1950" s="380">
        <v>1088</v>
      </c>
      <c r="H1950" s="137">
        <f t="shared" si="211"/>
        <v>1.1743036837376459</v>
      </c>
      <c r="I1950" s="381">
        <f t="shared" si="212"/>
        <v>0.20128676470588236</v>
      </c>
      <c r="J1950" s="137">
        <f t="shared" si="213"/>
        <v>-8.4678415045234531E-2</v>
      </c>
      <c r="K1950" s="137">
        <f t="shared" si="214"/>
        <v>-0.157177106157672</v>
      </c>
      <c r="L1950" s="137">
        <f t="shared" si="215"/>
        <v>-0.18839846781301642</v>
      </c>
      <c r="M1950" s="137">
        <f t="shared" si="216"/>
        <v>-0.43025398901592293</v>
      </c>
      <c r="N1950" s="383">
        <f t="shared" si="210"/>
        <v>-468.11634004932415</v>
      </c>
    </row>
    <row r="1951" spans="2:14" x14ac:dyDescent="0.25">
      <c r="B1951" s="382">
        <v>23</v>
      </c>
      <c r="C1951" s="382">
        <v>6156</v>
      </c>
      <c r="D1951" s="379" t="s">
        <v>2521</v>
      </c>
      <c r="E1951" s="380">
        <v>1067</v>
      </c>
      <c r="F1951" s="380">
        <v>3536</v>
      </c>
      <c r="G1951" s="380">
        <v>5022</v>
      </c>
      <c r="H1951" s="137">
        <f t="shared" si="211"/>
        <v>1.722002262443439</v>
      </c>
      <c r="I1951" s="381">
        <f t="shared" si="212"/>
        <v>0.21246515332536839</v>
      </c>
      <c r="J1951" s="137">
        <f t="shared" si="213"/>
        <v>2.00995710473869E-2</v>
      </c>
      <c r="K1951" s="137">
        <f t="shared" si="214"/>
        <v>-0.14322545765749994</v>
      </c>
      <c r="L1951" s="137">
        <f t="shared" si="215"/>
        <v>-0.17887751011149017</v>
      </c>
      <c r="M1951" s="137">
        <f t="shared" si="216"/>
        <v>-0.3020033967216032</v>
      </c>
      <c r="N1951" s="383">
        <f t="shared" si="210"/>
        <v>-1516.6610583358913</v>
      </c>
    </row>
    <row r="1952" spans="2:14" x14ac:dyDescent="0.25">
      <c r="B1952" s="382">
        <v>23</v>
      </c>
      <c r="C1952" s="382">
        <v>6157</v>
      </c>
      <c r="D1952" s="379" t="s">
        <v>2522</v>
      </c>
      <c r="E1952" s="380">
        <v>588</v>
      </c>
      <c r="F1952" s="380">
        <v>3116</v>
      </c>
      <c r="G1952" s="380">
        <v>2145</v>
      </c>
      <c r="H1952" s="137">
        <f t="shared" si="211"/>
        <v>0.87708600770218226</v>
      </c>
      <c r="I1952" s="381">
        <f t="shared" si="212"/>
        <v>0.27412587412587414</v>
      </c>
      <c r="J1952" s="137">
        <f t="shared" si="213"/>
        <v>-5.6526322696505288E-2</v>
      </c>
      <c r="K1952" s="137">
        <f t="shared" si="214"/>
        <v>-0.16474819855284192</v>
      </c>
      <c r="L1952" s="137">
        <f t="shared" si="215"/>
        <v>-0.12635928637002322</v>
      </c>
      <c r="M1952" s="137">
        <f t="shared" si="216"/>
        <v>-0.34763380761937046</v>
      </c>
      <c r="N1952" s="383">
        <f t="shared" si="210"/>
        <v>-745.67451734354961</v>
      </c>
    </row>
    <row r="1953" spans="2:14" x14ac:dyDescent="0.25">
      <c r="B1953" s="382">
        <v>23</v>
      </c>
      <c r="C1953" s="382">
        <v>6158</v>
      </c>
      <c r="D1953" s="379" t="s">
        <v>2523</v>
      </c>
      <c r="E1953" s="380">
        <v>995</v>
      </c>
      <c r="F1953" s="380">
        <v>1939</v>
      </c>
      <c r="G1953" s="380">
        <v>3024</v>
      </c>
      <c r="H1953" s="137">
        <f t="shared" si="211"/>
        <v>2.0727178958225889</v>
      </c>
      <c r="I1953" s="381">
        <f t="shared" si="212"/>
        <v>0.32903439153439151</v>
      </c>
      <c r="J1953" s="137">
        <f t="shared" si="213"/>
        <v>-3.3115074660050217E-2</v>
      </c>
      <c r="K1953" s="137">
        <f t="shared" si="214"/>
        <v>-0.13429159981915503</v>
      </c>
      <c r="L1953" s="137">
        <f t="shared" si="215"/>
        <v>-7.9592110035796859E-2</v>
      </c>
      <c r="M1953" s="137">
        <f t="shared" si="216"/>
        <v>-0.24699878451500212</v>
      </c>
      <c r="N1953" s="383">
        <f t="shared" si="210"/>
        <v>-746.9243243733664</v>
      </c>
    </row>
    <row r="1954" spans="2:14" x14ac:dyDescent="0.25">
      <c r="B1954" s="382">
        <v>23</v>
      </c>
      <c r="C1954" s="382">
        <v>6159</v>
      </c>
      <c r="D1954" s="379" t="s">
        <v>2524</v>
      </c>
      <c r="E1954" s="380">
        <v>1680</v>
      </c>
      <c r="F1954" s="380">
        <v>2704</v>
      </c>
      <c r="G1954" s="380">
        <v>4803</v>
      </c>
      <c r="H1954" s="137">
        <f t="shared" si="211"/>
        <v>2.3975591715976332</v>
      </c>
      <c r="I1954" s="381">
        <f t="shared" si="212"/>
        <v>0.34978138663335417</v>
      </c>
      <c r="J1954" s="137">
        <f t="shared" si="213"/>
        <v>1.4266734505881028E-2</v>
      </c>
      <c r="K1954" s="137">
        <f t="shared" si="214"/>
        <v>-0.12601684528415127</v>
      </c>
      <c r="L1954" s="137">
        <f t="shared" si="215"/>
        <v>-6.1921292756581689E-2</v>
      </c>
      <c r="M1954" s="137">
        <f t="shared" si="216"/>
        <v>-0.17367140353485194</v>
      </c>
      <c r="N1954" s="383">
        <f t="shared" si="210"/>
        <v>-834.14375117789393</v>
      </c>
    </row>
    <row r="1955" spans="2:14" x14ac:dyDescent="0.25">
      <c r="B1955" s="382">
        <v>23</v>
      </c>
      <c r="C1955" s="382">
        <v>6172</v>
      </c>
      <c r="D1955" s="379" t="s">
        <v>2525</v>
      </c>
      <c r="E1955" s="380">
        <v>13</v>
      </c>
      <c r="F1955" s="380">
        <v>349</v>
      </c>
      <c r="G1955" s="380">
        <v>37</v>
      </c>
      <c r="H1955" s="137">
        <f t="shared" si="211"/>
        <v>0.14326647564469913</v>
      </c>
      <c r="I1955" s="381">
        <f t="shared" si="212"/>
        <v>0.35135135135135137</v>
      </c>
      <c r="J1955" s="137">
        <f t="shared" si="213"/>
        <v>-0.11267070365310061</v>
      </c>
      <c r="K1955" s="137">
        <f t="shared" si="214"/>
        <v>-0.18344094776175721</v>
      </c>
      <c r="L1955" s="137">
        <f t="shared" si="215"/>
        <v>-6.0584108285567373E-2</v>
      </c>
      <c r="M1955" s="137">
        <f t="shared" si="216"/>
        <v>-0.35669575970042522</v>
      </c>
      <c r="N1955" s="383">
        <f t="shared" si="210"/>
        <v>-13.197743108915732</v>
      </c>
    </row>
    <row r="1956" spans="2:14" x14ac:dyDescent="0.25">
      <c r="B1956" s="382">
        <v>23</v>
      </c>
      <c r="C1956" s="382">
        <v>6173</v>
      </c>
      <c r="D1956" s="379" t="s">
        <v>2526</v>
      </c>
      <c r="E1956" s="380">
        <v>366</v>
      </c>
      <c r="F1956" s="380">
        <v>483</v>
      </c>
      <c r="G1956" s="380">
        <v>1142</v>
      </c>
      <c r="H1956" s="137">
        <f t="shared" si="211"/>
        <v>3.1221532091097308</v>
      </c>
      <c r="I1956" s="381">
        <f t="shared" si="212"/>
        <v>0.3204903677758319</v>
      </c>
      <c r="J1956" s="137">
        <f t="shared" si="213"/>
        <v>-8.3240181377465972E-2</v>
      </c>
      <c r="K1956" s="137">
        <f t="shared" si="214"/>
        <v>-0.10755909916295918</v>
      </c>
      <c r="L1956" s="137">
        <f t="shared" si="215"/>
        <v>-8.6869302802585979E-2</v>
      </c>
      <c r="M1956" s="137">
        <f t="shared" si="216"/>
        <v>-0.27766858334301114</v>
      </c>
      <c r="N1956" s="383">
        <f t="shared" si="210"/>
        <v>-317.0975221777187</v>
      </c>
    </row>
    <row r="1957" spans="2:14" x14ac:dyDescent="0.25">
      <c r="B1957" s="382">
        <v>23</v>
      </c>
      <c r="C1957" s="382">
        <v>6177</v>
      </c>
      <c r="D1957" s="379" t="s">
        <v>2527</v>
      </c>
      <c r="E1957" s="380">
        <v>152</v>
      </c>
      <c r="F1957" s="380">
        <v>2872</v>
      </c>
      <c r="G1957" s="380">
        <v>417</v>
      </c>
      <c r="H1957" s="137">
        <f t="shared" si="211"/>
        <v>0.19811977715877438</v>
      </c>
      <c r="I1957" s="381">
        <f t="shared" si="212"/>
        <v>0.36450839328537171</v>
      </c>
      <c r="J1957" s="137">
        <f t="shared" si="213"/>
        <v>-0.10254980006509956</v>
      </c>
      <c r="K1957" s="137">
        <f t="shared" si="214"/>
        <v>-0.18204365733312999</v>
      </c>
      <c r="L1957" s="137">
        <f t="shared" si="215"/>
        <v>-4.9377874185542452E-2</v>
      </c>
      <c r="M1957" s="137">
        <f t="shared" si="216"/>
        <v>-0.33397133158377201</v>
      </c>
      <c r="N1957" s="383">
        <f t="shared" si="210"/>
        <v>-139.26604527043293</v>
      </c>
    </row>
    <row r="1958" spans="2:14" x14ac:dyDescent="0.25">
      <c r="B1958" s="382">
        <v>23</v>
      </c>
      <c r="C1958" s="382">
        <v>6181</v>
      </c>
      <c r="D1958" s="379" t="s">
        <v>2528</v>
      </c>
      <c r="E1958" s="380">
        <v>375</v>
      </c>
      <c r="F1958" s="380">
        <v>1456</v>
      </c>
      <c r="G1958" s="380">
        <v>440</v>
      </c>
      <c r="H1958" s="137">
        <f t="shared" si="211"/>
        <v>0.55975274725274726</v>
      </c>
      <c r="I1958" s="381">
        <f t="shared" si="212"/>
        <v>0.85227272727272729</v>
      </c>
      <c r="J1958" s="137">
        <f t="shared" si="213"/>
        <v>-0.10193721905845737</v>
      </c>
      <c r="K1958" s="137">
        <f t="shared" si="214"/>
        <v>-0.17283169973275331</v>
      </c>
      <c r="L1958" s="137">
        <f t="shared" si="215"/>
        <v>0.36606515166448061</v>
      </c>
      <c r="M1958" s="137">
        <f t="shared" si="216"/>
        <v>9.1296232873269934E-2</v>
      </c>
      <c r="N1958" s="383">
        <f t="shared" si="210"/>
        <v>40.170342464238772</v>
      </c>
    </row>
    <row r="1959" spans="2:14" x14ac:dyDescent="0.25">
      <c r="B1959" s="382">
        <v>23</v>
      </c>
      <c r="C1959" s="382">
        <v>6191</v>
      </c>
      <c r="D1959" s="379" t="s">
        <v>2529</v>
      </c>
      <c r="E1959" s="380">
        <v>117</v>
      </c>
      <c r="F1959" s="380">
        <v>1023</v>
      </c>
      <c r="G1959" s="380">
        <v>640</v>
      </c>
      <c r="H1959" s="137">
        <f t="shared" si="211"/>
        <v>0.73998044965786902</v>
      </c>
      <c r="I1959" s="381">
        <f t="shared" si="212"/>
        <v>0.18281249999999999</v>
      </c>
      <c r="J1959" s="137">
        <f t="shared" si="213"/>
        <v>-9.6610427696351558E-2</v>
      </c>
      <c r="K1959" s="137">
        <f t="shared" si="214"/>
        <v>-0.16824071912460284</v>
      </c>
      <c r="L1959" s="137">
        <f t="shared" si="215"/>
        <v>-0.20413353471925114</v>
      </c>
      <c r="M1959" s="137">
        <f t="shared" si="216"/>
        <v>-0.46898468154020556</v>
      </c>
      <c r="N1959" s="383">
        <f t="shared" si="210"/>
        <v>-300.15019618573155</v>
      </c>
    </row>
    <row r="1960" spans="2:14" x14ac:dyDescent="0.25">
      <c r="B1960" s="382">
        <v>23</v>
      </c>
      <c r="C1960" s="382">
        <v>6192</v>
      </c>
      <c r="D1960" s="379" t="s">
        <v>2530</v>
      </c>
      <c r="E1960" s="380">
        <v>84</v>
      </c>
      <c r="F1960" s="380">
        <v>1660</v>
      </c>
      <c r="G1960" s="380">
        <v>300</v>
      </c>
      <c r="H1960" s="137">
        <f t="shared" si="211"/>
        <v>0.23132530120481928</v>
      </c>
      <c r="I1960" s="381">
        <f t="shared" si="212"/>
        <v>0.28000000000000003</v>
      </c>
      <c r="J1960" s="137">
        <f t="shared" si="213"/>
        <v>-0.10566597301193145</v>
      </c>
      <c r="K1960" s="137">
        <f t="shared" si="214"/>
        <v>-0.18119780558589865</v>
      </c>
      <c r="L1960" s="137">
        <f t="shared" si="215"/>
        <v>-0.12135612304436268</v>
      </c>
      <c r="M1960" s="137">
        <f t="shared" si="216"/>
        <v>-0.40821990164219274</v>
      </c>
      <c r="N1960" s="383">
        <f t="shared" si="210"/>
        <v>-122.46597049265782</v>
      </c>
    </row>
    <row r="1961" spans="2:14" x14ac:dyDescent="0.25">
      <c r="B1961" s="382">
        <v>23</v>
      </c>
      <c r="C1961" s="382">
        <v>6193</v>
      </c>
      <c r="D1961" s="379" t="s">
        <v>2531</v>
      </c>
      <c r="E1961" s="380">
        <v>200</v>
      </c>
      <c r="F1961" s="380">
        <v>1179</v>
      </c>
      <c r="G1961" s="380">
        <v>767</v>
      </c>
      <c r="H1961" s="137">
        <f t="shared" si="211"/>
        <v>0.82018659881255296</v>
      </c>
      <c r="I1961" s="381">
        <f t="shared" si="212"/>
        <v>0.2607561929595828</v>
      </c>
      <c r="J1961" s="137">
        <f t="shared" si="213"/>
        <v>-9.3227915181414378E-2</v>
      </c>
      <c r="K1961" s="137">
        <f t="shared" si="214"/>
        <v>-0.16619760993267702</v>
      </c>
      <c r="L1961" s="137">
        <f t="shared" si="215"/>
        <v>-0.13774663146958951</v>
      </c>
      <c r="M1961" s="137">
        <f t="shared" si="216"/>
        <v>-0.39717215658368088</v>
      </c>
      <c r="N1961" s="383">
        <f t="shared" si="210"/>
        <v>-304.63104409968321</v>
      </c>
    </row>
    <row r="1962" spans="2:14" x14ac:dyDescent="0.25">
      <c r="B1962" s="382">
        <v>23</v>
      </c>
      <c r="C1962" s="382">
        <v>6194</v>
      </c>
      <c r="D1962" s="379" t="s">
        <v>2532</v>
      </c>
      <c r="E1962" s="380">
        <v>88</v>
      </c>
      <c r="F1962" s="380">
        <v>1082</v>
      </c>
      <c r="G1962" s="380">
        <v>460</v>
      </c>
      <c r="H1962" s="137">
        <f t="shared" si="211"/>
        <v>0.50646950092421439</v>
      </c>
      <c r="I1962" s="381">
        <f t="shared" si="212"/>
        <v>0.19130434782608696</v>
      </c>
      <c r="J1962" s="137">
        <f t="shared" si="213"/>
        <v>-0.10140453992224681</v>
      </c>
      <c r="K1962" s="137">
        <f t="shared" si="214"/>
        <v>-0.17418899579417527</v>
      </c>
      <c r="L1962" s="137">
        <f t="shared" si="215"/>
        <v>-0.19690078170697581</v>
      </c>
      <c r="M1962" s="137">
        <f t="shared" si="216"/>
        <v>-0.47249431742339787</v>
      </c>
      <c r="N1962" s="383">
        <f t="shared" si="210"/>
        <v>-217.34738601476303</v>
      </c>
    </row>
    <row r="1963" spans="2:14" x14ac:dyDescent="0.25">
      <c r="B1963" s="382">
        <v>23</v>
      </c>
      <c r="C1963" s="382">
        <v>6195</v>
      </c>
      <c r="D1963" s="379" t="s">
        <v>2533</v>
      </c>
      <c r="E1963" s="380">
        <v>88</v>
      </c>
      <c r="F1963" s="380">
        <v>1044</v>
      </c>
      <c r="G1963" s="380">
        <v>248</v>
      </c>
      <c r="H1963" s="137">
        <f t="shared" si="211"/>
        <v>0.32183908045977011</v>
      </c>
      <c r="I1963" s="381">
        <f t="shared" si="212"/>
        <v>0.35483870967741937</v>
      </c>
      <c r="J1963" s="137">
        <f t="shared" si="213"/>
        <v>-0.10705093876607896</v>
      </c>
      <c r="K1963" s="137">
        <f t="shared" si="214"/>
        <v>-0.17889212782501918</v>
      </c>
      <c r="L1963" s="137">
        <f t="shared" si="215"/>
        <v>-5.7613824084257734E-2</v>
      </c>
      <c r="M1963" s="137">
        <f t="shared" si="216"/>
        <v>-0.34355689067535589</v>
      </c>
      <c r="N1963" s="383">
        <f t="shared" si="210"/>
        <v>-85.202108887488265</v>
      </c>
    </row>
    <row r="1964" spans="2:14" x14ac:dyDescent="0.25">
      <c r="B1964" s="382">
        <v>23</v>
      </c>
      <c r="C1964" s="382">
        <v>6197</v>
      </c>
      <c r="D1964" s="379" t="s">
        <v>2534</v>
      </c>
      <c r="E1964" s="380">
        <v>114</v>
      </c>
      <c r="F1964" s="380">
        <v>704</v>
      </c>
      <c r="G1964" s="380">
        <v>329</v>
      </c>
      <c r="H1964" s="137">
        <f t="shared" si="211"/>
        <v>0.62926136363636365</v>
      </c>
      <c r="I1964" s="381">
        <f t="shared" si="212"/>
        <v>0.34650455927051671</v>
      </c>
      <c r="J1964" s="137">
        <f t="shared" si="213"/>
        <v>-0.1048935882644261</v>
      </c>
      <c r="K1964" s="137">
        <f t="shared" si="214"/>
        <v>-0.17106109118779589</v>
      </c>
      <c r="L1964" s="137">
        <f t="shared" si="215"/>
        <v>-6.4712261632220394E-2</v>
      </c>
      <c r="M1964" s="137">
        <f t="shared" si="216"/>
        <v>-0.34066694108444234</v>
      </c>
      <c r="N1964" s="383">
        <f t="shared" si="210"/>
        <v>-112.07942361678153</v>
      </c>
    </row>
    <row r="1965" spans="2:14" x14ac:dyDescent="0.25">
      <c r="B1965" s="382">
        <v>23</v>
      </c>
      <c r="C1965" s="382">
        <v>6198</v>
      </c>
      <c r="D1965" s="379" t="s">
        <v>2535</v>
      </c>
      <c r="E1965" s="380">
        <v>137</v>
      </c>
      <c r="F1965" s="380">
        <v>793</v>
      </c>
      <c r="G1965" s="380">
        <v>749</v>
      </c>
      <c r="H1965" s="137">
        <f t="shared" si="211"/>
        <v>1.1172761664564943</v>
      </c>
      <c r="I1965" s="381">
        <f t="shared" si="212"/>
        <v>0.18291054739652871</v>
      </c>
      <c r="J1965" s="137">
        <f t="shared" si="213"/>
        <v>-9.3707326404003879E-2</v>
      </c>
      <c r="K1965" s="137">
        <f t="shared" si="214"/>
        <v>-0.15862978087124199</v>
      </c>
      <c r="L1965" s="137">
        <f t="shared" si="215"/>
        <v>-0.20405002490877028</v>
      </c>
      <c r="M1965" s="137">
        <f t="shared" si="216"/>
        <v>-0.45638713218401616</v>
      </c>
      <c r="N1965" s="383">
        <f t="shared" si="210"/>
        <v>-341.83396200582808</v>
      </c>
    </row>
    <row r="1966" spans="2:14" x14ac:dyDescent="0.25">
      <c r="B1966" s="382">
        <v>23</v>
      </c>
      <c r="C1966" s="382">
        <v>6199</v>
      </c>
      <c r="D1966" s="379" t="s">
        <v>2536</v>
      </c>
      <c r="E1966" s="380">
        <v>1173</v>
      </c>
      <c r="F1966" s="380">
        <v>1215</v>
      </c>
      <c r="G1966" s="380">
        <v>2024</v>
      </c>
      <c r="H1966" s="137">
        <f t="shared" si="211"/>
        <v>2.6312757201646089</v>
      </c>
      <c r="I1966" s="381">
        <f t="shared" si="212"/>
        <v>0.57954545454545459</v>
      </c>
      <c r="J1966" s="137">
        <f t="shared" si="213"/>
        <v>-5.9749031470579306E-2</v>
      </c>
      <c r="K1966" s="137">
        <f t="shared" si="214"/>
        <v>-0.1200633313240002</v>
      </c>
      <c r="L1966" s="137">
        <f t="shared" si="215"/>
        <v>0.13377542583024235</v>
      </c>
      <c r="M1966" s="137">
        <f t="shared" si="216"/>
        <v>-4.6036936964337166E-2</v>
      </c>
      <c r="N1966" s="383">
        <f t="shared" si="210"/>
        <v>-93.178760415818431</v>
      </c>
    </row>
    <row r="1967" spans="2:14" x14ac:dyDescent="0.25">
      <c r="B1967" s="382">
        <v>23</v>
      </c>
      <c r="C1967" s="382">
        <v>6201</v>
      </c>
      <c r="D1967" s="379" t="s">
        <v>2537</v>
      </c>
      <c r="E1967" s="380">
        <v>140</v>
      </c>
      <c r="F1967" s="380">
        <v>1281</v>
      </c>
      <c r="G1967" s="380">
        <v>479</v>
      </c>
      <c r="H1967" s="137">
        <f t="shared" si="211"/>
        <v>0.48321623731459795</v>
      </c>
      <c r="I1967" s="381">
        <f t="shared" si="212"/>
        <v>0.29227557411273486</v>
      </c>
      <c r="J1967" s="137">
        <f t="shared" si="213"/>
        <v>-0.10089849474284675</v>
      </c>
      <c r="K1967" s="137">
        <f t="shared" si="214"/>
        <v>-0.17478133138345106</v>
      </c>
      <c r="L1967" s="137">
        <f t="shared" si="215"/>
        <v>-0.11090066064564418</v>
      </c>
      <c r="M1967" s="137">
        <f t="shared" si="216"/>
        <v>-0.38658048677194201</v>
      </c>
      <c r="N1967" s="383">
        <f t="shared" si="210"/>
        <v>-185.17205316376021</v>
      </c>
    </row>
    <row r="1968" spans="2:14" x14ac:dyDescent="0.25">
      <c r="B1968" s="382">
        <v>23</v>
      </c>
      <c r="C1968" s="382">
        <v>6202</v>
      </c>
      <c r="D1968" s="379" t="s">
        <v>2538</v>
      </c>
      <c r="E1968" s="380">
        <v>235</v>
      </c>
      <c r="F1968" s="380">
        <v>676</v>
      </c>
      <c r="G1968" s="380">
        <v>528</v>
      </c>
      <c r="H1968" s="137">
        <f t="shared" si="211"/>
        <v>1.1286982248520709</v>
      </c>
      <c r="I1968" s="381">
        <f t="shared" si="212"/>
        <v>0.44507575757575757</v>
      </c>
      <c r="J1968" s="137">
        <f t="shared" si="213"/>
        <v>-9.9593430859130833E-2</v>
      </c>
      <c r="K1968" s="137">
        <f t="shared" si="214"/>
        <v>-0.1583388242208521</v>
      </c>
      <c r="L1968" s="137">
        <f t="shared" si="215"/>
        <v>1.9243686009194291E-2</v>
      </c>
      <c r="M1968" s="137">
        <f t="shared" si="216"/>
        <v>-0.23868856907078867</v>
      </c>
      <c r="N1968" s="383">
        <f t="shared" si="210"/>
        <v>-126.02756446937641</v>
      </c>
    </row>
    <row r="1969" spans="2:14" x14ac:dyDescent="0.25">
      <c r="B1969" s="382">
        <v>23</v>
      </c>
      <c r="C1969" s="382">
        <v>6203</v>
      </c>
      <c r="D1969" s="379" t="s">
        <v>2539</v>
      </c>
      <c r="E1969" s="380">
        <v>291</v>
      </c>
      <c r="F1969" s="380">
        <v>657</v>
      </c>
      <c r="G1969" s="380">
        <v>759</v>
      </c>
      <c r="H1969" s="137">
        <f t="shared" si="211"/>
        <v>1.5981735159817352</v>
      </c>
      <c r="I1969" s="381">
        <f t="shared" si="212"/>
        <v>0.38339920948616601</v>
      </c>
      <c r="J1969" s="137">
        <f t="shared" si="213"/>
        <v>-9.3440986835898604E-2</v>
      </c>
      <c r="K1969" s="137">
        <f t="shared" si="214"/>
        <v>-0.14637977503574284</v>
      </c>
      <c r="L1969" s="137">
        <f t="shared" si="215"/>
        <v>-3.3288018293294967E-2</v>
      </c>
      <c r="M1969" s="137">
        <f t="shared" si="216"/>
        <v>-0.27310878016493639</v>
      </c>
      <c r="N1969" s="383">
        <f t="shared" si="210"/>
        <v>-207.28956414518672</v>
      </c>
    </row>
    <row r="1970" spans="2:14" x14ac:dyDescent="0.25">
      <c r="B1970" s="382">
        <v>23</v>
      </c>
      <c r="C1970" s="382">
        <v>6204</v>
      </c>
      <c r="D1970" s="379" t="s">
        <v>2540</v>
      </c>
      <c r="E1970" s="380">
        <v>1015</v>
      </c>
      <c r="F1970" s="380">
        <v>854</v>
      </c>
      <c r="G1970" s="380">
        <v>1726</v>
      </c>
      <c r="H1970" s="137">
        <f t="shared" si="211"/>
        <v>3.2096018735362999</v>
      </c>
      <c r="I1970" s="381">
        <f t="shared" si="212"/>
        <v>0.58806488991888761</v>
      </c>
      <c r="J1970" s="137">
        <f t="shared" si="213"/>
        <v>-6.7685950600116979E-2</v>
      </c>
      <c r="K1970" s="137">
        <f t="shared" si="214"/>
        <v>-0.10533149975824287</v>
      </c>
      <c r="L1970" s="137">
        <f t="shared" si="215"/>
        <v>0.14103167595648569</v>
      </c>
      <c r="M1970" s="137">
        <f t="shared" si="216"/>
        <v>-3.1985774401874167E-2</v>
      </c>
      <c r="N1970" s="383">
        <f t="shared" si="210"/>
        <v>-55.207446617634815</v>
      </c>
    </row>
    <row r="1971" spans="2:14" x14ac:dyDescent="0.25">
      <c r="B1971" s="382">
        <v>23</v>
      </c>
      <c r="C1971" s="382">
        <v>6205</v>
      </c>
      <c r="D1971" s="379" t="s">
        <v>2541</v>
      </c>
      <c r="E1971" s="380">
        <v>754</v>
      </c>
      <c r="F1971" s="380">
        <v>995</v>
      </c>
      <c r="G1971" s="380">
        <v>483</v>
      </c>
      <c r="H1971" s="137">
        <f t="shared" si="211"/>
        <v>1.24321608040201</v>
      </c>
      <c r="I1971" s="381">
        <f t="shared" si="212"/>
        <v>1.5610766045548654</v>
      </c>
      <c r="J1971" s="137">
        <f t="shared" si="213"/>
        <v>-0.10079195891560462</v>
      </c>
      <c r="K1971" s="137">
        <f t="shared" si="214"/>
        <v>-0.15542168525108957</v>
      </c>
      <c r="L1971" s="137">
        <f t="shared" si="215"/>
        <v>0.96977396551956141</v>
      </c>
      <c r="M1971" s="137">
        <f t="shared" si="216"/>
        <v>0.71356032135286718</v>
      </c>
      <c r="N1971" s="383">
        <f t="shared" si="210"/>
        <v>344.64963521343486</v>
      </c>
    </row>
    <row r="1972" spans="2:14" x14ac:dyDescent="0.25">
      <c r="B1972" s="382">
        <v>23</v>
      </c>
      <c r="C1972" s="382">
        <v>6211</v>
      </c>
      <c r="D1972" s="379" t="s">
        <v>2542</v>
      </c>
      <c r="E1972" s="380">
        <v>140</v>
      </c>
      <c r="F1972" s="380">
        <v>924</v>
      </c>
      <c r="G1972" s="380">
        <v>869</v>
      </c>
      <c r="H1972" s="137">
        <f t="shared" si="211"/>
        <v>1.0919913419913421</v>
      </c>
      <c r="I1972" s="381">
        <f t="shared" si="212"/>
        <v>0.1611047180667434</v>
      </c>
      <c r="J1972" s="137">
        <f t="shared" si="213"/>
        <v>-9.0511251586740407E-2</v>
      </c>
      <c r="K1972" s="137">
        <f t="shared" si="214"/>
        <v>-0.15927386686496489</v>
      </c>
      <c r="L1972" s="137">
        <f t="shared" si="215"/>
        <v>-0.22262268200298502</v>
      </c>
      <c r="M1972" s="137">
        <f t="shared" si="216"/>
        <v>-0.47240780045469033</v>
      </c>
      <c r="N1972" s="383">
        <f t="shared" si="210"/>
        <v>-410.52237859512587</v>
      </c>
    </row>
    <row r="1973" spans="2:14" x14ac:dyDescent="0.25">
      <c r="B1973" s="382">
        <v>23</v>
      </c>
      <c r="C1973" s="382">
        <v>6212</v>
      </c>
      <c r="D1973" s="379" t="s">
        <v>2543</v>
      </c>
      <c r="E1973" s="380">
        <v>165</v>
      </c>
      <c r="F1973" s="380">
        <v>1134</v>
      </c>
      <c r="G1973" s="380">
        <v>1113</v>
      </c>
      <c r="H1973" s="137">
        <f t="shared" si="211"/>
        <v>1.126984126984127</v>
      </c>
      <c r="I1973" s="381">
        <f t="shared" si="212"/>
        <v>0.14824797843665768</v>
      </c>
      <c r="J1973" s="137">
        <f t="shared" si="213"/>
        <v>-8.4012566124971294E-2</v>
      </c>
      <c r="K1973" s="137">
        <f t="shared" si="214"/>
        <v>-0.1583824878195508</v>
      </c>
      <c r="L1973" s="137">
        <f t="shared" si="215"/>
        <v>-0.2335731399235659</v>
      </c>
      <c r="M1973" s="137">
        <f t="shared" si="216"/>
        <v>-0.47596819386808797</v>
      </c>
      <c r="N1973" s="383">
        <f t="shared" si="210"/>
        <v>-529.75259977518192</v>
      </c>
    </row>
    <row r="1974" spans="2:14" x14ac:dyDescent="0.25">
      <c r="B1974" s="382">
        <v>23</v>
      </c>
      <c r="C1974" s="382">
        <v>6213</v>
      </c>
      <c r="D1974" s="379" t="s">
        <v>2544</v>
      </c>
      <c r="E1974" s="380">
        <v>740</v>
      </c>
      <c r="F1974" s="380">
        <v>1607</v>
      </c>
      <c r="G1974" s="380">
        <v>1500</v>
      </c>
      <c r="H1974" s="137">
        <f t="shared" si="211"/>
        <v>1.3939016801493467</v>
      </c>
      <c r="I1974" s="381">
        <f t="shared" si="212"/>
        <v>0.49333333333333335</v>
      </c>
      <c r="J1974" s="137">
        <f t="shared" si="213"/>
        <v>-7.3705224839296549E-2</v>
      </c>
      <c r="K1974" s="137">
        <f t="shared" si="214"/>
        <v>-0.15158323723707393</v>
      </c>
      <c r="L1974" s="137">
        <f t="shared" si="215"/>
        <v>6.0346062497085906E-2</v>
      </c>
      <c r="M1974" s="137">
        <f t="shared" si="216"/>
        <v>-0.16494239957928458</v>
      </c>
      <c r="N1974" s="383">
        <f t="shared" si="210"/>
        <v>-247.41359936892687</v>
      </c>
    </row>
    <row r="1975" spans="2:14" x14ac:dyDescent="0.25">
      <c r="B1975" s="382">
        <v>23</v>
      </c>
      <c r="C1975" s="382">
        <v>6214</v>
      </c>
      <c r="D1975" s="379" t="s">
        <v>2545</v>
      </c>
      <c r="E1975" s="380">
        <v>125</v>
      </c>
      <c r="F1975" s="380">
        <v>898</v>
      </c>
      <c r="G1975" s="380">
        <v>418</v>
      </c>
      <c r="H1975" s="137">
        <f t="shared" si="211"/>
        <v>0.60467706013363032</v>
      </c>
      <c r="I1975" s="381">
        <f t="shared" si="212"/>
        <v>0.29904306220095694</v>
      </c>
      <c r="J1975" s="137">
        <f t="shared" si="213"/>
        <v>-0.10252316610828902</v>
      </c>
      <c r="K1975" s="137">
        <f t="shared" si="214"/>
        <v>-0.17168733265422836</v>
      </c>
      <c r="L1975" s="137">
        <f t="shared" si="215"/>
        <v>-0.10513659481944569</v>
      </c>
      <c r="M1975" s="137">
        <f t="shared" si="216"/>
        <v>-0.37934709358196306</v>
      </c>
      <c r="N1975" s="383">
        <f t="shared" si="210"/>
        <v>-158.56708511726055</v>
      </c>
    </row>
    <row r="1976" spans="2:14" x14ac:dyDescent="0.25">
      <c r="B1976" s="382">
        <v>23</v>
      </c>
      <c r="C1976" s="382">
        <v>6215</v>
      </c>
      <c r="D1976" s="379" t="s">
        <v>2546</v>
      </c>
      <c r="E1976" s="380">
        <v>393</v>
      </c>
      <c r="F1976" s="380">
        <v>640</v>
      </c>
      <c r="G1976" s="380">
        <v>2126</v>
      </c>
      <c r="H1976" s="137">
        <f t="shared" si="211"/>
        <v>3.9359375000000001</v>
      </c>
      <c r="I1976" s="381">
        <f t="shared" si="212"/>
        <v>0.18485418626528693</v>
      </c>
      <c r="J1976" s="137">
        <f t="shared" si="213"/>
        <v>-5.7032367875905335E-2</v>
      </c>
      <c r="K1976" s="137">
        <f t="shared" si="214"/>
        <v>-8.6829389751824054E-2</v>
      </c>
      <c r="L1976" s="137">
        <f t="shared" si="215"/>
        <v>-0.20239457132897334</v>
      </c>
      <c r="M1976" s="137">
        <f t="shared" si="216"/>
        <v>-0.34625632895670277</v>
      </c>
      <c r="N1976" s="383">
        <f t="shared" si="210"/>
        <v>-736.14095536195009</v>
      </c>
    </row>
    <row r="1977" spans="2:14" x14ac:dyDescent="0.25">
      <c r="B1977" s="382">
        <v>23</v>
      </c>
      <c r="C1977" s="382">
        <v>6217</v>
      </c>
      <c r="D1977" s="379" t="s">
        <v>2547</v>
      </c>
      <c r="E1977" s="380">
        <v>2047</v>
      </c>
      <c r="F1977" s="380">
        <v>1183</v>
      </c>
      <c r="G1977" s="380">
        <v>4623</v>
      </c>
      <c r="H1977" s="137">
        <f t="shared" si="211"/>
        <v>5.6382079459002536</v>
      </c>
      <c r="I1977" s="381">
        <f t="shared" si="212"/>
        <v>0.44278606965174128</v>
      </c>
      <c r="J1977" s="137">
        <f t="shared" si="213"/>
        <v>9.4726222799857932E-3</v>
      </c>
      <c r="K1977" s="137">
        <f t="shared" si="214"/>
        <v>-4.3467073622482783E-2</v>
      </c>
      <c r="L1977" s="137">
        <f t="shared" si="215"/>
        <v>1.7293492415436686E-2</v>
      </c>
      <c r="M1977" s="137">
        <f t="shared" si="216"/>
        <v>-1.6700958927060305E-2</v>
      </c>
      <c r="N1977" s="383">
        <f t="shared" si="210"/>
        <v>-77.208533119799796</v>
      </c>
    </row>
    <row r="1978" spans="2:14" x14ac:dyDescent="0.25">
      <c r="B1978" s="382">
        <v>23</v>
      </c>
      <c r="C1978" s="382">
        <v>6218</v>
      </c>
      <c r="D1978" s="379" t="s">
        <v>2548</v>
      </c>
      <c r="E1978" s="380">
        <v>372</v>
      </c>
      <c r="F1978" s="380">
        <v>2029</v>
      </c>
      <c r="G1978" s="380">
        <v>1495</v>
      </c>
      <c r="H1978" s="137">
        <f t="shared" si="211"/>
        <v>0.9201577131591917</v>
      </c>
      <c r="I1978" s="381">
        <f t="shared" si="212"/>
        <v>0.24882943143812708</v>
      </c>
      <c r="J1978" s="137">
        <f t="shared" si="213"/>
        <v>-7.3838394623349193E-2</v>
      </c>
      <c r="K1978" s="137">
        <f t="shared" si="214"/>
        <v>-0.16365102335793982</v>
      </c>
      <c r="L1978" s="137">
        <f t="shared" si="215"/>
        <v>-0.14790500007059024</v>
      </c>
      <c r="M1978" s="137">
        <f t="shared" si="216"/>
        <v>-0.38539441805187924</v>
      </c>
      <c r="N1978" s="383">
        <f t="shared" si="210"/>
        <v>-576.16465498755952</v>
      </c>
    </row>
    <row r="1979" spans="2:14" x14ac:dyDescent="0.25">
      <c r="B1979" s="382">
        <v>23</v>
      </c>
      <c r="C1979" s="382">
        <v>6219</v>
      </c>
      <c r="D1979" s="379" t="s">
        <v>2549</v>
      </c>
      <c r="E1979" s="380">
        <v>778</v>
      </c>
      <c r="F1979" s="380">
        <v>498</v>
      </c>
      <c r="G1979" s="380">
        <v>1928</v>
      </c>
      <c r="H1979" s="137">
        <f t="shared" si="211"/>
        <v>5.4337349397590362</v>
      </c>
      <c r="I1979" s="381">
        <f t="shared" si="212"/>
        <v>0.40352697095435686</v>
      </c>
      <c r="J1979" s="137">
        <f t="shared" si="213"/>
        <v>-6.23058913243901E-2</v>
      </c>
      <c r="K1979" s="137">
        <f t="shared" si="214"/>
        <v>-4.8675660280123524E-2</v>
      </c>
      <c r="L1979" s="137">
        <f t="shared" si="215"/>
        <v>-1.6144620251917315E-2</v>
      </c>
      <c r="M1979" s="137">
        <f t="shared" si="216"/>
        <v>-0.12712617185643094</v>
      </c>
      <c r="N1979" s="383">
        <f t="shared" si="210"/>
        <v>-245.09925933919885</v>
      </c>
    </row>
    <row r="1980" spans="2:14" x14ac:dyDescent="0.25">
      <c r="B1980" s="382">
        <v>23</v>
      </c>
      <c r="C1980" s="382">
        <v>6220</v>
      </c>
      <c r="D1980" s="379" t="s">
        <v>2550</v>
      </c>
      <c r="E1980" s="380">
        <v>85</v>
      </c>
      <c r="F1980" s="380">
        <v>1071</v>
      </c>
      <c r="G1980" s="380">
        <v>902</v>
      </c>
      <c r="H1980" s="137">
        <f t="shared" si="211"/>
        <v>0.92156862745098034</v>
      </c>
      <c r="I1980" s="381">
        <f t="shared" si="212"/>
        <v>9.4235033259423506E-2</v>
      </c>
      <c r="J1980" s="137">
        <f t="shared" si="213"/>
        <v>-8.9632331011992944E-2</v>
      </c>
      <c r="K1980" s="137">
        <f t="shared" si="214"/>
        <v>-0.16361508282234555</v>
      </c>
      <c r="L1980" s="137">
        <f t="shared" si="215"/>
        <v>-0.2795775314215373</v>
      </c>
      <c r="M1980" s="137">
        <f t="shared" si="216"/>
        <v>-0.53282494525587576</v>
      </c>
      <c r="N1980" s="383">
        <f t="shared" si="210"/>
        <v>-480.60810062079992</v>
      </c>
    </row>
    <row r="1981" spans="2:14" x14ac:dyDescent="0.25">
      <c r="B1981" s="382">
        <v>23</v>
      </c>
      <c r="C1981" s="382">
        <v>6232</v>
      </c>
      <c r="D1981" s="379" t="s">
        <v>2551</v>
      </c>
      <c r="E1981" s="380">
        <v>1180</v>
      </c>
      <c r="F1981" s="380">
        <v>2327</v>
      </c>
      <c r="G1981" s="380">
        <v>3927</v>
      </c>
      <c r="H1981" s="137">
        <f t="shared" si="211"/>
        <v>2.1946712505371724</v>
      </c>
      <c r="I1981" s="381">
        <f t="shared" si="212"/>
        <v>0.30048382989559458</v>
      </c>
      <c r="J1981" s="137">
        <f t="shared" si="213"/>
        <v>-9.0646116601424513E-3</v>
      </c>
      <c r="K1981" s="137">
        <f t="shared" si="214"/>
        <v>-0.13118505471470143</v>
      </c>
      <c r="L1981" s="137">
        <f t="shared" si="215"/>
        <v>-0.10390945119925896</v>
      </c>
      <c r="M1981" s="137">
        <f t="shared" si="216"/>
        <v>-0.24415911757410283</v>
      </c>
      <c r="N1981" s="383">
        <f t="shared" si="210"/>
        <v>-958.81285471350179</v>
      </c>
    </row>
    <row r="1982" spans="2:14" x14ac:dyDescent="0.25">
      <c r="B1982" s="382">
        <v>23</v>
      </c>
      <c r="C1982" s="382">
        <v>6235</v>
      </c>
      <c r="D1982" s="379" t="s">
        <v>2552</v>
      </c>
      <c r="E1982" s="380">
        <v>512</v>
      </c>
      <c r="F1982" s="380">
        <v>179</v>
      </c>
      <c r="G1982" s="380">
        <v>1615</v>
      </c>
      <c r="H1982" s="137">
        <f t="shared" si="211"/>
        <v>11.882681564245811</v>
      </c>
      <c r="I1982" s="381">
        <f t="shared" si="212"/>
        <v>0.3170278637770898</v>
      </c>
      <c r="J1982" s="137">
        <f t="shared" si="213"/>
        <v>-7.0642319806085707E-2</v>
      </c>
      <c r="K1982" s="137">
        <f t="shared" si="214"/>
        <v>0.11559980071124337</v>
      </c>
      <c r="L1982" s="137">
        <f t="shared" si="215"/>
        <v>-8.9818417852667753E-2</v>
      </c>
      <c r="M1982" s="137">
        <f t="shared" si="216"/>
        <v>-4.4860936947510088E-2</v>
      </c>
      <c r="N1982" s="383">
        <f t="shared" si="210"/>
        <v>-72.450413170228799</v>
      </c>
    </row>
    <row r="1983" spans="2:14" x14ac:dyDescent="0.25">
      <c r="B1983" s="382">
        <v>23</v>
      </c>
      <c r="C1983" s="382">
        <v>6238</v>
      </c>
      <c r="D1983" s="379" t="s">
        <v>2553</v>
      </c>
      <c r="E1983" s="380">
        <v>526</v>
      </c>
      <c r="F1983" s="380">
        <v>1935</v>
      </c>
      <c r="G1983" s="380">
        <v>2556</v>
      </c>
      <c r="H1983" s="137">
        <f t="shared" si="211"/>
        <v>1.5927648578811369</v>
      </c>
      <c r="I1983" s="381">
        <f t="shared" si="212"/>
        <v>0.20579029733959311</v>
      </c>
      <c r="J1983" s="137">
        <f t="shared" si="213"/>
        <v>-4.557976644737783E-2</v>
      </c>
      <c r="K1983" s="137">
        <f t="shared" si="214"/>
        <v>-0.14651755099429192</v>
      </c>
      <c r="L1983" s="137">
        <f t="shared" si="215"/>
        <v>-0.18456267849019231</v>
      </c>
      <c r="M1983" s="137">
        <f t="shared" si="216"/>
        <v>-0.37665999593186206</v>
      </c>
      <c r="N1983" s="383">
        <f t="shared" si="210"/>
        <v>-962.74294960183943</v>
      </c>
    </row>
    <row r="1984" spans="2:14" x14ac:dyDescent="0.25">
      <c r="B1984" s="382">
        <v>23</v>
      </c>
      <c r="C1984" s="382">
        <v>6239</v>
      </c>
      <c r="D1984" s="379" t="s">
        <v>2554</v>
      </c>
      <c r="E1984" s="380">
        <v>148</v>
      </c>
      <c r="F1984" s="380">
        <v>1190</v>
      </c>
      <c r="G1984" s="380">
        <v>640</v>
      </c>
      <c r="H1984" s="137">
        <f t="shared" si="211"/>
        <v>0.66218487394957981</v>
      </c>
      <c r="I1984" s="381">
        <f t="shared" si="212"/>
        <v>0.23125000000000001</v>
      </c>
      <c r="J1984" s="137">
        <f t="shared" si="213"/>
        <v>-9.6610427696351558E-2</v>
      </c>
      <c r="K1984" s="137">
        <f t="shared" si="214"/>
        <v>-0.17022242323951092</v>
      </c>
      <c r="L1984" s="137">
        <f t="shared" si="215"/>
        <v>-0.16287791153723277</v>
      </c>
      <c r="M1984" s="137">
        <f t="shared" si="216"/>
        <v>-0.42971076247309525</v>
      </c>
      <c r="N1984" s="383">
        <f t="shared" si="210"/>
        <v>-275.01488798278098</v>
      </c>
    </row>
    <row r="1985" spans="2:14" x14ac:dyDescent="0.25">
      <c r="B1985" s="382">
        <v>23</v>
      </c>
      <c r="C1985" s="382">
        <v>6240</v>
      </c>
      <c r="D1985" s="379" t="s">
        <v>2555</v>
      </c>
      <c r="E1985" s="380">
        <v>1954</v>
      </c>
      <c r="F1985" s="380">
        <v>1343</v>
      </c>
      <c r="G1985" s="380">
        <v>4570</v>
      </c>
      <c r="H1985" s="137">
        <f t="shared" si="211"/>
        <v>4.8577810871183917</v>
      </c>
      <c r="I1985" s="381">
        <f t="shared" si="212"/>
        <v>0.42757111597374181</v>
      </c>
      <c r="J1985" s="137">
        <f t="shared" si="213"/>
        <v>8.0610225690277513E-3</v>
      </c>
      <c r="K1985" s="137">
        <f t="shared" si="214"/>
        <v>-6.3347061698308685E-2</v>
      </c>
      <c r="L1985" s="137">
        <f t="shared" si="215"/>
        <v>4.3344752144785373E-3</v>
      </c>
      <c r="M1985" s="137">
        <f t="shared" si="216"/>
        <v>-5.0951563914802399E-2</v>
      </c>
      <c r="N1985" s="383">
        <f t="shared" si="210"/>
        <v>-232.84864709064695</v>
      </c>
    </row>
    <row r="1986" spans="2:14" x14ac:dyDescent="0.25">
      <c r="B1986" s="382">
        <v>23</v>
      </c>
      <c r="C1986" s="382">
        <v>6246</v>
      </c>
      <c r="D1986" s="379" t="s">
        <v>2556</v>
      </c>
      <c r="E1986" s="380">
        <v>689</v>
      </c>
      <c r="F1986" s="380">
        <v>352</v>
      </c>
      <c r="G1986" s="380">
        <v>2628</v>
      </c>
      <c r="H1986" s="137">
        <f t="shared" si="211"/>
        <v>9.423295454545455</v>
      </c>
      <c r="I1986" s="381">
        <f t="shared" si="212"/>
        <v>0.2621765601217656</v>
      </c>
      <c r="J1986" s="137">
        <f t="shared" si="213"/>
        <v>-4.3662121557019741E-2</v>
      </c>
      <c r="K1986" s="137">
        <f t="shared" si="214"/>
        <v>5.2951307794162801E-2</v>
      </c>
      <c r="L1986" s="137">
        <f t="shared" si="215"/>
        <v>-0.13653686357440237</v>
      </c>
      <c r="M1986" s="137">
        <f t="shared" si="216"/>
        <v>-0.12724767733725931</v>
      </c>
      <c r="N1986" s="383">
        <f t="shared" si="210"/>
        <v>-334.40689604231744</v>
      </c>
    </row>
    <row r="1987" spans="2:14" x14ac:dyDescent="0.25">
      <c r="B1987" s="382">
        <v>23</v>
      </c>
      <c r="C1987" s="382">
        <v>6248</v>
      </c>
      <c r="D1987" s="379" t="s">
        <v>2557</v>
      </c>
      <c r="E1987" s="380">
        <v>11875</v>
      </c>
      <c r="F1987" s="380">
        <v>1728</v>
      </c>
      <c r="G1987" s="380">
        <v>17829</v>
      </c>
      <c r="H1987" s="137">
        <f t="shared" si="211"/>
        <v>17.189814814814813</v>
      </c>
      <c r="I1987" s="381">
        <f t="shared" si="212"/>
        <v>0.66604969431824557</v>
      </c>
      <c r="J1987" s="137">
        <f t="shared" si="213"/>
        <v>0.36120065591983297</v>
      </c>
      <c r="K1987" s="137">
        <f t="shared" si="214"/>
        <v>0.25078959402872442</v>
      </c>
      <c r="L1987" s="137">
        <f t="shared" si="215"/>
        <v>0.20745359501141875</v>
      </c>
      <c r="M1987" s="137">
        <f t="shared" si="216"/>
        <v>0.81944384495997613</v>
      </c>
      <c r="N1987" s="383">
        <f t="shared" si="210"/>
        <v>14609.864311791414</v>
      </c>
    </row>
    <row r="1988" spans="2:14" x14ac:dyDescent="0.25">
      <c r="B1988" s="382">
        <v>23</v>
      </c>
      <c r="C1988" s="382">
        <v>6252</v>
      </c>
      <c r="D1988" s="379" t="s">
        <v>2558</v>
      </c>
      <c r="E1988" s="380">
        <v>1654</v>
      </c>
      <c r="F1988" s="380">
        <v>10931</v>
      </c>
      <c r="G1988" s="380">
        <v>2790</v>
      </c>
      <c r="H1988" s="137">
        <f t="shared" si="211"/>
        <v>0.40655017839172997</v>
      </c>
      <c r="I1988" s="381">
        <f t="shared" si="212"/>
        <v>0.59283154121863801</v>
      </c>
      <c r="J1988" s="137">
        <f t="shared" si="213"/>
        <v>-3.9347420553714027E-2</v>
      </c>
      <c r="K1988" s="137">
        <f t="shared" si="214"/>
        <v>-0.17673426306443668</v>
      </c>
      <c r="L1988" s="137">
        <f t="shared" si="215"/>
        <v>0.14509157107622928</v>
      </c>
      <c r="M1988" s="137">
        <f t="shared" si="216"/>
        <v>-7.0990112541921446E-2</v>
      </c>
      <c r="N1988" s="383">
        <f t="shared" si="210"/>
        <v>-198.06241399196082</v>
      </c>
    </row>
    <row r="1989" spans="2:14" x14ac:dyDescent="0.25">
      <c r="B1989" s="382">
        <v>23</v>
      </c>
      <c r="C1989" s="382">
        <v>6253</v>
      </c>
      <c r="D1989" s="379" t="s">
        <v>2559</v>
      </c>
      <c r="E1989" s="380">
        <v>4960</v>
      </c>
      <c r="F1989" s="380">
        <v>4182</v>
      </c>
      <c r="G1989" s="380">
        <v>10496</v>
      </c>
      <c r="H1989" s="137">
        <f t="shared" si="211"/>
        <v>3.6958393113342898</v>
      </c>
      <c r="I1989" s="381">
        <f t="shared" si="212"/>
        <v>0.47256097560975607</v>
      </c>
      <c r="J1989" s="137">
        <f t="shared" si="213"/>
        <v>0.16589385062822312</v>
      </c>
      <c r="K1989" s="137">
        <f t="shared" si="214"/>
        <v>-9.2945464658769128E-2</v>
      </c>
      <c r="L1989" s="137">
        <f t="shared" si="215"/>
        <v>4.2653643135104127E-2</v>
      </c>
      <c r="M1989" s="137">
        <f t="shared" si="216"/>
        <v>0.11560202910455812</v>
      </c>
      <c r="N1989" s="383">
        <f t="shared" si="210"/>
        <v>1213.358897481442</v>
      </c>
    </row>
    <row r="1990" spans="2:14" x14ac:dyDescent="0.25">
      <c r="B1990" s="382">
        <v>23</v>
      </c>
      <c r="C1990" s="382">
        <v>6254</v>
      </c>
      <c r="D1990" s="379" t="s">
        <v>2560</v>
      </c>
      <c r="E1990" s="380">
        <v>787</v>
      </c>
      <c r="F1990" s="380">
        <v>639</v>
      </c>
      <c r="G1990" s="380">
        <v>4693</v>
      </c>
      <c r="H1990" s="137">
        <f t="shared" si="211"/>
        <v>8.5758998435054767</v>
      </c>
      <c r="I1990" s="381">
        <f t="shared" si="212"/>
        <v>0.16769656935861921</v>
      </c>
      <c r="J1990" s="137">
        <f t="shared" si="213"/>
        <v>1.1336999256722829E-2</v>
      </c>
      <c r="K1990" s="137">
        <f t="shared" si="214"/>
        <v>3.136540970080838E-2</v>
      </c>
      <c r="L1990" s="137">
        <f t="shared" si="215"/>
        <v>-0.21700821112877539</v>
      </c>
      <c r="M1990" s="137">
        <f t="shared" si="216"/>
        <v>-0.17430580217124417</v>
      </c>
      <c r="N1990" s="383">
        <f t="shared" si="210"/>
        <v>-818.0171295896489</v>
      </c>
    </row>
    <row r="1991" spans="2:14" x14ac:dyDescent="0.25">
      <c r="B1991" s="382">
        <v>23</v>
      </c>
      <c r="C1991" s="382">
        <v>6261</v>
      </c>
      <c r="D1991" s="379" t="s">
        <v>2561</v>
      </c>
      <c r="E1991" s="380">
        <v>229</v>
      </c>
      <c r="F1991" s="380">
        <v>1021</v>
      </c>
      <c r="G1991" s="380">
        <v>1461</v>
      </c>
      <c r="H1991" s="137">
        <f t="shared" si="211"/>
        <v>1.6552399608227228</v>
      </c>
      <c r="I1991" s="381">
        <f t="shared" si="212"/>
        <v>0.1567419575633128</v>
      </c>
      <c r="J1991" s="137">
        <f t="shared" si="213"/>
        <v>-7.4743949154907174E-2</v>
      </c>
      <c r="K1991" s="137">
        <f t="shared" si="214"/>
        <v>-0.14492610871172706</v>
      </c>
      <c r="L1991" s="137">
        <f t="shared" si="215"/>
        <v>-0.22633857162080029</v>
      </c>
      <c r="M1991" s="137">
        <f t="shared" si="216"/>
        <v>-0.44600862948743453</v>
      </c>
      <c r="N1991" s="383">
        <f t="shared" si="210"/>
        <v>-651.61860768114184</v>
      </c>
    </row>
    <row r="1992" spans="2:14" x14ac:dyDescent="0.25">
      <c r="B1992" s="382">
        <v>23</v>
      </c>
      <c r="C1992" s="382">
        <v>6263</v>
      </c>
      <c r="D1992" s="379" t="s">
        <v>2562</v>
      </c>
      <c r="E1992" s="380">
        <v>890</v>
      </c>
      <c r="F1992" s="380">
        <v>431</v>
      </c>
      <c r="G1992" s="380">
        <v>3962</v>
      </c>
      <c r="H1992" s="137">
        <f t="shared" si="211"/>
        <v>11.257540603248259</v>
      </c>
      <c r="I1992" s="381">
        <f t="shared" si="212"/>
        <v>0.22463402322059567</v>
      </c>
      <c r="J1992" s="137">
        <f t="shared" si="213"/>
        <v>-8.1324231717739334E-3</v>
      </c>
      <c r="K1992" s="137">
        <f t="shared" si="214"/>
        <v>9.9675445071126453E-2</v>
      </c>
      <c r="L1992" s="137">
        <f t="shared" si="215"/>
        <v>-0.16851293078868235</v>
      </c>
      <c r="M1992" s="137">
        <f t="shared" si="216"/>
        <v>-7.6969908889329822E-2</v>
      </c>
      <c r="N1992" s="383">
        <f t="shared" si="210"/>
        <v>-304.95477901952478</v>
      </c>
    </row>
    <row r="1993" spans="2:14" x14ac:dyDescent="0.25">
      <c r="B1993" s="382">
        <v>23</v>
      </c>
      <c r="C1993" s="382">
        <v>6265</v>
      </c>
      <c r="D1993" s="379" t="s">
        <v>2563</v>
      </c>
      <c r="E1993" s="380">
        <v>1635</v>
      </c>
      <c r="F1993" s="380">
        <v>3007</v>
      </c>
      <c r="G1993" s="380">
        <v>8278</v>
      </c>
      <c r="H1993" s="137">
        <f t="shared" si="211"/>
        <v>3.2966411706019287</v>
      </c>
      <c r="I1993" s="381">
        <f t="shared" si="212"/>
        <v>0.19751147620198115</v>
      </c>
      <c r="J1993" s="137">
        <f t="shared" si="213"/>
        <v>0.10681973442246961</v>
      </c>
      <c r="K1993" s="137">
        <f t="shared" si="214"/>
        <v>-0.10311432825995054</v>
      </c>
      <c r="L1993" s="137">
        <f t="shared" si="215"/>
        <v>-0.19161399049524311</v>
      </c>
      <c r="M1993" s="137">
        <f t="shared" si="216"/>
        <v>-0.18790858433272403</v>
      </c>
      <c r="N1993" s="383">
        <f t="shared" si="210"/>
        <v>-1555.5072611062894</v>
      </c>
    </row>
    <row r="1994" spans="2:14" x14ac:dyDescent="0.25">
      <c r="B1994" s="382">
        <v>23</v>
      </c>
      <c r="C1994" s="382">
        <v>6266</v>
      </c>
      <c r="D1994" s="379" t="s">
        <v>2564</v>
      </c>
      <c r="E1994" s="380">
        <v>38641</v>
      </c>
      <c r="F1994" s="380">
        <v>3247</v>
      </c>
      <c r="G1994" s="380">
        <v>37154</v>
      </c>
      <c r="H1994" s="137">
        <f t="shared" si="211"/>
        <v>23.343085925469666</v>
      </c>
      <c r="I1994" s="381">
        <f t="shared" si="212"/>
        <v>1.0400226086020348</v>
      </c>
      <c r="J1994" s="137">
        <f t="shared" si="213"/>
        <v>0.87590187128330754</v>
      </c>
      <c r="K1994" s="137">
        <f t="shared" si="214"/>
        <v>0.40753324646795225</v>
      </c>
      <c r="L1994" s="137">
        <f t="shared" si="215"/>
        <v>0.52597716934893113</v>
      </c>
      <c r="M1994" s="137">
        <f t="shared" si="216"/>
        <v>1.8094122871001908</v>
      </c>
      <c r="N1994" s="383">
        <f t="shared" si="210"/>
        <v>67226.904114920486</v>
      </c>
    </row>
    <row r="1995" spans="2:14" x14ac:dyDescent="0.25">
      <c r="B1995" s="382">
        <v>23</v>
      </c>
      <c r="C1995" s="382">
        <v>6267</v>
      </c>
      <c r="D1995" s="379" t="s">
        <v>2565</v>
      </c>
      <c r="E1995" s="380">
        <v>269</v>
      </c>
      <c r="F1995" s="380">
        <v>117</v>
      </c>
      <c r="G1995" s="380">
        <v>614</v>
      </c>
      <c r="H1995" s="137">
        <f t="shared" si="211"/>
        <v>7.5470085470085468</v>
      </c>
      <c r="I1995" s="381">
        <f t="shared" si="212"/>
        <v>0.43811074918566772</v>
      </c>
      <c r="J1995" s="137">
        <f t="shared" si="213"/>
        <v>-9.7302910573425327E-2</v>
      </c>
      <c r="K1995" s="137">
        <f t="shared" si="214"/>
        <v>5.1562313831804976E-3</v>
      </c>
      <c r="L1995" s="137">
        <f t="shared" si="215"/>
        <v>1.3311386414848114E-2</v>
      </c>
      <c r="M1995" s="137">
        <f t="shared" si="216"/>
        <v>-7.883529277539672E-2</v>
      </c>
      <c r="N1995" s="383">
        <f t="shared" si="210"/>
        <v>-48.404869764093583</v>
      </c>
    </row>
    <row r="1996" spans="2:14" x14ac:dyDescent="0.25">
      <c r="B1996" s="382">
        <v>23</v>
      </c>
      <c r="C1996" s="382">
        <v>6281</v>
      </c>
      <c r="D1996" s="379" t="s">
        <v>2566</v>
      </c>
      <c r="E1996" s="380">
        <v>278</v>
      </c>
      <c r="F1996" s="380">
        <v>466</v>
      </c>
      <c r="G1996" s="380">
        <v>1386</v>
      </c>
      <c r="H1996" s="137">
        <f t="shared" si="211"/>
        <v>3.570815450643777</v>
      </c>
      <c r="I1996" s="381">
        <f t="shared" si="212"/>
        <v>0.20057720057720058</v>
      </c>
      <c r="J1996" s="137">
        <f t="shared" si="213"/>
        <v>-7.6741495915696858E-2</v>
      </c>
      <c r="K1996" s="137">
        <f t="shared" si="214"/>
        <v>-9.6130225449294199E-2</v>
      </c>
      <c r="L1996" s="137">
        <f t="shared" si="215"/>
        <v>-0.18900282415503186</v>
      </c>
      <c r="M1996" s="137">
        <f t="shared" si="216"/>
        <v>-0.36187454552002296</v>
      </c>
      <c r="N1996" s="383">
        <f t="shared" si="210"/>
        <v>-501.5581200907518</v>
      </c>
    </row>
    <row r="1997" spans="2:14" x14ac:dyDescent="0.25">
      <c r="B1997" s="382">
        <v>23</v>
      </c>
      <c r="C1997" s="382">
        <v>6282</v>
      </c>
      <c r="D1997" s="379" t="s">
        <v>2567</v>
      </c>
      <c r="E1997" s="380">
        <v>29</v>
      </c>
      <c r="F1997" s="380">
        <v>1403</v>
      </c>
      <c r="G1997" s="380">
        <v>192</v>
      </c>
      <c r="H1997" s="137">
        <f t="shared" si="211"/>
        <v>0.15751960085531005</v>
      </c>
      <c r="I1997" s="381">
        <f t="shared" si="212"/>
        <v>0.15104166666666666</v>
      </c>
      <c r="J1997" s="137">
        <f t="shared" si="213"/>
        <v>-0.1085424403474686</v>
      </c>
      <c r="K1997" s="137">
        <f t="shared" si="214"/>
        <v>-0.18307787471264092</v>
      </c>
      <c r="L1997" s="137">
        <f t="shared" si="215"/>
        <v>-0.23119367465584384</v>
      </c>
      <c r="M1997" s="137">
        <f t="shared" si="216"/>
        <v>-0.52281398971595339</v>
      </c>
      <c r="N1997" s="383">
        <f t="shared" ref="N1997:N2060" si="217">M1997*G1997</f>
        <v>-100.38028602546305</v>
      </c>
    </row>
    <row r="1998" spans="2:14" x14ac:dyDescent="0.25">
      <c r="B1998" s="382">
        <v>23</v>
      </c>
      <c r="C1998" s="382">
        <v>6283</v>
      </c>
      <c r="D1998" s="379" t="s">
        <v>2568</v>
      </c>
      <c r="E1998" s="380">
        <v>76</v>
      </c>
      <c r="F1998" s="380">
        <v>539</v>
      </c>
      <c r="G1998" s="380">
        <v>285</v>
      </c>
      <c r="H1998" s="137">
        <f t="shared" ref="H1998:H2061" si="218">(G1998+E1998)/F1998</f>
        <v>0.66975881261595549</v>
      </c>
      <c r="I1998" s="381">
        <f t="shared" ref="I1998:I2061" si="219">E1998/G1998</f>
        <v>0.26666666666666666</v>
      </c>
      <c r="J1998" s="137">
        <f t="shared" ref="J1998:J2061" si="220">$J$6*(G1998-G$10)/G$11</f>
        <v>-0.1060654823640894</v>
      </c>
      <c r="K1998" s="137">
        <f t="shared" ref="K1998:K2061" si="221">$K$6*(H1998-H$10)/H$11</f>
        <v>-0.17002949060440198</v>
      </c>
      <c r="L1998" s="137">
        <f t="shared" ref="L1998:L2061" si="222">$L$6*(I1998-I$10)/I$11</f>
        <v>-0.13271250964070325</v>
      </c>
      <c r="M1998" s="137">
        <f t="shared" ref="M1998:M2061" si="223">SUM(J1998:L1998)</f>
        <v>-0.40880748260919464</v>
      </c>
      <c r="N1998" s="383">
        <f t="shared" si="217"/>
        <v>-116.51013254362047</v>
      </c>
    </row>
    <row r="1999" spans="2:14" x14ac:dyDescent="0.25">
      <c r="B1999" s="382">
        <v>23</v>
      </c>
      <c r="C1999" s="382">
        <v>6285</v>
      </c>
      <c r="D1999" s="379" t="s">
        <v>2569</v>
      </c>
      <c r="E1999" s="380">
        <v>592</v>
      </c>
      <c r="F1999" s="380">
        <v>1059</v>
      </c>
      <c r="G1999" s="380">
        <v>1316</v>
      </c>
      <c r="H1999" s="137">
        <f t="shared" si="218"/>
        <v>1.8016997167138811</v>
      </c>
      <c r="I1999" s="381">
        <f t="shared" si="219"/>
        <v>0.44984802431610943</v>
      </c>
      <c r="J1999" s="137">
        <f t="shared" si="220"/>
        <v>-7.8605872892433898E-2</v>
      </c>
      <c r="K1999" s="137">
        <f t="shared" si="221"/>
        <v>-0.14119530656423404</v>
      </c>
      <c r="L1999" s="137">
        <f t="shared" si="222"/>
        <v>2.3308363962516312E-2</v>
      </c>
      <c r="M1999" s="137">
        <f t="shared" si="223"/>
        <v>-0.19649281549415162</v>
      </c>
      <c r="N1999" s="383">
        <f t="shared" si="217"/>
        <v>-258.58454519030352</v>
      </c>
    </row>
    <row r="2000" spans="2:14" x14ac:dyDescent="0.25">
      <c r="B2000" s="382">
        <v>23</v>
      </c>
      <c r="C2000" s="382">
        <v>6286</v>
      </c>
      <c r="D2000" s="379" t="s">
        <v>2570</v>
      </c>
      <c r="E2000" s="380">
        <v>144</v>
      </c>
      <c r="F2000" s="380">
        <v>107</v>
      </c>
      <c r="G2000" s="380">
        <v>760</v>
      </c>
      <c r="H2000" s="137">
        <f t="shared" si="218"/>
        <v>8.4485981308411215</v>
      </c>
      <c r="I2000" s="381">
        <f t="shared" si="219"/>
        <v>0.18947368421052632</v>
      </c>
      <c r="J2000" s="137">
        <f t="shared" si="220"/>
        <v>-9.3414352879088086E-2</v>
      </c>
      <c r="K2000" s="137">
        <f t="shared" si="221"/>
        <v>2.8122624677046189E-2</v>
      </c>
      <c r="L2000" s="137">
        <f t="shared" si="222"/>
        <v>-0.19846001098793792</v>
      </c>
      <c r="M2000" s="137">
        <f t="shared" si="223"/>
        <v>-0.26375173918997985</v>
      </c>
      <c r="N2000" s="383">
        <f t="shared" si="217"/>
        <v>-200.45132178438467</v>
      </c>
    </row>
    <row r="2001" spans="2:14" x14ac:dyDescent="0.25">
      <c r="B2001" s="382">
        <v>23</v>
      </c>
      <c r="C2001" s="382">
        <v>6287</v>
      </c>
      <c r="D2001" s="379" t="s">
        <v>2571</v>
      </c>
      <c r="E2001" s="380">
        <v>118</v>
      </c>
      <c r="F2001" s="380">
        <v>1010</v>
      </c>
      <c r="G2001" s="380">
        <v>468</v>
      </c>
      <c r="H2001" s="137">
        <f t="shared" si="218"/>
        <v>0.58019801980198016</v>
      </c>
      <c r="I2001" s="381">
        <f t="shared" si="219"/>
        <v>0.25213675213675213</v>
      </c>
      <c r="J2001" s="137">
        <f t="shared" si="220"/>
        <v>-0.10119146826776257</v>
      </c>
      <c r="K2001" s="137">
        <f t="shared" si="221"/>
        <v>-0.17231089272834016</v>
      </c>
      <c r="L2001" s="137">
        <f t="shared" si="222"/>
        <v>-0.14508805913671535</v>
      </c>
      <c r="M2001" s="137">
        <f t="shared" si="223"/>
        <v>-0.41859042013281805</v>
      </c>
      <c r="N2001" s="383">
        <f t="shared" si="217"/>
        <v>-195.90031662215884</v>
      </c>
    </row>
    <row r="2002" spans="2:14" x14ac:dyDescent="0.25">
      <c r="B2002" s="382">
        <v>23</v>
      </c>
      <c r="C2002" s="382">
        <v>6288</v>
      </c>
      <c r="D2002" s="379" t="s">
        <v>2572</v>
      </c>
      <c r="E2002" s="380">
        <v>148</v>
      </c>
      <c r="F2002" s="380">
        <v>1282</v>
      </c>
      <c r="G2002" s="380">
        <v>385</v>
      </c>
      <c r="H2002" s="137">
        <f t="shared" si="218"/>
        <v>0.41575663026521059</v>
      </c>
      <c r="I2002" s="381">
        <f t="shared" si="219"/>
        <v>0.38441558441558443</v>
      </c>
      <c r="J2002" s="137">
        <f t="shared" si="220"/>
        <v>-0.10340208668303649</v>
      </c>
      <c r="K2002" s="137">
        <f t="shared" si="221"/>
        <v>-0.17649974505495766</v>
      </c>
      <c r="L2002" s="137">
        <f t="shared" si="222"/>
        <v>-3.2422342296397177E-2</v>
      </c>
      <c r="M2002" s="137">
        <f t="shared" si="223"/>
        <v>-0.31232417403439133</v>
      </c>
      <c r="N2002" s="383">
        <f t="shared" si="217"/>
        <v>-120.24480700324067</v>
      </c>
    </row>
    <row r="2003" spans="2:14" x14ac:dyDescent="0.25">
      <c r="B2003" s="382">
        <v>23</v>
      </c>
      <c r="C2003" s="382">
        <v>6289</v>
      </c>
      <c r="D2003" s="379" t="s">
        <v>2573</v>
      </c>
      <c r="E2003" s="380">
        <v>121</v>
      </c>
      <c r="F2003" s="380">
        <v>1080</v>
      </c>
      <c r="G2003" s="380">
        <v>341</v>
      </c>
      <c r="H2003" s="137">
        <f t="shared" si="218"/>
        <v>0.42777777777777776</v>
      </c>
      <c r="I2003" s="381">
        <f t="shared" si="219"/>
        <v>0.35483870967741937</v>
      </c>
      <c r="J2003" s="137">
        <f t="shared" si="220"/>
        <v>-0.10457398078269976</v>
      </c>
      <c r="K2003" s="137">
        <f t="shared" si="221"/>
        <v>-0.17619352767338192</v>
      </c>
      <c r="L2003" s="137">
        <f t="shared" si="222"/>
        <v>-5.7613824084257734E-2</v>
      </c>
      <c r="M2003" s="137">
        <f t="shared" si="223"/>
        <v>-0.33838133254033942</v>
      </c>
      <c r="N2003" s="383">
        <f t="shared" si="217"/>
        <v>-115.38803439625575</v>
      </c>
    </row>
    <row r="2004" spans="2:14" x14ac:dyDescent="0.25">
      <c r="B2004" s="382">
        <v>23</v>
      </c>
      <c r="C2004" s="382">
        <v>6290</v>
      </c>
      <c r="D2004" s="379" t="s">
        <v>2574</v>
      </c>
      <c r="E2004" s="380">
        <v>1561</v>
      </c>
      <c r="F2004" s="380">
        <v>676</v>
      </c>
      <c r="G2004" s="380">
        <v>1638</v>
      </c>
      <c r="H2004" s="137">
        <f t="shared" si="218"/>
        <v>4.7322485207100593</v>
      </c>
      <c r="I2004" s="381">
        <f t="shared" si="219"/>
        <v>0.95299145299145294</v>
      </c>
      <c r="J2004" s="137">
        <f t="shared" si="220"/>
        <v>-7.0029738799443533E-2</v>
      </c>
      <c r="K2004" s="137">
        <f t="shared" si="221"/>
        <v>-6.6544780863459829E-2</v>
      </c>
      <c r="L2004" s="137">
        <f t="shared" si="222"/>
        <v>0.45185021067092823</v>
      </c>
      <c r="M2004" s="137">
        <f t="shared" si="223"/>
        <v>0.31527569100802488</v>
      </c>
      <c r="N2004" s="383">
        <f t="shared" si="217"/>
        <v>516.42158187114478</v>
      </c>
    </row>
    <row r="2005" spans="2:14" x14ac:dyDescent="0.25">
      <c r="B2005" s="382">
        <v>23</v>
      </c>
      <c r="C2005" s="382">
        <v>6291</v>
      </c>
      <c r="D2005" s="379" t="s">
        <v>2575</v>
      </c>
      <c r="E2005" s="380">
        <v>513</v>
      </c>
      <c r="F2005" s="380">
        <v>636</v>
      </c>
      <c r="G2005" s="380">
        <v>1057</v>
      </c>
      <c r="H2005" s="137">
        <f t="shared" si="218"/>
        <v>2.4685534591194966</v>
      </c>
      <c r="I2005" s="381">
        <f t="shared" si="219"/>
        <v>0.48533585619678332</v>
      </c>
      <c r="J2005" s="137">
        <f t="shared" si="220"/>
        <v>-8.5504067706360931E-2</v>
      </c>
      <c r="K2005" s="137">
        <f t="shared" si="221"/>
        <v>-0.1242083919057151</v>
      </c>
      <c r="L2005" s="137">
        <f t="shared" si="222"/>
        <v>5.3534379335231669E-2</v>
      </c>
      <c r="M2005" s="137">
        <f t="shared" si="223"/>
        <v>-0.15617808027684435</v>
      </c>
      <c r="N2005" s="383">
        <f t="shared" si="217"/>
        <v>-165.08023085262448</v>
      </c>
    </row>
    <row r="2006" spans="2:14" x14ac:dyDescent="0.25">
      <c r="B2006" s="382">
        <v>23</v>
      </c>
      <c r="C2006" s="382">
        <v>6292</v>
      </c>
      <c r="D2006" s="379" t="s">
        <v>2576</v>
      </c>
      <c r="E2006" s="380">
        <v>1346</v>
      </c>
      <c r="F2006" s="380">
        <v>2893</v>
      </c>
      <c r="G2006" s="380">
        <v>2298</v>
      </c>
      <c r="H2006" s="137">
        <f t="shared" si="218"/>
        <v>1.2595921189077082</v>
      </c>
      <c r="I2006" s="381">
        <f t="shared" si="219"/>
        <v>0.58572671888598782</v>
      </c>
      <c r="J2006" s="137">
        <f t="shared" si="220"/>
        <v>-5.2451327304494338E-2</v>
      </c>
      <c r="K2006" s="137">
        <f t="shared" si="221"/>
        <v>-0.15500453475638376</v>
      </c>
      <c r="L2006" s="137">
        <f t="shared" si="222"/>
        <v>0.13904018789313755</v>
      </c>
      <c r="M2006" s="137">
        <f t="shared" si="223"/>
        <v>-6.8415674167740553E-2</v>
      </c>
      <c r="N2006" s="383">
        <f t="shared" si="217"/>
        <v>-157.2192192374678</v>
      </c>
    </row>
    <row r="2007" spans="2:14" x14ac:dyDescent="0.25">
      <c r="B2007" s="382">
        <v>23</v>
      </c>
      <c r="C2007" s="382">
        <v>6293</v>
      </c>
      <c r="D2007" s="379" t="s">
        <v>2577</v>
      </c>
      <c r="E2007" s="380">
        <v>349</v>
      </c>
      <c r="F2007" s="380">
        <v>943</v>
      </c>
      <c r="G2007" s="380">
        <v>1113</v>
      </c>
      <c r="H2007" s="137">
        <f t="shared" si="218"/>
        <v>1.5503711558854718</v>
      </c>
      <c r="I2007" s="381">
        <f t="shared" si="219"/>
        <v>0.31356693620844567</v>
      </c>
      <c r="J2007" s="137">
        <f t="shared" si="220"/>
        <v>-8.4012566124971294E-2</v>
      </c>
      <c r="K2007" s="137">
        <f t="shared" si="221"/>
        <v>-0.14759745525524906</v>
      </c>
      <c r="L2007" s="137">
        <f t="shared" si="222"/>
        <v>-9.2766190211526919E-2</v>
      </c>
      <c r="M2007" s="137">
        <f t="shared" si="223"/>
        <v>-0.32437621159174729</v>
      </c>
      <c r="N2007" s="383">
        <f t="shared" si="217"/>
        <v>-361.03072350161472</v>
      </c>
    </row>
    <row r="2008" spans="2:14" x14ac:dyDescent="0.25">
      <c r="B2008" s="382">
        <v>23</v>
      </c>
      <c r="C2008" s="382">
        <v>6294</v>
      </c>
      <c r="D2008" s="379" t="s">
        <v>2578</v>
      </c>
      <c r="E2008" s="380">
        <v>103</v>
      </c>
      <c r="F2008" s="380">
        <v>974</v>
      </c>
      <c r="G2008" s="380">
        <v>561</v>
      </c>
      <c r="H2008" s="137">
        <f t="shared" si="218"/>
        <v>0.68172484599589322</v>
      </c>
      <c r="I2008" s="381">
        <f t="shared" si="219"/>
        <v>0.18360071301247771</v>
      </c>
      <c r="J2008" s="137">
        <f t="shared" si="220"/>
        <v>-9.8714510284383356E-2</v>
      </c>
      <c r="K2008" s="137">
        <f t="shared" si="221"/>
        <v>-0.16972467715746423</v>
      </c>
      <c r="L2008" s="137">
        <f t="shared" si="222"/>
        <v>-0.20346219084250391</v>
      </c>
      <c r="M2008" s="137">
        <f t="shared" si="223"/>
        <v>-0.47190137828435152</v>
      </c>
      <c r="N2008" s="383">
        <f t="shared" si="217"/>
        <v>-264.73667321752123</v>
      </c>
    </row>
    <row r="2009" spans="2:14" x14ac:dyDescent="0.25">
      <c r="B2009" s="382">
        <v>23</v>
      </c>
      <c r="C2009" s="382">
        <v>6295</v>
      </c>
      <c r="D2009" s="379" t="s">
        <v>2579</v>
      </c>
      <c r="E2009" s="380">
        <v>294</v>
      </c>
      <c r="F2009" s="380">
        <v>1289</v>
      </c>
      <c r="G2009" s="380">
        <v>1305</v>
      </c>
      <c r="H2009" s="137">
        <f t="shared" si="218"/>
        <v>1.2404965089216446</v>
      </c>
      <c r="I2009" s="381">
        <f t="shared" si="219"/>
        <v>0.22528735632183908</v>
      </c>
      <c r="J2009" s="137">
        <f t="shared" si="220"/>
        <v>-7.8898846417349719E-2</v>
      </c>
      <c r="K2009" s="137">
        <f t="shared" si="221"/>
        <v>-0.15549096150419728</v>
      </c>
      <c r="L2009" s="137">
        <f t="shared" si="222"/>
        <v>-0.16795646804313938</v>
      </c>
      <c r="M2009" s="137">
        <f t="shared" si="223"/>
        <v>-0.40234627596468642</v>
      </c>
      <c r="N2009" s="383">
        <f t="shared" si="217"/>
        <v>-525.06189013391577</v>
      </c>
    </row>
    <row r="2010" spans="2:14" x14ac:dyDescent="0.25">
      <c r="B2010" s="382">
        <v>23</v>
      </c>
      <c r="C2010" s="382">
        <v>6296</v>
      </c>
      <c r="D2010" s="379" t="s">
        <v>2580</v>
      </c>
      <c r="E2010" s="380">
        <v>167</v>
      </c>
      <c r="F2010" s="380">
        <v>1248</v>
      </c>
      <c r="G2010" s="380">
        <v>496</v>
      </c>
      <c r="H2010" s="137">
        <f t="shared" si="218"/>
        <v>0.53125</v>
      </c>
      <c r="I2010" s="381">
        <f t="shared" si="219"/>
        <v>0.33669354838709675</v>
      </c>
      <c r="J2010" s="137">
        <f t="shared" si="220"/>
        <v>-0.10044571747706775</v>
      </c>
      <c r="K2010" s="137">
        <f t="shared" si="221"/>
        <v>-0.1735577565939912</v>
      </c>
      <c r="L2010" s="137">
        <f t="shared" si="222"/>
        <v>-7.3068584069197001E-2</v>
      </c>
      <c r="M2010" s="137">
        <f t="shared" si="223"/>
        <v>-0.34707205814025599</v>
      </c>
      <c r="N2010" s="383">
        <f t="shared" si="217"/>
        <v>-172.14774083756697</v>
      </c>
    </row>
    <row r="2011" spans="2:14" x14ac:dyDescent="0.25">
      <c r="B2011" s="382">
        <v>23</v>
      </c>
      <c r="C2011" s="382">
        <v>6297</v>
      </c>
      <c r="D2011" s="379" t="s">
        <v>2581</v>
      </c>
      <c r="E2011" s="380">
        <v>14019</v>
      </c>
      <c r="F2011" s="380">
        <v>1277</v>
      </c>
      <c r="G2011" s="380">
        <v>8838</v>
      </c>
      <c r="H2011" s="137">
        <f t="shared" si="218"/>
        <v>17.898981989036805</v>
      </c>
      <c r="I2011" s="381">
        <f t="shared" si="219"/>
        <v>1.5862186014935507</v>
      </c>
      <c r="J2011" s="137">
        <f t="shared" si="220"/>
        <v>0.1217347502363659</v>
      </c>
      <c r="K2011" s="137">
        <f t="shared" si="221"/>
        <v>0.26885436820795472</v>
      </c>
      <c r="L2011" s="137">
        <f t="shared" si="222"/>
        <v>0.9911881332975403</v>
      </c>
      <c r="M2011" s="137">
        <f t="shared" si="223"/>
        <v>1.3817772517418609</v>
      </c>
      <c r="N2011" s="383">
        <f t="shared" si="217"/>
        <v>12212.147350894567</v>
      </c>
    </row>
    <row r="2012" spans="2:14" x14ac:dyDescent="0.25">
      <c r="B2012" s="382">
        <v>23</v>
      </c>
      <c r="C2012" s="382">
        <v>6298</v>
      </c>
      <c r="D2012" s="379" t="s">
        <v>2582</v>
      </c>
      <c r="E2012" s="380">
        <v>607</v>
      </c>
      <c r="F2012" s="380">
        <v>3386</v>
      </c>
      <c r="G2012" s="380">
        <v>1318</v>
      </c>
      <c r="H2012" s="137">
        <f t="shared" si="218"/>
        <v>0.56851742468989963</v>
      </c>
      <c r="I2012" s="381">
        <f t="shared" si="219"/>
        <v>0.460546282245827</v>
      </c>
      <c r="J2012" s="137">
        <f t="shared" si="220"/>
        <v>-7.8552604978812834E-2</v>
      </c>
      <c r="K2012" s="137">
        <f t="shared" si="221"/>
        <v>-0.17260843514238414</v>
      </c>
      <c r="L2012" s="137">
        <f t="shared" si="222"/>
        <v>3.2420380434309198E-2</v>
      </c>
      <c r="M2012" s="137">
        <f t="shared" si="223"/>
        <v>-0.2187406596868878</v>
      </c>
      <c r="N2012" s="383">
        <f t="shared" si="217"/>
        <v>-288.30018946731815</v>
      </c>
    </row>
    <row r="2013" spans="2:14" x14ac:dyDescent="0.25">
      <c r="B2013" s="382">
        <v>23</v>
      </c>
      <c r="C2013" s="382">
        <v>6299</v>
      </c>
      <c r="D2013" s="379" t="s">
        <v>2583</v>
      </c>
      <c r="E2013" s="380">
        <v>49</v>
      </c>
      <c r="F2013" s="380">
        <v>711</v>
      </c>
      <c r="G2013" s="380">
        <v>355</v>
      </c>
      <c r="H2013" s="137">
        <f t="shared" si="218"/>
        <v>0.5682137834036568</v>
      </c>
      <c r="I2013" s="381">
        <f t="shared" si="219"/>
        <v>0.13802816901408452</v>
      </c>
      <c r="J2013" s="137">
        <f t="shared" si="220"/>
        <v>-0.10420110538735236</v>
      </c>
      <c r="K2013" s="137">
        <f t="shared" si="221"/>
        <v>-0.17261616986484007</v>
      </c>
      <c r="L2013" s="137">
        <f t="shared" si="222"/>
        <v>-0.24227764792934076</v>
      </c>
      <c r="M2013" s="137">
        <f t="shared" si="223"/>
        <v>-0.51909492318153316</v>
      </c>
      <c r="N2013" s="383">
        <f t="shared" si="217"/>
        <v>-184.27869772944427</v>
      </c>
    </row>
    <row r="2014" spans="2:14" x14ac:dyDescent="0.25">
      <c r="B2014" s="382">
        <v>23</v>
      </c>
      <c r="C2014" s="382">
        <v>6300</v>
      </c>
      <c r="D2014" s="379" t="s">
        <v>2584</v>
      </c>
      <c r="E2014" s="380">
        <v>7638</v>
      </c>
      <c r="F2014" s="380">
        <v>3602</v>
      </c>
      <c r="G2014" s="380">
        <v>6099</v>
      </c>
      <c r="H2014" s="137">
        <f t="shared" si="218"/>
        <v>3.8137146029983344</v>
      </c>
      <c r="I2014" s="381">
        <f t="shared" si="219"/>
        <v>1.2523364485981308</v>
      </c>
      <c r="J2014" s="137">
        <f t="shared" si="220"/>
        <v>4.8784342532326726E-2</v>
      </c>
      <c r="K2014" s="137">
        <f t="shared" si="221"/>
        <v>-8.9942800967294748E-2</v>
      </c>
      <c r="L2014" s="137">
        <f t="shared" si="222"/>
        <v>0.70681102285512509</v>
      </c>
      <c r="M2014" s="137">
        <f t="shared" si="223"/>
        <v>0.66565256442015708</v>
      </c>
      <c r="N2014" s="383">
        <f t="shared" si="217"/>
        <v>4059.8149903985382</v>
      </c>
    </row>
    <row r="2015" spans="2:14" x14ac:dyDescent="0.25">
      <c r="B2015" s="382">
        <v>24</v>
      </c>
      <c r="C2015" s="382">
        <v>6404</v>
      </c>
      <c r="D2015" s="379" t="s">
        <v>2585</v>
      </c>
      <c r="E2015" s="380">
        <v>5211</v>
      </c>
      <c r="F2015" s="380">
        <v>1645</v>
      </c>
      <c r="G2015" s="380">
        <v>6317</v>
      </c>
      <c r="H2015" s="137">
        <f t="shared" si="218"/>
        <v>7.0079027355623102</v>
      </c>
      <c r="I2015" s="381">
        <f t="shared" si="219"/>
        <v>0.82491689092923859</v>
      </c>
      <c r="J2015" s="137">
        <f t="shared" si="220"/>
        <v>5.459054511702207E-2</v>
      </c>
      <c r="K2015" s="137">
        <f t="shared" si="221"/>
        <v>-8.5765316330591417E-3</v>
      </c>
      <c r="L2015" s="137">
        <f t="shared" si="222"/>
        <v>0.34276539267576456</v>
      </c>
      <c r="M2015" s="137">
        <f t="shared" si="223"/>
        <v>0.3887794061597275</v>
      </c>
      <c r="N2015" s="383">
        <f t="shared" si="217"/>
        <v>2455.9195087109988</v>
      </c>
    </row>
    <row r="2016" spans="2:14" x14ac:dyDescent="0.25">
      <c r="B2016" s="382">
        <v>24</v>
      </c>
      <c r="C2016" s="382">
        <v>6408</v>
      </c>
      <c r="D2016" s="379" t="s">
        <v>2586</v>
      </c>
      <c r="E2016" s="380">
        <v>1876</v>
      </c>
      <c r="F2016" s="380">
        <v>362</v>
      </c>
      <c r="G2016" s="380">
        <v>4807</v>
      </c>
      <c r="H2016" s="137">
        <f t="shared" si="218"/>
        <v>18.461325966850829</v>
      </c>
      <c r="I2016" s="381">
        <f t="shared" si="219"/>
        <v>0.3902641980445184</v>
      </c>
      <c r="J2016" s="137">
        <f t="shared" si="220"/>
        <v>1.4373270333123144E-2</v>
      </c>
      <c r="K2016" s="137">
        <f t="shared" si="221"/>
        <v>0.28317908223804944</v>
      </c>
      <c r="L2016" s="137">
        <f t="shared" si="222"/>
        <v>-2.7440908489687159E-2</v>
      </c>
      <c r="M2016" s="137">
        <f t="shared" si="223"/>
        <v>0.27011144408148541</v>
      </c>
      <c r="N2016" s="383">
        <f t="shared" si="217"/>
        <v>1298.4257116997003</v>
      </c>
    </row>
    <row r="2017" spans="2:14" x14ac:dyDescent="0.25">
      <c r="B2017" s="382">
        <v>24</v>
      </c>
      <c r="C2017" s="382">
        <v>6413</v>
      </c>
      <c r="D2017" s="379" t="s">
        <v>2587</v>
      </c>
      <c r="E2017" s="380">
        <v>224</v>
      </c>
      <c r="F2017" s="380">
        <v>2562</v>
      </c>
      <c r="G2017" s="380">
        <v>1354</v>
      </c>
      <c r="H2017" s="137">
        <f t="shared" si="218"/>
        <v>0.61592505854800939</v>
      </c>
      <c r="I2017" s="381">
        <f t="shared" si="219"/>
        <v>0.16543574593796159</v>
      </c>
      <c r="J2017" s="137">
        <f t="shared" si="220"/>
        <v>-7.759378253363379E-2</v>
      </c>
      <c r="K2017" s="137">
        <f t="shared" si="221"/>
        <v>-0.17140080987270362</v>
      </c>
      <c r="L2017" s="137">
        <f t="shared" si="222"/>
        <v>-0.21893381998810404</v>
      </c>
      <c r="M2017" s="137">
        <f t="shared" si="223"/>
        <v>-0.4679284123944415</v>
      </c>
      <c r="N2017" s="383">
        <f t="shared" si="217"/>
        <v>-633.57507038207382</v>
      </c>
    </row>
    <row r="2018" spans="2:14" x14ac:dyDescent="0.25">
      <c r="B2018" s="382">
        <v>24</v>
      </c>
      <c r="C2018" s="382">
        <v>6416</v>
      </c>
      <c r="D2018" s="379" t="s">
        <v>2588</v>
      </c>
      <c r="E2018" s="380">
        <v>2877</v>
      </c>
      <c r="F2018" s="380">
        <v>875</v>
      </c>
      <c r="G2018" s="380">
        <v>9308</v>
      </c>
      <c r="H2018" s="137">
        <f t="shared" si="218"/>
        <v>13.925714285714285</v>
      </c>
      <c r="I2018" s="381">
        <f t="shared" si="219"/>
        <v>0.3090889557370004</v>
      </c>
      <c r="J2018" s="137">
        <f t="shared" si="220"/>
        <v>0.13425270993731458</v>
      </c>
      <c r="K2018" s="137">
        <f t="shared" si="221"/>
        <v>0.16764243056730768</v>
      </c>
      <c r="L2018" s="137">
        <f t="shared" si="222"/>
        <v>-9.6580216016871598E-2</v>
      </c>
      <c r="M2018" s="137">
        <f t="shared" si="223"/>
        <v>0.20531492448775068</v>
      </c>
      <c r="N2018" s="383">
        <f t="shared" si="217"/>
        <v>1911.0713171319833</v>
      </c>
    </row>
    <row r="2019" spans="2:14" x14ac:dyDescent="0.25">
      <c r="B2019" s="382">
        <v>24</v>
      </c>
      <c r="C2019" s="382">
        <v>6417</v>
      </c>
      <c r="D2019" s="379" t="s">
        <v>2589</v>
      </c>
      <c r="E2019" s="380">
        <v>3280</v>
      </c>
      <c r="F2019" s="380">
        <v>4178</v>
      </c>
      <c r="G2019" s="380">
        <v>9229</v>
      </c>
      <c r="H2019" s="137">
        <f t="shared" si="218"/>
        <v>2.9940162757300142</v>
      </c>
      <c r="I2019" s="381">
        <f t="shared" si="219"/>
        <v>0.35540145194495609</v>
      </c>
      <c r="J2019" s="137">
        <f t="shared" si="220"/>
        <v>0.13214862734928276</v>
      </c>
      <c r="K2019" s="137">
        <f t="shared" si="221"/>
        <v>-0.11082315995097171</v>
      </c>
      <c r="L2019" s="137">
        <f t="shared" si="222"/>
        <v>-5.7134520178439105E-2</v>
      </c>
      <c r="M2019" s="137">
        <f t="shared" si="223"/>
        <v>-3.5809052780128053E-2</v>
      </c>
      <c r="N2019" s="383">
        <f t="shared" si="217"/>
        <v>-330.48174810780182</v>
      </c>
    </row>
    <row r="2020" spans="2:14" x14ac:dyDescent="0.25">
      <c r="B2020" s="382">
        <v>24</v>
      </c>
      <c r="C2020" s="382">
        <v>6421</v>
      </c>
      <c r="D2020" s="379" t="s">
        <v>2590</v>
      </c>
      <c r="E2020" s="380">
        <v>28000</v>
      </c>
      <c r="F2020" s="380">
        <v>5537</v>
      </c>
      <c r="G2020" s="380">
        <v>37600</v>
      </c>
      <c r="H2020" s="137">
        <f t="shared" si="218"/>
        <v>11.847570886761785</v>
      </c>
      <c r="I2020" s="381">
        <f t="shared" si="219"/>
        <v>0.74468085106382975</v>
      </c>
      <c r="J2020" s="137">
        <f t="shared" si="220"/>
        <v>0.88778061602080349</v>
      </c>
      <c r="K2020" s="137">
        <f t="shared" si="221"/>
        <v>0.11470541856400912</v>
      </c>
      <c r="L2020" s="137">
        <f t="shared" si="222"/>
        <v>0.2744260311004415</v>
      </c>
      <c r="M2020" s="137">
        <f t="shared" si="223"/>
        <v>1.2769120656852539</v>
      </c>
      <c r="N2020" s="383">
        <f t="shared" si="217"/>
        <v>48011.893669765552</v>
      </c>
    </row>
    <row r="2021" spans="2:14" x14ac:dyDescent="0.25">
      <c r="B2021" s="382">
        <v>24</v>
      </c>
      <c r="C2021" s="382">
        <v>6422</v>
      </c>
      <c r="D2021" s="379" t="s">
        <v>2591</v>
      </c>
      <c r="E2021" s="380">
        <v>58</v>
      </c>
      <c r="F2021" s="380">
        <v>1141</v>
      </c>
      <c r="G2021" s="380">
        <v>200</v>
      </c>
      <c r="H2021" s="137">
        <f t="shared" si="218"/>
        <v>0.22611744084136723</v>
      </c>
      <c r="I2021" s="381">
        <f t="shared" si="219"/>
        <v>0.28999999999999998</v>
      </c>
      <c r="J2021" s="137">
        <f t="shared" si="220"/>
        <v>-0.10832936869298436</v>
      </c>
      <c r="K2021" s="137">
        <f t="shared" si="221"/>
        <v>-0.18133046657873991</v>
      </c>
      <c r="L2021" s="137">
        <f t="shared" si="222"/>
        <v>-0.11283883309710731</v>
      </c>
      <c r="M2021" s="137">
        <f t="shared" si="223"/>
        <v>-0.40249866836883158</v>
      </c>
      <c r="N2021" s="383">
        <f t="shared" si="217"/>
        <v>-80.499733673766315</v>
      </c>
    </row>
    <row r="2022" spans="2:14" x14ac:dyDescent="0.25">
      <c r="B2022" s="382">
        <v>24</v>
      </c>
      <c r="C2022" s="382">
        <v>6423</v>
      </c>
      <c r="D2022" s="379" t="s">
        <v>2592</v>
      </c>
      <c r="E2022" s="380">
        <v>427</v>
      </c>
      <c r="F2022" s="380">
        <v>2556</v>
      </c>
      <c r="G2022" s="380">
        <v>1075</v>
      </c>
      <c r="H2022" s="137">
        <f t="shared" si="218"/>
        <v>0.58763693270735529</v>
      </c>
      <c r="I2022" s="381">
        <f t="shared" si="219"/>
        <v>0.39720930232558138</v>
      </c>
      <c r="J2022" s="137">
        <f t="shared" si="220"/>
        <v>-8.5024656483771416E-2</v>
      </c>
      <c r="K2022" s="137">
        <f t="shared" si="221"/>
        <v>-0.1721213996346673</v>
      </c>
      <c r="L2022" s="137">
        <f t="shared" si="222"/>
        <v>-2.1525561802113333E-2</v>
      </c>
      <c r="M2022" s="137">
        <f t="shared" si="223"/>
        <v>-0.27867161792055206</v>
      </c>
      <c r="N2022" s="383">
        <f t="shared" si="217"/>
        <v>-299.57198926459347</v>
      </c>
    </row>
    <row r="2023" spans="2:14" x14ac:dyDescent="0.25">
      <c r="B2023" s="382">
        <v>24</v>
      </c>
      <c r="C2023" s="382">
        <v>6432</v>
      </c>
      <c r="D2023" s="379" t="s">
        <v>2593</v>
      </c>
      <c r="E2023" s="380">
        <v>331</v>
      </c>
      <c r="F2023" s="380">
        <v>4133</v>
      </c>
      <c r="G2023" s="380">
        <v>624</v>
      </c>
      <c r="H2023" s="137">
        <f t="shared" si="218"/>
        <v>0.23106702153399467</v>
      </c>
      <c r="I2023" s="381">
        <f t="shared" si="219"/>
        <v>0.53044871794871795</v>
      </c>
      <c r="J2023" s="137">
        <f t="shared" si="220"/>
        <v>-9.7036571005320024E-2</v>
      </c>
      <c r="K2023" s="137">
        <f t="shared" si="221"/>
        <v>-0.18120438480177065</v>
      </c>
      <c r="L2023" s="137">
        <f t="shared" si="222"/>
        <v>9.1958311724399222E-2</v>
      </c>
      <c r="M2023" s="137">
        <f t="shared" si="223"/>
        <v>-0.18628264408269146</v>
      </c>
      <c r="N2023" s="383">
        <f t="shared" si="217"/>
        <v>-116.24036990759947</v>
      </c>
    </row>
    <row r="2024" spans="2:14" x14ac:dyDescent="0.25">
      <c r="B2024" s="382">
        <v>24</v>
      </c>
      <c r="C2024" s="382">
        <v>6433</v>
      </c>
      <c r="D2024" s="379" t="s">
        <v>2594</v>
      </c>
      <c r="E2024" s="380">
        <v>128</v>
      </c>
      <c r="F2024" s="380">
        <v>1605</v>
      </c>
      <c r="G2024" s="380">
        <v>297</v>
      </c>
      <c r="H2024" s="137">
        <f t="shared" si="218"/>
        <v>0.26479750778816197</v>
      </c>
      <c r="I2024" s="381">
        <f t="shared" si="219"/>
        <v>0.43097643097643096</v>
      </c>
      <c r="J2024" s="137">
        <f t="shared" si="220"/>
        <v>-0.10574587488236303</v>
      </c>
      <c r="K2024" s="137">
        <f t="shared" si="221"/>
        <v>-0.1803451605746966</v>
      </c>
      <c r="L2024" s="137">
        <f t="shared" si="222"/>
        <v>7.2348807384427652E-3</v>
      </c>
      <c r="M2024" s="137">
        <f t="shared" si="223"/>
        <v>-0.27885615471861686</v>
      </c>
      <c r="N2024" s="383">
        <f t="shared" si="217"/>
        <v>-82.820277951429205</v>
      </c>
    </row>
    <row r="2025" spans="2:14" x14ac:dyDescent="0.25">
      <c r="B2025" s="382">
        <v>24</v>
      </c>
      <c r="C2025" s="382">
        <v>6434</v>
      </c>
      <c r="D2025" s="379" t="s">
        <v>2595</v>
      </c>
      <c r="E2025" s="380">
        <v>133</v>
      </c>
      <c r="F2025" s="380">
        <v>1559</v>
      </c>
      <c r="G2025" s="380">
        <v>310</v>
      </c>
      <c r="H2025" s="137">
        <f t="shared" si="218"/>
        <v>0.2841565105837075</v>
      </c>
      <c r="I2025" s="381">
        <f t="shared" si="219"/>
        <v>0.42903225806451611</v>
      </c>
      <c r="J2025" s="137">
        <f t="shared" si="220"/>
        <v>-0.10539963344382618</v>
      </c>
      <c r="K2025" s="137">
        <f t="shared" si="221"/>
        <v>-0.1798520243628855</v>
      </c>
      <c r="L2025" s="137">
        <f t="shared" si="222"/>
        <v>5.5789722986049088E-3</v>
      </c>
      <c r="M2025" s="137">
        <f t="shared" si="223"/>
        <v>-0.27967268550810676</v>
      </c>
      <c r="N2025" s="383">
        <f t="shared" si="217"/>
        <v>-86.698532507513093</v>
      </c>
    </row>
    <row r="2026" spans="2:14" x14ac:dyDescent="0.25">
      <c r="B2026" s="382">
        <v>24</v>
      </c>
      <c r="C2026" s="382">
        <v>6435</v>
      </c>
      <c r="D2026" s="379" t="s">
        <v>2596</v>
      </c>
      <c r="E2026" s="380">
        <v>106</v>
      </c>
      <c r="F2026" s="380">
        <v>1732</v>
      </c>
      <c r="G2026" s="380">
        <v>496</v>
      </c>
      <c r="H2026" s="137">
        <f t="shared" si="218"/>
        <v>0.34757505773672054</v>
      </c>
      <c r="I2026" s="381">
        <f t="shared" si="219"/>
        <v>0.21370967741935484</v>
      </c>
      <c r="J2026" s="137">
        <f t="shared" si="220"/>
        <v>-0.10044571747706775</v>
      </c>
      <c r="K2026" s="137">
        <f t="shared" si="221"/>
        <v>-0.17823654951472875</v>
      </c>
      <c r="L2026" s="137">
        <f t="shared" si="222"/>
        <v>-0.17781751285600739</v>
      </c>
      <c r="M2026" s="137">
        <f t="shared" si="223"/>
        <v>-0.45649977984780388</v>
      </c>
      <c r="N2026" s="383">
        <f t="shared" si="217"/>
        <v>-226.42389080451073</v>
      </c>
    </row>
    <row r="2027" spans="2:14" x14ac:dyDescent="0.25">
      <c r="B2027" s="382">
        <v>24</v>
      </c>
      <c r="C2027" s="382">
        <v>6436</v>
      </c>
      <c r="D2027" s="379" t="s">
        <v>2597</v>
      </c>
      <c r="E2027" s="380">
        <v>9351</v>
      </c>
      <c r="F2027" s="380">
        <v>3404</v>
      </c>
      <c r="G2027" s="380">
        <v>10907</v>
      </c>
      <c r="H2027" s="137">
        <f t="shared" si="218"/>
        <v>5.9512338425381905</v>
      </c>
      <c r="I2027" s="381">
        <f t="shared" si="219"/>
        <v>0.8573393233703126</v>
      </c>
      <c r="J2027" s="137">
        <f t="shared" si="220"/>
        <v>0.17684040687735059</v>
      </c>
      <c r="K2027" s="137">
        <f t="shared" si="221"/>
        <v>-3.5493294885164513E-2</v>
      </c>
      <c r="L2027" s="137">
        <f t="shared" si="222"/>
        <v>0.37038051846535724</v>
      </c>
      <c r="M2027" s="137">
        <f t="shared" si="223"/>
        <v>0.51172763045754333</v>
      </c>
      <c r="N2027" s="383">
        <f t="shared" si="217"/>
        <v>5581.4132654004252</v>
      </c>
    </row>
    <row r="2028" spans="2:14" x14ac:dyDescent="0.25">
      <c r="B2028" s="382">
        <v>24</v>
      </c>
      <c r="C2028" s="382">
        <v>6437</v>
      </c>
      <c r="D2028" s="379" t="s">
        <v>2598</v>
      </c>
      <c r="E2028" s="380">
        <v>550</v>
      </c>
      <c r="F2028" s="380">
        <v>1758</v>
      </c>
      <c r="G2028" s="380">
        <v>1231</v>
      </c>
      <c r="H2028" s="137">
        <f t="shared" si="218"/>
        <v>1.0130830489192264</v>
      </c>
      <c r="I2028" s="381">
        <f t="shared" si="219"/>
        <v>0.44679122664500404</v>
      </c>
      <c r="J2028" s="137">
        <f t="shared" si="220"/>
        <v>-8.0869759221328871E-2</v>
      </c>
      <c r="K2028" s="137">
        <f t="shared" si="221"/>
        <v>-0.16128391547836854</v>
      </c>
      <c r="L2028" s="137">
        <f t="shared" si="222"/>
        <v>2.0704800755026342E-2</v>
      </c>
      <c r="M2028" s="137">
        <f t="shared" si="223"/>
        <v>-0.22144887394467105</v>
      </c>
      <c r="N2028" s="383">
        <f t="shared" si="217"/>
        <v>-272.60356382589009</v>
      </c>
    </row>
    <row r="2029" spans="2:14" x14ac:dyDescent="0.25">
      <c r="B2029" s="382">
        <v>24</v>
      </c>
      <c r="C2029" s="382">
        <v>6451</v>
      </c>
      <c r="D2029" s="379" t="s">
        <v>2599</v>
      </c>
      <c r="E2029" s="380">
        <v>868</v>
      </c>
      <c r="F2029" s="380">
        <v>463</v>
      </c>
      <c r="G2029" s="380">
        <v>1682</v>
      </c>
      <c r="H2029" s="137">
        <f t="shared" si="218"/>
        <v>5.5075593952483803</v>
      </c>
      <c r="I2029" s="381">
        <f t="shared" si="219"/>
        <v>0.51605231866825207</v>
      </c>
      <c r="J2029" s="137">
        <f t="shared" si="220"/>
        <v>-6.8857844699780249E-2</v>
      </c>
      <c r="K2029" s="137">
        <f t="shared" si="221"/>
        <v>-4.6795113399505817E-2</v>
      </c>
      <c r="L2029" s="137">
        <f t="shared" si="222"/>
        <v>7.9696481037580535E-2</v>
      </c>
      <c r="M2029" s="137">
        <f t="shared" si="223"/>
        <v>-3.595647706170553E-2</v>
      </c>
      <c r="N2029" s="383">
        <f t="shared" si="217"/>
        <v>-60.478794417788698</v>
      </c>
    </row>
    <row r="2030" spans="2:14" x14ac:dyDescent="0.25">
      <c r="B2030" s="382">
        <v>24</v>
      </c>
      <c r="C2030" s="382">
        <v>6452</v>
      </c>
      <c r="D2030" s="379" t="s">
        <v>2600</v>
      </c>
      <c r="E2030" s="380">
        <v>1290</v>
      </c>
      <c r="F2030" s="380">
        <v>844</v>
      </c>
      <c r="G2030" s="380">
        <v>2005</v>
      </c>
      <c r="H2030" s="137">
        <f t="shared" si="218"/>
        <v>3.9040284360189572</v>
      </c>
      <c r="I2030" s="381">
        <f t="shared" si="219"/>
        <v>0.64339152119700749</v>
      </c>
      <c r="J2030" s="137">
        <f t="shared" si="220"/>
        <v>-6.025507664997936E-2</v>
      </c>
      <c r="K2030" s="137">
        <f t="shared" si="221"/>
        <v>-8.7642216481601184E-2</v>
      </c>
      <c r="L2030" s="137">
        <f t="shared" si="222"/>
        <v>0.18815497199654935</v>
      </c>
      <c r="M2030" s="137">
        <f t="shared" si="223"/>
        <v>4.025767886496881E-2</v>
      </c>
      <c r="N2030" s="383">
        <f t="shared" si="217"/>
        <v>80.716646124262468</v>
      </c>
    </row>
    <row r="2031" spans="2:14" x14ac:dyDescent="0.25">
      <c r="B2031" s="382">
        <v>24</v>
      </c>
      <c r="C2031" s="382">
        <v>6455</v>
      </c>
      <c r="D2031" s="379" t="s">
        <v>2601</v>
      </c>
      <c r="E2031" s="380">
        <v>1366</v>
      </c>
      <c r="F2031" s="380">
        <v>1013</v>
      </c>
      <c r="G2031" s="380">
        <v>4652</v>
      </c>
      <c r="H2031" s="137">
        <f t="shared" si="218"/>
        <v>5.9407699901283317</v>
      </c>
      <c r="I2031" s="381">
        <f t="shared" si="219"/>
        <v>0.2936371453138435</v>
      </c>
      <c r="J2031" s="137">
        <f t="shared" si="220"/>
        <v>1.0245007027491137E-2</v>
      </c>
      <c r="K2031" s="137">
        <f t="shared" si="221"/>
        <v>-3.5759842939981447E-2</v>
      </c>
      <c r="L2031" s="137">
        <f t="shared" si="222"/>
        <v>-0.10974097097527666</v>
      </c>
      <c r="M2031" s="137">
        <f t="shared" si="223"/>
        <v>-0.13525580688776698</v>
      </c>
      <c r="N2031" s="383">
        <f t="shared" si="217"/>
        <v>-629.21001364189203</v>
      </c>
    </row>
    <row r="2032" spans="2:14" x14ac:dyDescent="0.25">
      <c r="B2032" s="382">
        <v>24</v>
      </c>
      <c r="C2032" s="382">
        <v>6456</v>
      </c>
      <c r="D2032" s="379" t="s">
        <v>2602</v>
      </c>
      <c r="E2032" s="380">
        <v>247</v>
      </c>
      <c r="F2032" s="380">
        <v>1252</v>
      </c>
      <c r="G2032" s="380">
        <v>1061</v>
      </c>
      <c r="H2032" s="137">
        <f t="shared" si="218"/>
        <v>1.0447284345047922</v>
      </c>
      <c r="I2032" s="381">
        <f t="shared" si="219"/>
        <v>0.23279924599434496</v>
      </c>
      <c r="J2032" s="137">
        <f t="shared" si="220"/>
        <v>-8.5397531879118818E-2</v>
      </c>
      <c r="K2032" s="137">
        <f t="shared" si="221"/>
        <v>-0.16047780548738499</v>
      </c>
      <c r="L2032" s="137">
        <f t="shared" si="222"/>
        <v>-0.1615583738038868</v>
      </c>
      <c r="M2032" s="137">
        <f t="shared" si="223"/>
        <v>-0.40743371117039062</v>
      </c>
      <c r="N2032" s="383">
        <f t="shared" si="217"/>
        <v>-432.28716755178448</v>
      </c>
    </row>
    <row r="2033" spans="2:14" x14ac:dyDescent="0.25">
      <c r="B2033" s="382">
        <v>24</v>
      </c>
      <c r="C2033" s="382">
        <v>6458</v>
      </c>
      <c r="D2033" s="379" t="s">
        <v>2603</v>
      </c>
      <c r="E2033" s="380">
        <v>37929</v>
      </c>
      <c r="F2033" s="380">
        <v>2991</v>
      </c>
      <c r="G2033" s="380">
        <v>45309</v>
      </c>
      <c r="H2033" s="137">
        <f t="shared" si="218"/>
        <v>27.829488465396189</v>
      </c>
      <c r="I2033" s="381">
        <f t="shared" si="219"/>
        <v>0.83711845328742629</v>
      </c>
      <c r="J2033" s="137">
        <f t="shared" si="220"/>
        <v>1.0931017890731722</v>
      </c>
      <c r="K2033" s="137">
        <f t="shared" si="221"/>
        <v>0.52181638266896269</v>
      </c>
      <c r="L2033" s="137">
        <f t="shared" si="222"/>
        <v>0.35315781711718475</v>
      </c>
      <c r="M2033" s="137">
        <f t="shared" si="223"/>
        <v>1.9680759888593198</v>
      </c>
      <c r="N2033" s="383">
        <f t="shared" si="217"/>
        <v>89171.554979226916</v>
      </c>
    </row>
    <row r="2034" spans="2:14" x14ac:dyDescent="0.25">
      <c r="B2034" s="382">
        <v>24</v>
      </c>
      <c r="C2034" s="382">
        <v>6487</v>
      </c>
      <c r="D2034" s="379" t="s">
        <v>2604</v>
      </c>
      <c r="E2034" s="380">
        <v>6969</v>
      </c>
      <c r="F2034" s="380">
        <v>12408</v>
      </c>
      <c r="G2034" s="380">
        <v>17514</v>
      </c>
      <c r="H2034" s="137">
        <f t="shared" si="218"/>
        <v>1.9731624758220503</v>
      </c>
      <c r="I2034" s="381">
        <f t="shared" si="219"/>
        <v>0.39791024323398422</v>
      </c>
      <c r="J2034" s="137">
        <f t="shared" si="220"/>
        <v>0.35281095952451624</v>
      </c>
      <c r="K2034" s="137">
        <f t="shared" si="221"/>
        <v>-0.13682759731875896</v>
      </c>
      <c r="L2034" s="137">
        <f t="shared" si="222"/>
        <v>-2.092855010683738E-2</v>
      </c>
      <c r="M2034" s="137">
        <f t="shared" si="223"/>
        <v>0.19505481209891989</v>
      </c>
      <c r="N2034" s="383">
        <f t="shared" si="217"/>
        <v>3416.189979100483</v>
      </c>
    </row>
    <row r="2035" spans="2:14" x14ac:dyDescent="0.25">
      <c r="B2035" s="382">
        <v>24</v>
      </c>
      <c r="C2035" s="382">
        <v>6504</v>
      </c>
      <c r="D2035" s="379" t="s">
        <v>2605</v>
      </c>
      <c r="E2035" s="380">
        <v>291</v>
      </c>
      <c r="F2035" s="380">
        <v>1283</v>
      </c>
      <c r="G2035" s="380">
        <v>473</v>
      </c>
      <c r="H2035" s="137">
        <f t="shared" si="218"/>
        <v>0.59547934528448943</v>
      </c>
      <c r="I2035" s="381">
        <f t="shared" si="219"/>
        <v>0.61522198731501054</v>
      </c>
      <c r="J2035" s="137">
        <f t="shared" si="220"/>
        <v>-0.10105829848370992</v>
      </c>
      <c r="K2035" s="137">
        <f t="shared" si="221"/>
        <v>-0.17192162810353048</v>
      </c>
      <c r="L2035" s="137">
        <f t="shared" si="222"/>
        <v>0.16416216322134905</v>
      </c>
      <c r="M2035" s="137">
        <f t="shared" si="223"/>
        <v>-0.10881776336589136</v>
      </c>
      <c r="N2035" s="383">
        <f t="shared" si="217"/>
        <v>-51.470802072066611</v>
      </c>
    </row>
    <row r="2036" spans="2:14" x14ac:dyDescent="0.25">
      <c r="B2036" s="382">
        <v>24</v>
      </c>
      <c r="C2036" s="382">
        <v>6511</v>
      </c>
      <c r="D2036" s="379" t="s">
        <v>2606</v>
      </c>
      <c r="E2036" s="380">
        <v>238</v>
      </c>
      <c r="F2036" s="380">
        <v>2875</v>
      </c>
      <c r="G2036" s="380">
        <v>658</v>
      </c>
      <c r="H2036" s="137">
        <f t="shared" si="218"/>
        <v>0.31165217391304345</v>
      </c>
      <c r="I2036" s="381">
        <f t="shared" si="219"/>
        <v>0.36170212765957449</v>
      </c>
      <c r="J2036" s="137">
        <f t="shared" si="220"/>
        <v>-9.6131016473762043E-2</v>
      </c>
      <c r="K2036" s="137">
        <f t="shared" si="221"/>
        <v>-0.17915162117586897</v>
      </c>
      <c r="L2036" s="137">
        <f t="shared" si="222"/>
        <v>-5.1768051985935558E-2</v>
      </c>
      <c r="M2036" s="137">
        <f t="shared" si="223"/>
        <v>-0.32705068963556655</v>
      </c>
      <c r="N2036" s="383">
        <f t="shared" si="217"/>
        <v>-215.19935378020278</v>
      </c>
    </row>
    <row r="2037" spans="2:14" x14ac:dyDescent="0.25">
      <c r="B2037" s="382">
        <v>24</v>
      </c>
      <c r="C2037" s="382">
        <v>6512</v>
      </c>
      <c r="D2037" s="379" t="s">
        <v>2607</v>
      </c>
      <c r="E2037" s="380">
        <v>5842</v>
      </c>
      <c r="F2037" s="380">
        <v>12382</v>
      </c>
      <c r="G2037" s="380">
        <v>10691</v>
      </c>
      <c r="H2037" s="137">
        <f t="shared" si="218"/>
        <v>1.3352447100629947</v>
      </c>
      <c r="I2037" s="381">
        <f t="shared" si="219"/>
        <v>0.54644093162473106</v>
      </c>
      <c r="J2037" s="137">
        <f t="shared" si="220"/>
        <v>0.17108747220627629</v>
      </c>
      <c r="K2037" s="137">
        <f t="shared" si="221"/>
        <v>-0.1530774193667111</v>
      </c>
      <c r="L2037" s="137">
        <f t="shared" si="222"/>
        <v>0.1055793438021059</v>
      </c>
      <c r="M2037" s="137">
        <f t="shared" si="223"/>
        <v>0.1235893966416711</v>
      </c>
      <c r="N2037" s="383">
        <f t="shared" si="217"/>
        <v>1321.2942394961058</v>
      </c>
    </row>
    <row r="2038" spans="2:14" x14ac:dyDescent="0.25">
      <c r="B2038" s="382">
        <v>24</v>
      </c>
      <c r="C2038" s="382">
        <v>6513</v>
      </c>
      <c r="D2038" s="379" t="s">
        <v>2608</v>
      </c>
      <c r="E2038" s="380">
        <v>7108</v>
      </c>
      <c r="F2038" s="380">
        <v>2568</v>
      </c>
      <c r="G2038" s="380">
        <v>11718</v>
      </c>
      <c r="H2038" s="137">
        <f t="shared" si="218"/>
        <v>7.3309968847352023</v>
      </c>
      <c r="I2038" s="381">
        <f t="shared" si="219"/>
        <v>0.60658815497525176</v>
      </c>
      <c r="J2038" s="137">
        <f t="shared" si="220"/>
        <v>0.19844054585068968</v>
      </c>
      <c r="K2038" s="137">
        <f t="shared" si="221"/>
        <v>-3.4628204509418002E-4</v>
      </c>
      <c r="L2038" s="137">
        <f t="shared" si="222"/>
        <v>0.15680847788197744</v>
      </c>
      <c r="M2038" s="137">
        <f t="shared" si="223"/>
        <v>0.35490274168757296</v>
      </c>
      <c r="N2038" s="383">
        <f t="shared" si="217"/>
        <v>4158.7503270949801</v>
      </c>
    </row>
    <row r="2039" spans="2:14" x14ac:dyDescent="0.25">
      <c r="B2039" s="382">
        <v>25</v>
      </c>
      <c r="C2039" s="382">
        <v>6601</v>
      </c>
      <c r="D2039" s="379" t="s">
        <v>2609</v>
      </c>
      <c r="E2039" s="380">
        <v>460</v>
      </c>
      <c r="F2039" s="380">
        <v>245</v>
      </c>
      <c r="G2039" s="380">
        <v>1173</v>
      </c>
      <c r="H2039" s="137">
        <f t="shared" si="218"/>
        <v>6.66530612244898</v>
      </c>
      <c r="I2039" s="381">
        <f t="shared" si="219"/>
        <v>0.39215686274509803</v>
      </c>
      <c r="J2039" s="137">
        <f t="shared" si="220"/>
        <v>-8.2414528716339558E-2</v>
      </c>
      <c r="K2039" s="137">
        <f t="shared" si="221"/>
        <v>-1.7303571850693478E-2</v>
      </c>
      <c r="L2039" s="137">
        <f t="shared" si="222"/>
        <v>-2.5828871086909948E-2</v>
      </c>
      <c r="M2039" s="137">
        <f t="shared" si="223"/>
        <v>-0.12554697165394299</v>
      </c>
      <c r="N2039" s="383">
        <f t="shared" si="217"/>
        <v>-147.26659775007514</v>
      </c>
    </row>
    <row r="2040" spans="2:14" x14ac:dyDescent="0.25">
      <c r="B2040" s="382">
        <v>25</v>
      </c>
      <c r="C2040" s="382">
        <v>6602</v>
      </c>
      <c r="D2040" s="379" t="s">
        <v>2610</v>
      </c>
      <c r="E2040" s="380">
        <v>506</v>
      </c>
      <c r="F2040" s="380">
        <v>382</v>
      </c>
      <c r="G2040" s="380">
        <v>2563</v>
      </c>
      <c r="H2040" s="137">
        <f t="shared" si="218"/>
        <v>8.0340314136125652</v>
      </c>
      <c r="I2040" s="381">
        <f t="shared" si="219"/>
        <v>0.19742489270386265</v>
      </c>
      <c r="J2040" s="137">
        <f t="shared" si="220"/>
        <v>-4.5393328749704129E-2</v>
      </c>
      <c r="K2040" s="137">
        <f t="shared" si="221"/>
        <v>1.7562273886451985E-2</v>
      </c>
      <c r="L2040" s="137">
        <f t="shared" si="222"/>
        <v>-0.19168773617105539</v>
      </c>
      <c r="M2040" s="137">
        <f t="shared" si="223"/>
        <v>-0.21951879103430755</v>
      </c>
      <c r="N2040" s="383">
        <f t="shared" si="217"/>
        <v>-562.62666142093019</v>
      </c>
    </row>
    <row r="2041" spans="2:14" x14ac:dyDescent="0.25">
      <c r="B2041" s="382">
        <v>25</v>
      </c>
      <c r="C2041" s="382">
        <v>6603</v>
      </c>
      <c r="D2041" s="379" t="s">
        <v>2611</v>
      </c>
      <c r="E2041" s="380">
        <v>184</v>
      </c>
      <c r="F2041" s="380">
        <v>431</v>
      </c>
      <c r="G2041" s="380">
        <v>1746</v>
      </c>
      <c r="H2041" s="137">
        <f t="shared" si="218"/>
        <v>4.4779582366589326</v>
      </c>
      <c r="I2041" s="381">
        <f t="shared" si="219"/>
        <v>0.10538373424971363</v>
      </c>
      <c r="J2041" s="137">
        <f t="shared" si="220"/>
        <v>-6.71532714639064E-2</v>
      </c>
      <c r="K2041" s="137">
        <f t="shared" si="221"/>
        <v>-7.3022374193122241E-2</v>
      </c>
      <c r="L2041" s="137">
        <f t="shared" si="222"/>
        <v>-0.27008185953458191</v>
      </c>
      <c r="M2041" s="137">
        <f t="shared" si="223"/>
        <v>-0.41025750519161053</v>
      </c>
      <c r="N2041" s="383">
        <f t="shared" si="217"/>
        <v>-716.30960406455199</v>
      </c>
    </row>
    <row r="2042" spans="2:14" x14ac:dyDescent="0.25">
      <c r="B2042" s="382">
        <v>25</v>
      </c>
      <c r="C2042" s="382">
        <v>6604</v>
      </c>
      <c r="D2042" s="379" t="s">
        <v>2612</v>
      </c>
      <c r="E2042" s="380">
        <v>415</v>
      </c>
      <c r="F2042" s="380">
        <v>512</v>
      </c>
      <c r="G2042" s="380">
        <v>1412</v>
      </c>
      <c r="H2042" s="137">
        <f t="shared" si="218"/>
        <v>3.568359375</v>
      </c>
      <c r="I2042" s="381">
        <f t="shared" si="219"/>
        <v>0.29390934844192634</v>
      </c>
      <c r="J2042" s="137">
        <f t="shared" si="220"/>
        <v>-7.6049013038623117E-2</v>
      </c>
      <c r="K2042" s="137">
        <f t="shared" si="221"/>
        <v>-9.6192789613971749E-2</v>
      </c>
      <c r="L2042" s="137">
        <f t="shared" si="222"/>
        <v>-0.10950912767863349</v>
      </c>
      <c r="M2042" s="137">
        <f t="shared" si="223"/>
        <v>-0.28175093033122833</v>
      </c>
      <c r="N2042" s="383">
        <f t="shared" si="217"/>
        <v>-397.83231362769442</v>
      </c>
    </row>
    <row r="2043" spans="2:14" x14ac:dyDescent="0.25">
      <c r="B2043" s="382">
        <v>25</v>
      </c>
      <c r="C2043" s="382">
        <v>6605</v>
      </c>
      <c r="D2043" s="379" t="s">
        <v>2613</v>
      </c>
      <c r="E2043" s="380">
        <v>1044</v>
      </c>
      <c r="F2043" s="380">
        <v>502</v>
      </c>
      <c r="G2043" s="380">
        <v>2545</v>
      </c>
      <c r="H2043" s="137">
        <f t="shared" si="218"/>
        <v>7.1494023904382473</v>
      </c>
      <c r="I2043" s="381">
        <f t="shared" si="219"/>
        <v>0.41021611001964636</v>
      </c>
      <c r="J2043" s="137">
        <f t="shared" si="220"/>
        <v>-4.5872739972293651E-2</v>
      </c>
      <c r="K2043" s="137">
        <f t="shared" si="221"/>
        <v>-4.97207924906786E-3</v>
      </c>
      <c r="L2043" s="137">
        <f t="shared" si="222"/>
        <v>-1.0447286560258945E-2</v>
      </c>
      <c r="M2043" s="137">
        <f t="shared" si="223"/>
        <v>-6.1292105781620455E-2</v>
      </c>
      <c r="N2043" s="383">
        <f t="shared" si="217"/>
        <v>-155.98840921422405</v>
      </c>
    </row>
    <row r="2044" spans="2:14" x14ac:dyDescent="0.25">
      <c r="B2044" s="382">
        <v>25</v>
      </c>
      <c r="C2044" s="382">
        <v>6606</v>
      </c>
      <c r="D2044" s="379" t="s">
        <v>2614</v>
      </c>
      <c r="E2044" s="380">
        <v>1541</v>
      </c>
      <c r="F2044" s="380">
        <v>437</v>
      </c>
      <c r="G2044" s="380">
        <v>4105</v>
      </c>
      <c r="H2044" s="137">
        <f t="shared" si="218"/>
        <v>12.919908466819223</v>
      </c>
      <c r="I2044" s="381">
        <f t="shared" si="219"/>
        <v>0.37539585870889158</v>
      </c>
      <c r="J2044" s="137">
        <f t="shared" si="220"/>
        <v>-4.3237673478682742E-3</v>
      </c>
      <c r="K2044" s="137">
        <f t="shared" si="221"/>
        <v>0.14202131378842053</v>
      </c>
      <c r="L2044" s="137">
        <f t="shared" si="222"/>
        <v>-4.0104704205258787E-2</v>
      </c>
      <c r="M2044" s="137">
        <f t="shared" si="223"/>
        <v>9.7592842235293478E-2</v>
      </c>
      <c r="N2044" s="383">
        <f t="shared" si="217"/>
        <v>400.61861737587975</v>
      </c>
    </row>
    <row r="2045" spans="2:14" x14ac:dyDescent="0.25">
      <c r="B2045" s="382">
        <v>25</v>
      </c>
      <c r="C2045" s="382">
        <v>6607</v>
      </c>
      <c r="D2045" s="379" t="s">
        <v>2615</v>
      </c>
      <c r="E2045" s="380">
        <v>3055</v>
      </c>
      <c r="F2045" s="380">
        <v>1241</v>
      </c>
      <c r="G2045" s="380">
        <v>11112</v>
      </c>
      <c r="H2045" s="137">
        <f t="shared" si="218"/>
        <v>11.415793714746172</v>
      </c>
      <c r="I2045" s="381">
        <f t="shared" si="219"/>
        <v>0.27492800575953924</v>
      </c>
      <c r="J2045" s="137">
        <f t="shared" si="220"/>
        <v>0.18230036802350905</v>
      </c>
      <c r="K2045" s="137">
        <f t="shared" si="221"/>
        <v>0.10370666200598623</v>
      </c>
      <c r="L2045" s="137">
        <f t="shared" si="222"/>
        <v>-0.12567608760004406</v>
      </c>
      <c r="M2045" s="137">
        <f t="shared" si="223"/>
        <v>0.16033094242945123</v>
      </c>
      <c r="N2045" s="383">
        <f t="shared" si="217"/>
        <v>1781.5974322760621</v>
      </c>
    </row>
    <row r="2046" spans="2:14" x14ac:dyDescent="0.25">
      <c r="B2046" s="382">
        <v>25</v>
      </c>
      <c r="C2046" s="382">
        <v>6608</v>
      </c>
      <c r="D2046" s="379" t="s">
        <v>2616</v>
      </c>
      <c r="E2046" s="380">
        <v>27317</v>
      </c>
      <c r="F2046" s="380">
        <v>260</v>
      </c>
      <c r="G2046" s="380">
        <v>22488</v>
      </c>
      <c r="H2046" s="137">
        <f t="shared" si="218"/>
        <v>191.55769230769232</v>
      </c>
      <c r="I2046" s="381">
        <f t="shared" si="219"/>
        <v>1.2147367484880824</v>
      </c>
      <c r="J2046" s="137">
        <f t="shared" si="220"/>
        <v>0.4852882607000879</v>
      </c>
      <c r="K2046" s="137">
        <f t="shared" si="221"/>
        <v>4.6925015704413431</v>
      </c>
      <c r="L2046" s="137">
        <f t="shared" si="222"/>
        <v>0.67478626807841191</v>
      </c>
      <c r="M2046" s="137">
        <f t="shared" si="223"/>
        <v>5.852576099219843</v>
      </c>
      <c r="N2046" s="383">
        <f t="shared" si="217"/>
        <v>131612.73131925584</v>
      </c>
    </row>
    <row r="2047" spans="2:14" x14ac:dyDescent="0.25">
      <c r="B2047" s="382">
        <v>25</v>
      </c>
      <c r="C2047" s="382">
        <v>6609</v>
      </c>
      <c r="D2047" s="379" t="s">
        <v>2617</v>
      </c>
      <c r="E2047" s="380">
        <v>285</v>
      </c>
      <c r="F2047" s="380">
        <v>421</v>
      </c>
      <c r="G2047" s="380">
        <v>1050</v>
      </c>
      <c r="H2047" s="137">
        <f t="shared" si="218"/>
        <v>3.1710213776722092</v>
      </c>
      <c r="I2047" s="381">
        <f t="shared" si="219"/>
        <v>0.27142857142857141</v>
      </c>
      <c r="J2047" s="137">
        <f t="shared" si="220"/>
        <v>-8.5690505404034639E-2</v>
      </c>
      <c r="K2047" s="137">
        <f t="shared" si="221"/>
        <v>-0.10631426936580701</v>
      </c>
      <c r="L2047" s="137">
        <f t="shared" si="222"/>
        <v>-0.12865665728486736</v>
      </c>
      <c r="M2047" s="137">
        <f t="shared" si="223"/>
        <v>-0.32066143205470898</v>
      </c>
      <c r="N2047" s="383">
        <f t="shared" si="217"/>
        <v>-336.69450365744444</v>
      </c>
    </row>
    <row r="2048" spans="2:14" x14ac:dyDescent="0.25">
      <c r="B2048" s="382">
        <v>25</v>
      </c>
      <c r="C2048" s="382">
        <v>6610</v>
      </c>
      <c r="D2048" s="379" t="s">
        <v>2618</v>
      </c>
      <c r="E2048" s="380">
        <v>108</v>
      </c>
      <c r="F2048" s="380">
        <v>464</v>
      </c>
      <c r="G2048" s="380">
        <v>862</v>
      </c>
      <c r="H2048" s="137">
        <f t="shared" si="218"/>
        <v>2.0905172413793105</v>
      </c>
      <c r="I2048" s="381">
        <f t="shared" si="219"/>
        <v>0.12529002320185614</v>
      </c>
      <c r="J2048" s="137">
        <f t="shared" si="220"/>
        <v>-9.0697689284414115E-2</v>
      </c>
      <c r="K2048" s="137">
        <f t="shared" si="221"/>
        <v>-0.13383819310532483</v>
      </c>
      <c r="L2048" s="137">
        <f t="shared" si="222"/>
        <v>-0.25312709605665745</v>
      </c>
      <c r="M2048" s="137">
        <f t="shared" si="223"/>
        <v>-0.47766297844639638</v>
      </c>
      <c r="N2048" s="383">
        <f t="shared" si="217"/>
        <v>-411.74548742079367</v>
      </c>
    </row>
    <row r="2049" spans="2:14" x14ac:dyDescent="0.25">
      <c r="B2049" s="382">
        <v>25</v>
      </c>
      <c r="C2049" s="382">
        <v>6611</v>
      </c>
      <c r="D2049" s="379" t="s">
        <v>2619</v>
      </c>
      <c r="E2049" s="380">
        <v>171</v>
      </c>
      <c r="F2049" s="380">
        <v>513</v>
      </c>
      <c r="G2049" s="380">
        <v>1664</v>
      </c>
      <c r="H2049" s="137">
        <f t="shared" si="218"/>
        <v>3.5769980506822612</v>
      </c>
      <c r="I2049" s="381">
        <f t="shared" si="219"/>
        <v>0.10276442307692307</v>
      </c>
      <c r="J2049" s="137">
        <f t="shared" si="220"/>
        <v>-6.9337255922369778E-2</v>
      </c>
      <c r="K2049" s="137">
        <f t="shared" si="221"/>
        <v>-9.5972734694510953E-2</v>
      </c>
      <c r="L2049" s="137">
        <f t="shared" si="222"/>
        <v>-0.27231280280665615</v>
      </c>
      <c r="M2049" s="137">
        <f t="shared" si="223"/>
        <v>-0.43762279342353688</v>
      </c>
      <c r="N2049" s="383">
        <f t="shared" si="217"/>
        <v>-728.20432825676539</v>
      </c>
    </row>
    <row r="2050" spans="2:14" x14ac:dyDescent="0.25">
      <c r="B2050" s="382">
        <v>25</v>
      </c>
      <c r="C2050" s="382">
        <v>6612</v>
      </c>
      <c r="D2050" s="379" t="s">
        <v>2620</v>
      </c>
      <c r="E2050" s="380">
        <v>5493</v>
      </c>
      <c r="F2050" s="380">
        <v>406</v>
      </c>
      <c r="G2050" s="380">
        <v>14342</v>
      </c>
      <c r="H2050" s="137">
        <f t="shared" si="218"/>
        <v>48.854679802955665</v>
      </c>
      <c r="I2050" s="381">
        <f t="shared" si="219"/>
        <v>0.3830009761539534</v>
      </c>
      <c r="J2050" s="137">
        <f t="shared" si="220"/>
        <v>0.26832804852151798</v>
      </c>
      <c r="K2050" s="137">
        <f t="shared" si="221"/>
        <v>1.057395788194613</v>
      </c>
      <c r="L2050" s="137">
        <f t="shared" si="222"/>
        <v>-3.3627205169006621E-2</v>
      </c>
      <c r="M2050" s="137">
        <f t="shared" si="223"/>
        <v>1.2920966315471245</v>
      </c>
      <c r="N2050" s="383">
        <f t="shared" si="217"/>
        <v>18531.249889648861</v>
      </c>
    </row>
    <row r="2051" spans="2:14" x14ac:dyDescent="0.25">
      <c r="B2051" s="382">
        <v>25</v>
      </c>
      <c r="C2051" s="382">
        <v>6613</v>
      </c>
      <c r="D2051" s="379" t="s">
        <v>2621</v>
      </c>
      <c r="E2051" s="380">
        <v>2965</v>
      </c>
      <c r="F2051" s="380">
        <v>126</v>
      </c>
      <c r="G2051" s="380">
        <v>9578</v>
      </c>
      <c r="H2051" s="137">
        <f t="shared" si="218"/>
        <v>99.547619047619051</v>
      </c>
      <c r="I2051" s="381">
        <f t="shared" si="219"/>
        <v>0.30956358321152644</v>
      </c>
      <c r="J2051" s="137">
        <f t="shared" si="220"/>
        <v>0.14144387827615743</v>
      </c>
      <c r="K2051" s="137">
        <f t="shared" si="221"/>
        <v>2.3487083774172239</v>
      </c>
      <c r="L2051" s="137">
        <f t="shared" si="222"/>
        <v>-9.6175962035124421E-2</v>
      </c>
      <c r="M2051" s="137">
        <f t="shared" si="223"/>
        <v>2.3939762936582567</v>
      </c>
      <c r="N2051" s="383">
        <f t="shared" si="217"/>
        <v>22929.504940658782</v>
      </c>
    </row>
    <row r="2052" spans="2:14" x14ac:dyDescent="0.25">
      <c r="B2052" s="382">
        <v>25</v>
      </c>
      <c r="C2052" s="382">
        <v>6614</v>
      </c>
      <c r="D2052" s="379" t="s">
        <v>2622</v>
      </c>
      <c r="E2052" s="380">
        <v>201</v>
      </c>
      <c r="F2052" s="380">
        <v>383</v>
      </c>
      <c r="G2052" s="380">
        <v>1232</v>
      </c>
      <c r="H2052" s="137">
        <f t="shared" si="218"/>
        <v>3.7415143603133161</v>
      </c>
      <c r="I2052" s="381">
        <f t="shared" si="219"/>
        <v>0.16314935064935066</v>
      </c>
      <c r="J2052" s="137">
        <f t="shared" si="220"/>
        <v>-8.084312526451834E-2</v>
      </c>
      <c r="K2052" s="137">
        <f t="shared" si="221"/>
        <v>-9.1781973911560497E-2</v>
      </c>
      <c r="L2052" s="137">
        <f t="shared" si="222"/>
        <v>-0.22088120914881784</v>
      </c>
      <c r="M2052" s="137">
        <f t="shared" si="223"/>
        <v>-0.39350630832489664</v>
      </c>
      <c r="N2052" s="383">
        <f t="shared" si="217"/>
        <v>-484.79977185627263</v>
      </c>
    </row>
    <row r="2053" spans="2:14" x14ac:dyDescent="0.25">
      <c r="B2053" s="382">
        <v>25</v>
      </c>
      <c r="C2053" s="382">
        <v>6615</v>
      </c>
      <c r="D2053" s="379" t="s">
        <v>2623</v>
      </c>
      <c r="E2053" s="380">
        <v>273</v>
      </c>
      <c r="F2053" s="380">
        <v>682</v>
      </c>
      <c r="G2053" s="380">
        <v>1666</v>
      </c>
      <c r="H2053" s="137">
        <f t="shared" si="218"/>
        <v>2.8431085043988271</v>
      </c>
      <c r="I2053" s="381">
        <f t="shared" si="219"/>
        <v>0.1638655462184874</v>
      </c>
      <c r="J2053" s="137">
        <f t="shared" si="220"/>
        <v>-6.9283988008748715E-2</v>
      </c>
      <c r="K2053" s="137">
        <f t="shared" si="221"/>
        <v>-0.1146672673914769</v>
      </c>
      <c r="L2053" s="137">
        <f t="shared" si="222"/>
        <v>-0.22027120461669014</v>
      </c>
      <c r="M2053" s="137">
        <f t="shared" si="223"/>
        <v>-0.40422246001691575</v>
      </c>
      <c r="N2053" s="383">
        <f t="shared" si="217"/>
        <v>-673.43461838818166</v>
      </c>
    </row>
    <row r="2054" spans="2:14" x14ac:dyDescent="0.25">
      <c r="B2054" s="382">
        <v>25</v>
      </c>
      <c r="C2054" s="382">
        <v>6616</v>
      </c>
      <c r="D2054" s="379" t="s">
        <v>2624</v>
      </c>
      <c r="E2054" s="380">
        <v>4676</v>
      </c>
      <c r="F2054" s="380">
        <v>613</v>
      </c>
      <c r="G2054" s="380">
        <v>8643</v>
      </c>
      <c r="H2054" s="137">
        <f t="shared" si="218"/>
        <v>21.727569331158239</v>
      </c>
      <c r="I2054" s="381">
        <f t="shared" si="219"/>
        <v>0.5410158509776698</v>
      </c>
      <c r="J2054" s="137">
        <f t="shared" si="220"/>
        <v>0.11654112865831272</v>
      </c>
      <c r="K2054" s="137">
        <f t="shared" si="221"/>
        <v>0.36638083062037446</v>
      </c>
      <c r="L2054" s="137">
        <f t="shared" si="222"/>
        <v>0.10095864531627943</v>
      </c>
      <c r="M2054" s="137">
        <f t="shared" si="223"/>
        <v>0.5838806045949666</v>
      </c>
      <c r="N2054" s="383">
        <f t="shared" si="217"/>
        <v>5046.4800655142963</v>
      </c>
    </row>
    <row r="2055" spans="2:14" x14ac:dyDescent="0.25">
      <c r="B2055" s="382">
        <v>25</v>
      </c>
      <c r="C2055" s="382">
        <v>6617</v>
      </c>
      <c r="D2055" s="379" t="s">
        <v>2625</v>
      </c>
      <c r="E2055" s="380">
        <v>2920</v>
      </c>
      <c r="F2055" s="380">
        <v>369</v>
      </c>
      <c r="G2055" s="380">
        <v>6027</v>
      </c>
      <c r="H2055" s="137">
        <f t="shared" si="218"/>
        <v>24.24661246612466</v>
      </c>
      <c r="I2055" s="381">
        <f t="shared" si="219"/>
        <v>0.48448647751783641</v>
      </c>
      <c r="J2055" s="137">
        <f t="shared" si="220"/>
        <v>4.686669764196863E-2</v>
      </c>
      <c r="K2055" s="137">
        <f t="shared" si="221"/>
        <v>0.43054898029655186</v>
      </c>
      <c r="L2055" s="137">
        <f t="shared" si="222"/>
        <v>5.2810938886870912E-2</v>
      </c>
      <c r="M2055" s="137">
        <f t="shared" si="223"/>
        <v>0.53022661682539141</v>
      </c>
      <c r="N2055" s="383">
        <f t="shared" si="217"/>
        <v>3195.6758196066339</v>
      </c>
    </row>
    <row r="2056" spans="2:14" x14ac:dyDescent="0.25">
      <c r="B2056" s="382">
        <v>25</v>
      </c>
      <c r="C2056" s="382">
        <v>6618</v>
      </c>
      <c r="D2056" s="379" t="s">
        <v>2626</v>
      </c>
      <c r="E2056" s="380">
        <v>1334</v>
      </c>
      <c r="F2056" s="380">
        <v>269</v>
      </c>
      <c r="G2056" s="380">
        <v>4553</v>
      </c>
      <c r="H2056" s="137">
        <f t="shared" si="218"/>
        <v>21.884758364312269</v>
      </c>
      <c r="I2056" s="381">
        <f t="shared" si="219"/>
        <v>0.2929936305732484</v>
      </c>
      <c r="J2056" s="137">
        <f t="shared" si="220"/>
        <v>7.6082453032487573E-3</v>
      </c>
      <c r="K2056" s="137">
        <f t="shared" si="221"/>
        <v>0.37038494204938177</v>
      </c>
      <c r="L2056" s="137">
        <f t="shared" si="222"/>
        <v>-0.1102890711383748</v>
      </c>
      <c r="M2056" s="137">
        <f t="shared" si="223"/>
        <v>0.26770411621425572</v>
      </c>
      <c r="N2056" s="383">
        <f t="shared" si="217"/>
        <v>1218.8568411235062</v>
      </c>
    </row>
    <row r="2057" spans="2:14" x14ac:dyDescent="0.25">
      <c r="B2057" s="382">
        <v>25</v>
      </c>
      <c r="C2057" s="382">
        <v>6619</v>
      </c>
      <c r="D2057" s="379" t="s">
        <v>2627</v>
      </c>
      <c r="E2057" s="380">
        <v>379</v>
      </c>
      <c r="F2057" s="380">
        <v>276</v>
      </c>
      <c r="G2057" s="380">
        <v>2313</v>
      </c>
      <c r="H2057" s="137">
        <f t="shared" si="218"/>
        <v>9.7536231884057969</v>
      </c>
      <c r="I2057" s="381">
        <f t="shared" si="219"/>
        <v>0.16385646346735841</v>
      </c>
      <c r="J2057" s="137">
        <f t="shared" si="220"/>
        <v>-5.2051817952336404E-2</v>
      </c>
      <c r="K2057" s="137">
        <f t="shared" si="221"/>
        <v>6.1365820104141759E-2</v>
      </c>
      <c r="L2057" s="137">
        <f t="shared" si="222"/>
        <v>-0.22027894065917858</v>
      </c>
      <c r="M2057" s="137">
        <f t="shared" si="223"/>
        <v>-0.21096493850737322</v>
      </c>
      <c r="N2057" s="383">
        <f t="shared" si="217"/>
        <v>-487.96190276755425</v>
      </c>
    </row>
    <row r="2058" spans="2:14" x14ac:dyDescent="0.25">
      <c r="B2058" s="382">
        <v>25</v>
      </c>
      <c r="C2058" s="382">
        <v>6620</v>
      </c>
      <c r="D2058" s="379" t="s">
        <v>2628</v>
      </c>
      <c r="E2058" s="380">
        <v>732</v>
      </c>
      <c r="F2058" s="380">
        <v>834</v>
      </c>
      <c r="G2058" s="380">
        <v>1828</v>
      </c>
      <c r="H2058" s="137">
        <f t="shared" si="218"/>
        <v>3.0695443645083933</v>
      </c>
      <c r="I2058" s="381">
        <f t="shared" si="219"/>
        <v>0.40043763676148797</v>
      </c>
      <c r="J2058" s="137">
        <f t="shared" si="220"/>
        <v>-6.4969287005443008E-2</v>
      </c>
      <c r="K2058" s="137">
        <f t="shared" si="221"/>
        <v>-0.10889921603821641</v>
      </c>
      <c r="L2058" s="137">
        <f t="shared" si="222"/>
        <v>-1.8775895758380772E-2</v>
      </c>
      <c r="M2058" s="137">
        <f t="shared" si="223"/>
        <v>-0.19264439880204018</v>
      </c>
      <c r="N2058" s="383">
        <f t="shared" si="217"/>
        <v>-352.15396101012942</v>
      </c>
    </row>
    <row r="2059" spans="2:14" x14ac:dyDescent="0.25">
      <c r="B2059" s="382">
        <v>25</v>
      </c>
      <c r="C2059" s="382">
        <v>6621</v>
      </c>
      <c r="D2059" s="379" t="s">
        <v>2629</v>
      </c>
      <c r="E2059" s="380">
        <v>208280</v>
      </c>
      <c r="F2059" s="380">
        <v>1539</v>
      </c>
      <c r="G2059" s="380">
        <v>209061</v>
      </c>
      <c r="H2059" s="137">
        <f t="shared" si="218"/>
        <v>271.17673814165045</v>
      </c>
      <c r="I2059" s="381">
        <f t="shared" si="219"/>
        <v>0.99626424823376913</v>
      </c>
      <c r="J2059" s="137">
        <f t="shared" si="220"/>
        <v>5.4544654847109308</v>
      </c>
      <c r="K2059" s="137">
        <f t="shared" si="221"/>
        <v>6.7206553480526043</v>
      </c>
      <c r="L2059" s="137">
        <f t="shared" si="222"/>
        <v>0.48870690506163034</v>
      </c>
      <c r="M2059" s="137">
        <f t="shared" si="223"/>
        <v>12.663827737825166</v>
      </c>
      <c r="N2059" s="383">
        <f t="shared" si="217"/>
        <v>2647512.4906974668</v>
      </c>
    </row>
    <row r="2060" spans="2:14" x14ac:dyDescent="0.25">
      <c r="B2060" s="382">
        <v>25</v>
      </c>
      <c r="C2060" s="382">
        <v>6622</v>
      </c>
      <c r="D2060" s="379" t="s">
        <v>2630</v>
      </c>
      <c r="E2060" s="380">
        <v>858</v>
      </c>
      <c r="F2060" s="380">
        <v>281</v>
      </c>
      <c r="G2060" s="380">
        <v>2861</v>
      </c>
      <c r="H2060" s="137">
        <f t="shared" si="218"/>
        <v>13.234875444839858</v>
      </c>
      <c r="I2060" s="381">
        <f t="shared" si="219"/>
        <v>0.29989514155889552</v>
      </c>
      <c r="J2060" s="137">
        <f t="shared" si="220"/>
        <v>-3.7456409620166456E-2</v>
      </c>
      <c r="K2060" s="137">
        <f t="shared" si="221"/>
        <v>0.1500445381263201</v>
      </c>
      <c r="L2060" s="137">
        <f t="shared" si="222"/>
        <v>-0.10441085412448231</v>
      </c>
      <c r="M2060" s="137">
        <f t="shared" si="223"/>
        <v>8.1772743816713317E-3</v>
      </c>
      <c r="N2060" s="383">
        <f t="shared" si="217"/>
        <v>23.395182005961679</v>
      </c>
    </row>
    <row r="2061" spans="2:14" x14ac:dyDescent="0.25">
      <c r="B2061" s="382">
        <v>25</v>
      </c>
      <c r="C2061" s="382">
        <v>6623</v>
      </c>
      <c r="D2061" s="379" t="s">
        <v>2631</v>
      </c>
      <c r="E2061" s="380">
        <v>14568</v>
      </c>
      <c r="F2061" s="380">
        <v>435</v>
      </c>
      <c r="G2061" s="380">
        <v>13062</v>
      </c>
      <c r="H2061" s="137">
        <f t="shared" si="218"/>
        <v>63.517241379310342</v>
      </c>
      <c r="I2061" s="381">
        <f t="shared" si="219"/>
        <v>1.1152962792834176</v>
      </c>
      <c r="J2061" s="137">
        <f t="shared" si="220"/>
        <v>0.23423658380404075</v>
      </c>
      <c r="K2061" s="137">
        <f t="shared" si="221"/>
        <v>1.4308985015096978</v>
      </c>
      <c r="L2061" s="137">
        <f t="shared" si="222"/>
        <v>0.59008993720768665</v>
      </c>
      <c r="M2061" s="137">
        <f t="shared" si="223"/>
        <v>2.255225022521425</v>
      </c>
      <c r="N2061" s="383">
        <f t="shared" ref="N2061:N2124" si="224">M2061*G2061</f>
        <v>29457.749244174855</v>
      </c>
    </row>
    <row r="2062" spans="2:14" x14ac:dyDescent="0.25">
      <c r="B2062" s="382">
        <v>25</v>
      </c>
      <c r="C2062" s="382">
        <v>6624</v>
      </c>
      <c r="D2062" s="379" t="s">
        <v>2632</v>
      </c>
      <c r="E2062" s="380">
        <v>117</v>
      </c>
      <c r="F2062" s="380">
        <v>312</v>
      </c>
      <c r="G2062" s="380">
        <v>553</v>
      </c>
      <c r="H2062" s="137">
        <f t="shared" ref="H2062:H2125" si="225">(G2062+E2062)/F2062</f>
        <v>2.1474358974358974</v>
      </c>
      <c r="I2062" s="381">
        <f t="shared" ref="I2062:I2125" si="226">E2062/G2062</f>
        <v>0.2115732368896926</v>
      </c>
      <c r="J2062" s="137">
        <f t="shared" ref="J2062:J2125" si="227">$J$6*(G2062-G$10)/G$11</f>
        <v>-9.8927581938867595E-2</v>
      </c>
      <c r="K2062" s="137">
        <f t="shared" ref="K2062:K2125" si="228">$K$6*(H2062-H$10)/H$11</f>
        <v>-0.13238829143809724</v>
      </c>
      <c r="L2062" s="137">
        <f t="shared" ref="L2062:L2125" si="229">$L$6*(I2062-I$10)/I$11</f>
        <v>-0.17963718120062752</v>
      </c>
      <c r="M2062" s="137">
        <f t="shared" ref="M2062:M2125" si="230">SUM(J2062:L2062)</f>
        <v>-0.41095305457759235</v>
      </c>
      <c r="N2062" s="383">
        <f t="shared" si="224"/>
        <v>-227.25703918140857</v>
      </c>
    </row>
    <row r="2063" spans="2:14" x14ac:dyDescent="0.25">
      <c r="B2063" s="382">
        <v>25</v>
      </c>
      <c r="C2063" s="382">
        <v>6625</v>
      </c>
      <c r="D2063" s="379" t="s">
        <v>2633</v>
      </c>
      <c r="E2063" s="380">
        <v>240</v>
      </c>
      <c r="F2063" s="380">
        <v>143</v>
      </c>
      <c r="G2063" s="380">
        <v>1246</v>
      </c>
      <c r="H2063" s="137">
        <f t="shared" si="225"/>
        <v>10.391608391608392</v>
      </c>
      <c r="I2063" s="381">
        <f t="shared" si="226"/>
        <v>0.1926163723916533</v>
      </c>
      <c r="J2063" s="137">
        <f t="shared" si="227"/>
        <v>-8.0470249869170937E-2</v>
      </c>
      <c r="K2063" s="137">
        <f t="shared" si="228"/>
        <v>7.7617360001189337E-2</v>
      </c>
      <c r="L2063" s="137">
        <f t="shared" si="229"/>
        <v>-0.19578329234269079</v>
      </c>
      <c r="M2063" s="137">
        <f t="shared" si="230"/>
        <v>-0.19863618221067239</v>
      </c>
      <c r="N2063" s="383">
        <f t="shared" si="224"/>
        <v>-247.5006830344978</v>
      </c>
    </row>
    <row r="2064" spans="2:14" x14ac:dyDescent="0.25">
      <c r="B2064" s="382">
        <v>25</v>
      </c>
      <c r="C2064" s="382">
        <v>6626</v>
      </c>
      <c r="D2064" s="379" t="s">
        <v>2634</v>
      </c>
      <c r="E2064" s="380">
        <v>354</v>
      </c>
      <c r="F2064" s="380">
        <v>1128</v>
      </c>
      <c r="G2064" s="380">
        <v>1223</v>
      </c>
      <c r="H2064" s="137">
        <f t="shared" si="225"/>
        <v>1.3980496453900708</v>
      </c>
      <c r="I2064" s="381">
        <f t="shared" si="226"/>
        <v>0.28945216680294356</v>
      </c>
      <c r="J2064" s="137">
        <f t="shared" si="227"/>
        <v>-8.1082830875813111E-2</v>
      </c>
      <c r="K2064" s="137">
        <f t="shared" si="228"/>
        <v>-0.15147757518995619</v>
      </c>
      <c r="L2064" s="137">
        <f t="shared" si="229"/>
        <v>-0.11330543851531345</v>
      </c>
      <c r="M2064" s="137">
        <f t="shared" si="230"/>
        <v>-0.34586584458108277</v>
      </c>
      <c r="N2064" s="383">
        <f t="shared" si="224"/>
        <v>-422.99392792266423</v>
      </c>
    </row>
    <row r="2065" spans="2:14" x14ac:dyDescent="0.25">
      <c r="B2065" s="382">
        <v>25</v>
      </c>
      <c r="C2065" s="382">
        <v>6627</v>
      </c>
      <c r="D2065" s="379" t="s">
        <v>2635</v>
      </c>
      <c r="E2065" s="380">
        <v>97</v>
      </c>
      <c r="F2065" s="380">
        <v>379</v>
      </c>
      <c r="G2065" s="380">
        <v>704</v>
      </c>
      <c r="H2065" s="137">
        <f t="shared" si="225"/>
        <v>2.1134564643799472</v>
      </c>
      <c r="I2065" s="381">
        <f t="shared" si="226"/>
        <v>0.13778409090909091</v>
      </c>
      <c r="J2065" s="137">
        <f t="shared" si="227"/>
        <v>-9.4905854460477695E-2</v>
      </c>
      <c r="K2065" s="137">
        <f t="shared" si="228"/>
        <v>-0.13325385714278096</v>
      </c>
      <c r="L2065" s="137">
        <f t="shared" si="229"/>
        <v>-0.24248553632834149</v>
      </c>
      <c r="M2065" s="137">
        <f t="shared" si="230"/>
        <v>-0.47064524793160012</v>
      </c>
      <c r="N2065" s="383">
        <f t="shared" si="224"/>
        <v>-331.3342545438465</v>
      </c>
    </row>
    <row r="2066" spans="2:14" x14ac:dyDescent="0.25">
      <c r="B2066" s="382">
        <v>25</v>
      </c>
      <c r="C2066" s="382">
        <v>6628</v>
      </c>
      <c r="D2066" s="379" t="s">
        <v>2636</v>
      </c>
      <c r="E2066" s="380">
        <v>27334</v>
      </c>
      <c r="F2066" s="380">
        <v>480</v>
      </c>
      <c r="G2066" s="380">
        <v>37259</v>
      </c>
      <c r="H2066" s="137">
        <f t="shared" si="225"/>
        <v>134.56874999999999</v>
      </c>
      <c r="I2066" s="381">
        <f t="shared" si="226"/>
        <v>0.73362140690839794</v>
      </c>
      <c r="J2066" s="137">
        <f t="shared" si="227"/>
        <v>0.87869843674841308</v>
      </c>
      <c r="K2066" s="137">
        <f t="shared" si="228"/>
        <v>3.2408094858054883</v>
      </c>
      <c r="L2066" s="137">
        <f t="shared" si="229"/>
        <v>0.26500638184771236</v>
      </c>
      <c r="M2066" s="137">
        <f t="shared" si="230"/>
        <v>4.3845143044016135</v>
      </c>
      <c r="N2066" s="383">
        <f t="shared" si="224"/>
        <v>163362.61846769971</v>
      </c>
    </row>
    <row r="2067" spans="2:14" x14ac:dyDescent="0.25">
      <c r="B2067" s="382">
        <v>25</v>
      </c>
      <c r="C2067" s="382">
        <v>6629</v>
      </c>
      <c r="D2067" s="379" t="s">
        <v>2637</v>
      </c>
      <c r="E2067" s="380">
        <v>953</v>
      </c>
      <c r="F2067" s="380">
        <v>681</v>
      </c>
      <c r="G2067" s="380">
        <v>2069</v>
      </c>
      <c r="H2067" s="137">
        <f t="shared" si="225"/>
        <v>4.4375917767988255</v>
      </c>
      <c r="I2067" s="381">
        <f t="shared" si="226"/>
        <v>0.46060898985016918</v>
      </c>
      <c r="J2067" s="137">
        <f t="shared" si="227"/>
        <v>-5.8550503414105504E-2</v>
      </c>
      <c r="K2067" s="137">
        <f t="shared" si="228"/>
        <v>-7.4050638061353022E-2</v>
      </c>
      <c r="L2067" s="137">
        <f t="shared" si="229"/>
        <v>3.2473790319117207E-2</v>
      </c>
      <c r="M2067" s="137">
        <f t="shared" si="230"/>
        <v>-0.10012735115634133</v>
      </c>
      <c r="N2067" s="383">
        <f t="shared" si="224"/>
        <v>-207.16348954247022</v>
      </c>
    </row>
    <row r="2068" spans="2:14" x14ac:dyDescent="0.25">
      <c r="B2068" s="382">
        <v>25</v>
      </c>
      <c r="C2068" s="382">
        <v>6630</v>
      </c>
      <c r="D2068" s="379" t="s">
        <v>2638</v>
      </c>
      <c r="E2068" s="380">
        <v>31886</v>
      </c>
      <c r="F2068" s="380">
        <v>979</v>
      </c>
      <c r="G2068" s="380">
        <v>27059</v>
      </c>
      <c r="H2068" s="137">
        <f t="shared" si="225"/>
        <v>60.209397344228805</v>
      </c>
      <c r="I2068" s="381">
        <f t="shared" si="226"/>
        <v>1.1783879670349977</v>
      </c>
      <c r="J2068" s="137">
        <f t="shared" si="227"/>
        <v>0.60703207728101627</v>
      </c>
      <c r="K2068" s="137">
        <f t="shared" si="228"/>
        <v>1.3466370499282456</v>
      </c>
      <c r="L2068" s="137">
        <f t="shared" si="229"/>
        <v>0.64382695699187775</v>
      </c>
      <c r="M2068" s="137">
        <f t="shared" si="230"/>
        <v>2.5974960842011399</v>
      </c>
      <c r="N2068" s="383">
        <f t="shared" si="224"/>
        <v>70285.646542398637</v>
      </c>
    </row>
    <row r="2069" spans="2:14" x14ac:dyDescent="0.25">
      <c r="B2069" s="382">
        <v>25</v>
      </c>
      <c r="C2069" s="382">
        <v>6631</v>
      </c>
      <c r="D2069" s="379" t="s">
        <v>2639</v>
      </c>
      <c r="E2069" s="380">
        <v>5016</v>
      </c>
      <c r="F2069" s="380">
        <v>270</v>
      </c>
      <c r="G2069" s="380">
        <v>18915</v>
      </c>
      <c r="H2069" s="137">
        <f t="shared" si="225"/>
        <v>88.63333333333334</v>
      </c>
      <c r="I2069" s="381">
        <f t="shared" si="226"/>
        <v>0.26518636003172086</v>
      </c>
      <c r="J2069" s="137">
        <f t="shared" si="227"/>
        <v>0.39012513301606755</v>
      </c>
      <c r="K2069" s="137">
        <f t="shared" si="228"/>
        <v>2.070686334205095</v>
      </c>
      <c r="L2069" s="137">
        <f t="shared" si="229"/>
        <v>-0.13397332972277115</v>
      </c>
      <c r="M2069" s="137">
        <f t="shared" si="230"/>
        <v>2.3268381374983917</v>
      </c>
      <c r="N2069" s="383">
        <f t="shared" si="224"/>
        <v>44012.143370782083</v>
      </c>
    </row>
    <row r="2070" spans="2:14" x14ac:dyDescent="0.25">
      <c r="B2070" s="382">
        <v>25</v>
      </c>
      <c r="C2070" s="382">
        <v>6632</v>
      </c>
      <c r="D2070" s="379" t="s">
        <v>2640</v>
      </c>
      <c r="E2070" s="380">
        <v>1622</v>
      </c>
      <c r="F2070" s="380">
        <v>254</v>
      </c>
      <c r="G2070" s="380">
        <v>3304</v>
      </c>
      <c r="H2070" s="137">
        <f t="shared" si="225"/>
        <v>19.393700787401574</v>
      </c>
      <c r="I2070" s="381">
        <f t="shared" si="226"/>
        <v>0.49092009685230026</v>
      </c>
      <c r="J2070" s="137">
        <f t="shared" si="227"/>
        <v>-2.5657566753102073E-2</v>
      </c>
      <c r="K2070" s="137">
        <f t="shared" si="228"/>
        <v>0.30692967475825134</v>
      </c>
      <c r="L2070" s="137">
        <f t="shared" si="229"/>
        <v>5.8290639015060597E-2</v>
      </c>
      <c r="M2070" s="137">
        <f t="shared" si="230"/>
        <v>0.33956274702020983</v>
      </c>
      <c r="N2070" s="383">
        <f t="shared" si="224"/>
        <v>1121.9153161547733</v>
      </c>
    </row>
    <row r="2071" spans="2:14" x14ac:dyDescent="0.25">
      <c r="B2071" s="382">
        <v>25</v>
      </c>
      <c r="C2071" s="382">
        <v>6633</v>
      </c>
      <c r="D2071" s="379" t="s">
        <v>2641</v>
      </c>
      <c r="E2071" s="380">
        <v>20537</v>
      </c>
      <c r="F2071" s="380">
        <v>581</v>
      </c>
      <c r="G2071" s="380">
        <v>12186</v>
      </c>
      <c r="H2071" s="137">
        <f t="shared" si="225"/>
        <v>56.32185886402754</v>
      </c>
      <c r="I2071" s="381">
        <f t="shared" si="226"/>
        <v>1.68529460036107</v>
      </c>
      <c r="J2071" s="137">
        <f t="shared" si="227"/>
        <v>0.2109052376380173</v>
      </c>
      <c r="K2071" s="137">
        <f t="shared" si="228"/>
        <v>1.2476089119790399</v>
      </c>
      <c r="L2071" s="137">
        <f t="shared" si="229"/>
        <v>1.0755740342144011</v>
      </c>
      <c r="M2071" s="137">
        <f t="shared" si="230"/>
        <v>2.5340881838314582</v>
      </c>
      <c r="N2071" s="383">
        <f t="shared" si="224"/>
        <v>30880.398608170148</v>
      </c>
    </row>
    <row r="2072" spans="2:14" x14ac:dyDescent="0.25">
      <c r="B2072" s="382">
        <v>25</v>
      </c>
      <c r="C2072" s="382">
        <v>6634</v>
      </c>
      <c r="D2072" s="379" t="s">
        <v>2642</v>
      </c>
      <c r="E2072" s="380">
        <v>3777</v>
      </c>
      <c r="F2072" s="380">
        <v>321</v>
      </c>
      <c r="G2072" s="380">
        <v>4262</v>
      </c>
      <c r="H2072" s="137">
        <f t="shared" si="225"/>
        <v>25.043613707165107</v>
      </c>
      <c r="I2072" s="381">
        <f t="shared" si="226"/>
        <v>0.88620366025340214</v>
      </c>
      <c r="J2072" s="137">
        <f t="shared" si="227"/>
        <v>-1.4223612861520736E-4</v>
      </c>
      <c r="K2072" s="137">
        <f t="shared" si="228"/>
        <v>0.450851171321901</v>
      </c>
      <c r="L2072" s="137">
        <f t="shared" si="229"/>
        <v>0.39496511110221044</v>
      </c>
      <c r="M2072" s="137">
        <f t="shared" si="230"/>
        <v>0.84567404629549625</v>
      </c>
      <c r="N2072" s="383">
        <f t="shared" si="224"/>
        <v>3604.262785311405</v>
      </c>
    </row>
    <row r="2073" spans="2:14" x14ac:dyDescent="0.25">
      <c r="B2073" s="382">
        <v>25</v>
      </c>
      <c r="C2073" s="382">
        <v>6635</v>
      </c>
      <c r="D2073" s="379" t="s">
        <v>2643</v>
      </c>
      <c r="E2073" s="380">
        <v>184</v>
      </c>
      <c r="F2073" s="380">
        <v>470</v>
      </c>
      <c r="G2073" s="380">
        <v>708</v>
      </c>
      <c r="H2073" s="137">
        <f t="shared" si="225"/>
        <v>1.897872340425532</v>
      </c>
      <c r="I2073" s="381">
        <f t="shared" si="226"/>
        <v>0.25988700564971751</v>
      </c>
      <c r="J2073" s="137">
        <f t="shared" si="227"/>
        <v>-9.4799318633235596E-2</v>
      </c>
      <c r="K2073" s="137">
        <f t="shared" si="228"/>
        <v>-0.13874547979175117</v>
      </c>
      <c r="L2073" s="137">
        <f t="shared" si="229"/>
        <v>-0.13848694350324928</v>
      </c>
      <c r="M2073" s="137">
        <f t="shared" si="230"/>
        <v>-0.37203174192823607</v>
      </c>
      <c r="N2073" s="383">
        <f t="shared" si="224"/>
        <v>-263.39847328519113</v>
      </c>
    </row>
    <row r="2074" spans="2:14" x14ac:dyDescent="0.25">
      <c r="B2074" s="382">
        <v>25</v>
      </c>
      <c r="C2074" s="382">
        <v>6636</v>
      </c>
      <c r="D2074" s="379" t="s">
        <v>2644</v>
      </c>
      <c r="E2074" s="380">
        <v>1286</v>
      </c>
      <c r="F2074" s="380">
        <v>265</v>
      </c>
      <c r="G2074" s="380">
        <v>2628</v>
      </c>
      <c r="H2074" s="137">
        <f t="shared" si="225"/>
        <v>14.769811320754718</v>
      </c>
      <c r="I2074" s="381">
        <f t="shared" si="226"/>
        <v>0.4893455098934551</v>
      </c>
      <c r="J2074" s="137">
        <f t="shared" si="227"/>
        <v>-4.3662121557019741E-2</v>
      </c>
      <c r="K2074" s="137">
        <f t="shared" si="228"/>
        <v>0.18914430329582455</v>
      </c>
      <c r="L2074" s="137">
        <f t="shared" si="229"/>
        <v>5.6949517647495465E-2</v>
      </c>
      <c r="M2074" s="137">
        <f t="shared" si="230"/>
        <v>0.20243169938630029</v>
      </c>
      <c r="N2074" s="383">
        <f t="shared" si="224"/>
        <v>531.99050598719714</v>
      </c>
    </row>
    <row r="2075" spans="2:14" x14ac:dyDescent="0.25">
      <c r="B2075" s="382">
        <v>25</v>
      </c>
      <c r="C2075" s="382">
        <v>6637</v>
      </c>
      <c r="D2075" s="379" t="s">
        <v>2645</v>
      </c>
      <c r="E2075" s="380">
        <v>168</v>
      </c>
      <c r="F2075" s="380">
        <v>440</v>
      </c>
      <c r="G2075" s="380">
        <v>543</v>
      </c>
      <c r="H2075" s="137">
        <f t="shared" si="225"/>
        <v>1.615909090909091</v>
      </c>
      <c r="I2075" s="381">
        <f t="shared" si="226"/>
        <v>0.30939226519337015</v>
      </c>
      <c r="J2075" s="137">
        <f t="shared" si="227"/>
        <v>-9.9193921506972885E-2</v>
      </c>
      <c r="K2075" s="137">
        <f t="shared" si="228"/>
        <v>-0.14592799276542978</v>
      </c>
      <c r="L2075" s="137">
        <f t="shared" si="229"/>
        <v>-9.6321878558507046E-2</v>
      </c>
      <c r="M2075" s="137">
        <f t="shared" si="230"/>
        <v>-0.3414437928309097</v>
      </c>
      <c r="N2075" s="383">
        <f t="shared" si="224"/>
        <v>-185.40397950718398</v>
      </c>
    </row>
    <row r="2076" spans="2:14" x14ac:dyDescent="0.25">
      <c r="B2076" s="382">
        <v>25</v>
      </c>
      <c r="C2076" s="382">
        <v>6638</v>
      </c>
      <c r="D2076" s="379" t="s">
        <v>2646</v>
      </c>
      <c r="E2076" s="380">
        <v>11307</v>
      </c>
      <c r="F2076" s="380">
        <v>1839</v>
      </c>
      <c r="G2076" s="380">
        <v>4713</v>
      </c>
      <c r="H2076" s="137">
        <f t="shared" si="225"/>
        <v>8.7112561174551395</v>
      </c>
      <c r="I2076" s="381">
        <f t="shared" si="226"/>
        <v>2.3991088478676001</v>
      </c>
      <c r="J2076" s="137">
        <f t="shared" si="227"/>
        <v>1.1869678392933411E-2</v>
      </c>
      <c r="K2076" s="137">
        <f t="shared" si="228"/>
        <v>3.4813370367241123E-2</v>
      </c>
      <c r="L2076" s="137">
        <f t="shared" si="229"/>
        <v>1.6835503256639062</v>
      </c>
      <c r="M2076" s="137">
        <f t="shared" si="230"/>
        <v>1.7302333744240808</v>
      </c>
      <c r="N2076" s="383">
        <f t="shared" si="224"/>
        <v>8154.5898936606927</v>
      </c>
    </row>
    <row r="2077" spans="2:14" x14ac:dyDescent="0.25">
      <c r="B2077" s="382">
        <v>25</v>
      </c>
      <c r="C2077" s="382">
        <v>6639</v>
      </c>
      <c r="D2077" s="379" t="s">
        <v>2647</v>
      </c>
      <c r="E2077" s="380">
        <v>195</v>
      </c>
      <c r="F2077" s="380">
        <v>292</v>
      </c>
      <c r="G2077" s="380">
        <v>942</v>
      </c>
      <c r="H2077" s="137">
        <f t="shared" si="225"/>
        <v>3.8938356164383561</v>
      </c>
      <c r="I2077" s="381">
        <f t="shared" si="226"/>
        <v>0.2070063694267516</v>
      </c>
      <c r="J2077" s="137">
        <f t="shared" si="227"/>
        <v>-8.8566972739571787E-2</v>
      </c>
      <c r="K2077" s="137">
        <f t="shared" si="228"/>
        <v>-8.7901860456486514E-2</v>
      </c>
      <c r="L2077" s="137">
        <f t="shared" si="229"/>
        <v>-0.18352691463388301</v>
      </c>
      <c r="M2077" s="137">
        <f t="shared" si="230"/>
        <v>-0.35999574782994131</v>
      </c>
      <c r="N2077" s="383">
        <f t="shared" si="224"/>
        <v>-339.1159944558047</v>
      </c>
    </row>
    <row r="2078" spans="2:14" x14ac:dyDescent="0.25">
      <c r="B2078" s="382">
        <v>25</v>
      </c>
      <c r="C2078" s="382">
        <v>6640</v>
      </c>
      <c r="D2078" s="379" t="s">
        <v>2648</v>
      </c>
      <c r="E2078" s="380">
        <v>6987</v>
      </c>
      <c r="F2078" s="380">
        <v>379</v>
      </c>
      <c r="G2078" s="380">
        <v>16809</v>
      </c>
      <c r="H2078" s="137">
        <f t="shared" si="225"/>
        <v>62.786279683377309</v>
      </c>
      <c r="I2078" s="381">
        <f t="shared" si="226"/>
        <v>0.41567017669105838</v>
      </c>
      <c r="J2078" s="137">
        <f t="shared" si="227"/>
        <v>0.33403401997309323</v>
      </c>
      <c r="K2078" s="137">
        <f t="shared" si="228"/>
        <v>1.4122785506001203</v>
      </c>
      <c r="L2078" s="137">
        <f t="shared" si="229"/>
        <v>-5.8018998370511134E-3</v>
      </c>
      <c r="M2078" s="137">
        <f t="shared" si="230"/>
        <v>1.7405106707361626</v>
      </c>
      <c r="N2078" s="383">
        <f t="shared" si="224"/>
        <v>29256.243864404158</v>
      </c>
    </row>
    <row r="2079" spans="2:14" x14ac:dyDescent="0.25">
      <c r="B2079" s="382">
        <v>25</v>
      </c>
      <c r="C2079" s="382">
        <v>6641</v>
      </c>
      <c r="D2079" s="379" t="s">
        <v>2649</v>
      </c>
      <c r="E2079" s="380">
        <v>682</v>
      </c>
      <c r="F2079" s="380">
        <v>344</v>
      </c>
      <c r="G2079" s="380">
        <v>3145</v>
      </c>
      <c r="H2079" s="137">
        <f t="shared" si="225"/>
        <v>11.125</v>
      </c>
      <c r="I2079" s="381">
        <f t="shared" si="226"/>
        <v>0.21685214626391097</v>
      </c>
      <c r="J2079" s="137">
        <f t="shared" si="227"/>
        <v>-2.9892365885976196E-2</v>
      </c>
      <c r="K2079" s="137">
        <f t="shared" si="228"/>
        <v>9.6299208614771162E-2</v>
      </c>
      <c r="L2079" s="137">
        <f t="shared" si="229"/>
        <v>-0.17514098102607725</v>
      </c>
      <c r="M2079" s="137">
        <f t="shared" si="230"/>
        <v>-0.10873413829728229</v>
      </c>
      <c r="N2079" s="383">
        <f t="shared" si="224"/>
        <v>-341.96886494495283</v>
      </c>
    </row>
    <row r="2080" spans="2:14" x14ac:dyDescent="0.25">
      <c r="B2080" s="382">
        <v>25</v>
      </c>
      <c r="C2080" s="382">
        <v>6642</v>
      </c>
      <c r="D2080" s="379" t="s">
        <v>2650</v>
      </c>
      <c r="E2080" s="380">
        <v>552</v>
      </c>
      <c r="F2080" s="380">
        <v>442</v>
      </c>
      <c r="G2080" s="380">
        <v>3030</v>
      </c>
      <c r="H2080" s="137">
        <f t="shared" si="225"/>
        <v>8.1040723981900449</v>
      </c>
      <c r="I2080" s="381">
        <f t="shared" si="226"/>
        <v>0.18217821782178217</v>
      </c>
      <c r="J2080" s="137">
        <f t="shared" si="227"/>
        <v>-3.2955270919187048E-2</v>
      </c>
      <c r="K2080" s="137">
        <f t="shared" si="228"/>
        <v>1.9346443565584716E-2</v>
      </c>
      <c r="L2080" s="137">
        <f t="shared" si="229"/>
        <v>-0.20467377124127692</v>
      </c>
      <c r="M2080" s="137">
        <f t="shared" si="230"/>
        <v>-0.21828259859487925</v>
      </c>
      <c r="N2080" s="383">
        <f t="shared" si="224"/>
        <v>-661.39627374248414</v>
      </c>
    </row>
    <row r="2081" spans="2:14" x14ac:dyDescent="0.25">
      <c r="B2081" s="382">
        <v>25</v>
      </c>
      <c r="C2081" s="382">
        <v>6643</v>
      </c>
      <c r="D2081" s="379" t="s">
        <v>2651</v>
      </c>
      <c r="E2081" s="380">
        <v>24038</v>
      </c>
      <c r="F2081" s="380">
        <v>731</v>
      </c>
      <c r="G2081" s="380">
        <v>37837</v>
      </c>
      <c r="H2081" s="137">
        <f t="shared" si="225"/>
        <v>84.644322845417236</v>
      </c>
      <c r="I2081" s="381">
        <f t="shared" si="226"/>
        <v>0.6353040674472078</v>
      </c>
      <c r="J2081" s="137">
        <f t="shared" si="227"/>
        <v>0.89409286378489883</v>
      </c>
      <c r="K2081" s="137">
        <f t="shared" si="228"/>
        <v>1.9690733770884024</v>
      </c>
      <c r="L2081" s="137">
        <f t="shared" si="229"/>
        <v>0.18126665314434315</v>
      </c>
      <c r="M2081" s="137">
        <f t="shared" si="230"/>
        <v>3.0444328940176444</v>
      </c>
      <c r="N2081" s="383">
        <f t="shared" si="224"/>
        <v>115192.20741094562</v>
      </c>
    </row>
    <row r="2082" spans="2:14" x14ac:dyDescent="0.25">
      <c r="B2082" s="382">
        <v>25</v>
      </c>
      <c r="C2082" s="382">
        <v>6644</v>
      </c>
      <c r="D2082" s="379" t="s">
        <v>2652</v>
      </c>
      <c r="E2082" s="380">
        <v>4567</v>
      </c>
      <c r="F2082" s="380">
        <v>1034</v>
      </c>
      <c r="G2082" s="380">
        <v>13996</v>
      </c>
      <c r="H2082" s="137">
        <f t="shared" si="225"/>
        <v>17.952611218568666</v>
      </c>
      <c r="I2082" s="381">
        <f t="shared" si="226"/>
        <v>0.32630751643326666</v>
      </c>
      <c r="J2082" s="137">
        <f t="shared" si="227"/>
        <v>0.25911269946507492</v>
      </c>
      <c r="K2082" s="137">
        <f t="shared" si="228"/>
        <v>0.27022047757696493</v>
      </c>
      <c r="L2082" s="137">
        <f t="shared" si="229"/>
        <v>-8.1914668624420039E-2</v>
      </c>
      <c r="M2082" s="137">
        <f t="shared" si="230"/>
        <v>0.44741850841761982</v>
      </c>
      <c r="N2082" s="383">
        <f t="shared" si="224"/>
        <v>6262.0694438130067</v>
      </c>
    </row>
    <row r="2083" spans="2:14" x14ac:dyDescent="0.25">
      <c r="B2083" s="382">
        <v>25</v>
      </c>
      <c r="C2083" s="382">
        <v>6645</v>
      </c>
      <c r="D2083" s="379" t="s">
        <v>2653</v>
      </c>
      <c r="E2083" s="380">
        <v>2772</v>
      </c>
      <c r="F2083" s="380">
        <v>633</v>
      </c>
      <c r="G2083" s="380">
        <v>12085</v>
      </c>
      <c r="H2083" s="137">
        <f t="shared" si="225"/>
        <v>23.470774091627174</v>
      </c>
      <c r="I2083" s="381">
        <f t="shared" si="226"/>
        <v>0.22937525858502275</v>
      </c>
      <c r="J2083" s="137">
        <f t="shared" si="227"/>
        <v>0.20821520800015386</v>
      </c>
      <c r="K2083" s="137">
        <f t="shared" si="228"/>
        <v>0.41078587570805486</v>
      </c>
      <c r="L2083" s="137">
        <f t="shared" si="229"/>
        <v>-0.16447468315798169</v>
      </c>
      <c r="M2083" s="137">
        <f t="shared" si="230"/>
        <v>0.45452640055022703</v>
      </c>
      <c r="N2083" s="383">
        <f t="shared" si="224"/>
        <v>5492.9515506494936</v>
      </c>
    </row>
    <row r="2084" spans="2:14" x14ac:dyDescent="0.25">
      <c r="B2084" s="382">
        <v>26</v>
      </c>
      <c r="C2084" s="382">
        <v>6702</v>
      </c>
      <c r="D2084" s="379" t="s">
        <v>2654</v>
      </c>
      <c r="E2084" s="380">
        <v>474</v>
      </c>
      <c r="F2084" s="380">
        <v>1225</v>
      </c>
      <c r="G2084" s="380">
        <v>961</v>
      </c>
      <c r="H2084" s="137">
        <f t="shared" si="225"/>
        <v>1.1714285714285715</v>
      </c>
      <c r="I2084" s="381">
        <f t="shared" si="226"/>
        <v>0.49323621227887615</v>
      </c>
      <c r="J2084" s="137">
        <f t="shared" si="227"/>
        <v>-8.8060927560171726E-2</v>
      </c>
      <c r="K2084" s="137">
        <f t="shared" si="228"/>
        <v>-0.15725034453712791</v>
      </c>
      <c r="L2084" s="137">
        <f t="shared" si="229"/>
        <v>6.0263341679006405E-2</v>
      </c>
      <c r="M2084" s="137">
        <f t="shared" si="230"/>
        <v>-0.18504793041829323</v>
      </c>
      <c r="N2084" s="383">
        <f t="shared" si="224"/>
        <v>-177.83106113197979</v>
      </c>
    </row>
    <row r="2085" spans="2:14" x14ac:dyDescent="0.25">
      <c r="B2085" s="382">
        <v>26</v>
      </c>
      <c r="C2085" s="382">
        <v>6703</v>
      </c>
      <c r="D2085" s="379" t="s">
        <v>2655</v>
      </c>
      <c r="E2085" s="380">
        <v>88</v>
      </c>
      <c r="F2085" s="380">
        <v>1351</v>
      </c>
      <c r="G2085" s="380">
        <v>263</v>
      </c>
      <c r="H2085" s="137">
        <f t="shared" si="225"/>
        <v>0.25980754996299038</v>
      </c>
      <c r="I2085" s="381">
        <f t="shared" si="226"/>
        <v>0.33460076045627374</v>
      </c>
      <c r="J2085" s="137">
        <f t="shared" si="227"/>
        <v>-0.10665142941392103</v>
      </c>
      <c r="K2085" s="137">
        <f t="shared" si="228"/>
        <v>-0.18047227088740178</v>
      </c>
      <c r="L2085" s="137">
        <f t="shared" si="229"/>
        <v>-7.4851072229690632E-2</v>
      </c>
      <c r="M2085" s="137">
        <f t="shared" si="230"/>
        <v>-0.36197477253101346</v>
      </c>
      <c r="N2085" s="383">
        <f t="shared" si="224"/>
        <v>-95.199365175656538</v>
      </c>
    </row>
    <row r="2086" spans="2:14" x14ac:dyDescent="0.25">
      <c r="B2086" s="382">
        <v>26</v>
      </c>
      <c r="C2086" s="382">
        <v>6704</v>
      </c>
      <c r="D2086" s="379" t="s">
        <v>2656</v>
      </c>
      <c r="E2086" s="380">
        <v>58</v>
      </c>
      <c r="F2086" s="380">
        <v>524</v>
      </c>
      <c r="G2086" s="380">
        <v>475</v>
      </c>
      <c r="H2086" s="137">
        <f t="shared" si="225"/>
        <v>1.0171755725190839</v>
      </c>
      <c r="I2086" s="381">
        <f t="shared" si="226"/>
        <v>0.12210526315789473</v>
      </c>
      <c r="J2086" s="137">
        <f t="shared" si="227"/>
        <v>-0.10100503057008886</v>
      </c>
      <c r="K2086" s="137">
        <f t="shared" si="228"/>
        <v>-0.16117966570857947</v>
      </c>
      <c r="L2086" s="137">
        <f t="shared" si="229"/>
        <v>-0.25583964852734276</v>
      </c>
      <c r="M2086" s="137">
        <f t="shared" si="230"/>
        <v>-0.51802434480601112</v>
      </c>
      <c r="N2086" s="383">
        <f t="shared" si="224"/>
        <v>-246.06156378285527</v>
      </c>
    </row>
    <row r="2087" spans="2:14" x14ac:dyDescent="0.25">
      <c r="B2087" s="382">
        <v>26</v>
      </c>
      <c r="C2087" s="382">
        <v>6706</v>
      </c>
      <c r="D2087" s="379" t="s">
        <v>2657</v>
      </c>
      <c r="E2087" s="380">
        <v>152</v>
      </c>
      <c r="F2087" s="380">
        <v>635</v>
      </c>
      <c r="G2087" s="380">
        <v>449</v>
      </c>
      <c r="H2087" s="137">
        <f t="shared" si="225"/>
        <v>0.94645669291338586</v>
      </c>
      <c r="I2087" s="381">
        <f t="shared" si="226"/>
        <v>0.33853006681514475</v>
      </c>
      <c r="J2087" s="137">
        <f t="shared" si="227"/>
        <v>-0.10169751344716262</v>
      </c>
      <c r="K2087" s="137">
        <f t="shared" si="228"/>
        <v>-0.16298110355951589</v>
      </c>
      <c r="L2087" s="137">
        <f t="shared" si="229"/>
        <v>-7.1504368074680746E-2</v>
      </c>
      <c r="M2087" s="137">
        <f t="shared" si="230"/>
        <v>-0.33618298508135924</v>
      </c>
      <c r="N2087" s="383">
        <f t="shared" si="224"/>
        <v>-150.94616030153031</v>
      </c>
    </row>
    <row r="2088" spans="2:14" x14ac:dyDescent="0.25">
      <c r="B2088" s="382">
        <v>26</v>
      </c>
      <c r="C2088" s="382">
        <v>6708</v>
      </c>
      <c r="D2088" s="379" t="s">
        <v>2658</v>
      </c>
      <c r="E2088" s="380">
        <v>944</v>
      </c>
      <c r="F2088" s="380">
        <v>2131</v>
      </c>
      <c r="G2088" s="380">
        <v>3687</v>
      </c>
      <c r="H2088" s="137">
        <f t="shared" si="225"/>
        <v>2.1731581417175034</v>
      </c>
      <c r="I2088" s="381">
        <f t="shared" si="226"/>
        <v>0.25603471657173854</v>
      </c>
      <c r="J2088" s="137">
        <f t="shared" si="227"/>
        <v>-1.5456761294669432E-2</v>
      </c>
      <c r="K2088" s="137">
        <f t="shared" si="228"/>
        <v>-0.13173306295147141</v>
      </c>
      <c r="L2088" s="137">
        <f t="shared" si="229"/>
        <v>-0.14176804980702848</v>
      </c>
      <c r="M2088" s="137">
        <f t="shared" si="230"/>
        <v>-0.28895787405316931</v>
      </c>
      <c r="N2088" s="383">
        <f t="shared" si="224"/>
        <v>-1065.3876816340353</v>
      </c>
    </row>
    <row r="2089" spans="2:14" x14ac:dyDescent="0.25">
      <c r="B2089" s="382">
        <v>26</v>
      </c>
      <c r="C2089" s="382">
        <v>6709</v>
      </c>
      <c r="D2089" s="379" t="s">
        <v>2659</v>
      </c>
      <c r="E2089" s="380">
        <v>974</v>
      </c>
      <c r="F2089" s="380">
        <v>1950</v>
      </c>
      <c r="G2089" s="380">
        <v>3443</v>
      </c>
      <c r="H2089" s="137">
        <f t="shared" si="225"/>
        <v>2.2651282051282053</v>
      </c>
      <c r="I2089" s="381">
        <f t="shared" si="226"/>
        <v>0.28289282602381643</v>
      </c>
      <c r="J2089" s="137">
        <f t="shared" si="227"/>
        <v>-2.195544675643853E-2</v>
      </c>
      <c r="K2089" s="137">
        <f t="shared" si="228"/>
        <v>-0.12939028893829674</v>
      </c>
      <c r="L2089" s="137">
        <f t="shared" si="229"/>
        <v>-0.11889221924318163</v>
      </c>
      <c r="M2089" s="137">
        <f t="shared" si="230"/>
        <v>-0.27023795493791691</v>
      </c>
      <c r="N2089" s="383">
        <f t="shared" si="224"/>
        <v>-930.42927885124789</v>
      </c>
    </row>
    <row r="2090" spans="2:14" x14ac:dyDescent="0.25">
      <c r="B2090" s="382">
        <v>26</v>
      </c>
      <c r="C2090" s="382">
        <v>6710</v>
      </c>
      <c r="D2090" s="379" t="s">
        <v>2660</v>
      </c>
      <c r="E2090" s="380">
        <v>1308</v>
      </c>
      <c r="F2090" s="380">
        <v>1352</v>
      </c>
      <c r="G2090" s="380">
        <v>2788</v>
      </c>
      <c r="H2090" s="137">
        <f t="shared" si="225"/>
        <v>3.029585798816568</v>
      </c>
      <c r="I2090" s="381">
        <f t="shared" si="226"/>
        <v>0.46915351506456243</v>
      </c>
      <c r="J2090" s="137">
        <f t="shared" si="227"/>
        <v>-3.9400688467335084E-2</v>
      </c>
      <c r="K2090" s="137">
        <f t="shared" si="228"/>
        <v>-0.10991708952698961</v>
      </c>
      <c r="L2090" s="137">
        <f t="shared" si="229"/>
        <v>3.9751410190379401E-2</v>
      </c>
      <c r="M2090" s="137">
        <f t="shared" si="230"/>
        <v>-0.1095663678039453</v>
      </c>
      <c r="N2090" s="383">
        <f t="shared" si="224"/>
        <v>-305.47103343739951</v>
      </c>
    </row>
    <row r="2091" spans="2:14" x14ac:dyDescent="0.25">
      <c r="B2091" s="382">
        <v>26</v>
      </c>
      <c r="C2091" s="382">
        <v>6711</v>
      </c>
      <c r="D2091" s="379" t="s">
        <v>2661</v>
      </c>
      <c r="E2091" s="380">
        <v>13813</v>
      </c>
      <c r="F2091" s="380">
        <v>2186</v>
      </c>
      <c r="G2091" s="380">
        <v>12813</v>
      </c>
      <c r="H2091" s="137">
        <f t="shared" si="225"/>
        <v>12.180237877401646</v>
      </c>
      <c r="I2091" s="381">
        <f t="shared" si="226"/>
        <v>1.0780457348005932</v>
      </c>
      <c r="J2091" s="137">
        <f t="shared" si="227"/>
        <v>0.22760472855821903</v>
      </c>
      <c r="K2091" s="137">
        <f t="shared" si="228"/>
        <v>0.12317951928558597</v>
      </c>
      <c r="L2091" s="137">
        <f t="shared" si="229"/>
        <v>0.55836256840235166</v>
      </c>
      <c r="M2091" s="137">
        <f t="shared" si="230"/>
        <v>0.90914681624615667</v>
      </c>
      <c r="N2091" s="383">
        <f t="shared" si="224"/>
        <v>11648.898156562005</v>
      </c>
    </row>
    <row r="2092" spans="2:14" x14ac:dyDescent="0.25">
      <c r="B2092" s="382">
        <v>26</v>
      </c>
      <c r="C2092" s="382">
        <v>6712</v>
      </c>
      <c r="D2092" s="379" t="s">
        <v>2662</v>
      </c>
      <c r="E2092" s="380">
        <v>773</v>
      </c>
      <c r="F2092" s="380">
        <v>1237</v>
      </c>
      <c r="G2092" s="380">
        <v>1393</v>
      </c>
      <c r="H2092" s="137">
        <f t="shared" si="225"/>
        <v>1.7510105092966854</v>
      </c>
      <c r="I2092" s="381">
        <f t="shared" si="226"/>
        <v>0.5549174443646806</v>
      </c>
      <c r="J2092" s="137">
        <f t="shared" si="227"/>
        <v>-7.6555058218023164E-2</v>
      </c>
      <c r="K2092" s="137">
        <f t="shared" si="228"/>
        <v>-0.14248652409178017</v>
      </c>
      <c r="L2092" s="137">
        <f t="shared" si="229"/>
        <v>0.11279903547688137</v>
      </c>
      <c r="M2092" s="137">
        <f t="shared" si="230"/>
        <v>-0.10624254683292196</v>
      </c>
      <c r="N2092" s="383">
        <f t="shared" si="224"/>
        <v>-147.9958677382603</v>
      </c>
    </row>
    <row r="2093" spans="2:14" x14ac:dyDescent="0.25">
      <c r="B2093" s="382">
        <v>26</v>
      </c>
      <c r="C2093" s="382">
        <v>6713</v>
      </c>
      <c r="D2093" s="379" t="s">
        <v>2663</v>
      </c>
      <c r="E2093" s="380">
        <v>30</v>
      </c>
      <c r="F2093" s="380">
        <v>333</v>
      </c>
      <c r="G2093" s="380">
        <v>115</v>
      </c>
      <c r="H2093" s="137">
        <f t="shared" si="225"/>
        <v>0.43543543543543545</v>
      </c>
      <c r="I2093" s="381">
        <f t="shared" si="226"/>
        <v>0.2608695652173913</v>
      </c>
      <c r="J2093" s="137">
        <f t="shared" si="227"/>
        <v>-0.11059325502187933</v>
      </c>
      <c r="K2093" s="137">
        <f t="shared" si="228"/>
        <v>-0.17599846244566719</v>
      </c>
      <c r="L2093" s="137">
        <f t="shared" si="229"/>
        <v>-0.13765006903041652</v>
      </c>
      <c r="M2093" s="137">
        <f t="shared" si="230"/>
        <v>-0.42424178649796307</v>
      </c>
      <c r="N2093" s="383">
        <f t="shared" si="224"/>
        <v>-48.787805447265754</v>
      </c>
    </row>
    <row r="2094" spans="2:14" x14ac:dyDescent="0.25">
      <c r="B2094" s="382">
        <v>26</v>
      </c>
      <c r="C2094" s="382">
        <v>6715</v>
      </c>
      <c r="D2094" s="379" t="s">
        <v>2664</v>
      </c>
      <c r="E2094" s="380">
        <v>78</v>
      </c>
      <c r="F2094" s="380">
        <v>972</v>
      </c>
      <c r="G2094" s="380">
        <v>526</v>
      </c>
      <c r="H2094" s="137">
        <f t="shared" si="225"/>
        <v>0.62139917695473246</v>
      </c>
      <c r="I2094" s="381">
        <f t="shared" si="226"/>
        <v>0.14828897338403041</v>
      </c>
      <c r="J2094" s="137">
        <f t="shared" si="227"/>
        <v>-9.9646698772751882E-2</v>
      </c>
      <c r="K2094" s="137">
        <f t="shared" si="228"/>
        <v>-0.17126136642912307</v>
      </c>
      <c r="L2094" s="137">
        <f t="shared" si="229"/>
        <v>-0.23353822333825133</v>
      </c>
      <c r="M2094" s="137">
        <f t="shared" si="230"/>
        <v>-0.5044462885401263</v>
      </c>
      <c r="N2094" s="383">
        <f t="shared" si="224"/>
        <v>-265.33874777210644</v>
      </c>
    </row>
    <row r="2095" spans="2:14" x14ac:dyDescent="0.25">
      <c r="B2095" s="382">
        <v>26</v>
      </c>
      <c r="C2095" s="382">
        <v>6716</v>
      </c>
      <c r="D2095" s="379" t="s">
        <v>2665</v>
      </c>
      <c r="E2095" s="380">
        <v>15</v>
      </c>
      <c r="F2095" s="380">
        <v>236</v>
      </c>
      <c r="G2095" s="380">
        <v>112</v>
      </c>
      <c r="H2095" s="137">
        <f t="shared" si="225"/>
        <v>0.53813559322033899</v>
      </c>
      <c r="I2095" s="381">
        <f t="shared" si="226"/>
        <v>0.13392857142857142</v>
      </c>
      <c r="J2095" s="137">
        <f t="shared" si="227"/>
        <v>-0.11067315689231093</v>
      </c>
      <c r="K2095" s="137">
        <f t="shared" si="228"/>
        <v>-0.17338235833651838</v>
      </c>
      <c r="L2095" s="137">
        <f t="shared" si="229"/>
        <v>-0.24576939405962914</v>
      </c>
      <c r="M2095" s="137">
        <f t="shared" si="230"/>
        <v>-0.52982490928845849</v>
      </c>
      <c r="N2095" s="383">
        <f t="shared" si="224"/>
        <v>-59.340389840307353</v>
      </c>
    </row>
    <row r="2096" spans="2:14" x14ac:dyDescent="0.25">
      <c r="B2096" s="382">
        <v>26</v>
      </c>
      <c r="C2096" s="382">
        <v>6718</v>
      </c>
      <c r="D2096" s="379" t="s">
        <v>2666</v>
      </c>
      <c r="E2096" s="380">
        <v>74</v>
      </c>
      <c r="F2096" s="380">
        <v>806</v>
      </c>
      <c r="G2096" s="380">
        <v>414</v>
      </c>
      <c r="H2096" s="137">
        <f t="shared" si="225"/>
        <v>0.60545905707196035</v>
      </c>
      <c r="I2096" s="381">
        <f t="shared" si="226"/>
        <v>0.17874396135265699</v>
      </c>
      <c r="J2096" s="137">
        <f t="shared" si="227"/>
        <v>-0.10262970193553114</v>
      </c>
      <c r="K2096" s="137">
        <f t="shared" si="228"/>
        <v>-0.17166741267116473</v>
      </c>
      <c r="L2096" s="137">
        <f t="shared" si="229"/>
        <v>-0.2075988270513546</v>
      </c>
      <c r="M2096" s="137">
        <f t="shared" si="230"/>
        <v>-0.4818959416580505</v>
      </c>
      <c r="N2096" s="383">
        <f t="shared" si="224"/>
        <v>-199.5049198464329</v>
      </c>
    </row>
    <row r="2097" spans="2:14" x14ac:dyDescent="0.25">
      <c r="B2097" s="382">
        <v>26</v>
      </c>
      <c r="C2097" s="382">
        <v>6719</v>
      </c>
      <c r="D2097" s="379" t="s">
        <v>2667</v>
      </c>
      <c r="E2097" s="380">
        <v>133</v>
      </c>
      <c r="F2097" s="380">
        <v>1771</v>
      </c>
      <c r="G2097" s="380">
        <v>365</v>
      </c>
      <c r="H2097" s="137">
        <f t="shared" si="225"/>
        <v>0.28119706380575948</v>
      </c>
      <c r="I2097" s="381">
        <f t="shared" si="226"/>
        <v>0.36438356164383562</v>
      </c>
      <c r="J2097" s="137">
        <f t="shared" si="227"/>
        <v>-0.10393476581924706</v>
      </c>
      <c r="K2097" s="137">
        <f t="shared" si="228"/>
        <v>-0.17992741101314569</v>
      </c>
      <c r="L2097" s="137">
        <f t="shared" si="229"/>
        <v>-4.9484196914097923E-2</v>
      </c>
      <c r="M2097" s="137">
        <f t="shared" si="230"/>
        <v>-0.33334637374649068</v>
      </c>
      <c r="N2097" s="383">
        <f t="shared" si="224"/>
        <v>-121.67142641746909</v>
      </c>
    </row>
    <row r="2098" spans="2:14" x14ac:dyDescent="0.25">
      <c r="B2098" s="382">
        <v>26</v>
      </c>
      <c r="C2098" s="382">
        <v>6721</v>
      </c>
      <c r="D2098" s="379" t="s">
        <v>2668</v>
      </c>
      <c r="E2098" s="380">
        <v>181</v>
      </c>
      <c r="F2098" s="380">
        <v>192</v>
      </c>
      <c r="G2098" s="380">
        <v>740</v>
      </c>
      <c r="H2098" s="137">
        <f t="shared" si="225"/>
        <v>4.796875</v>
      </c>
      <c r="I2098" s="381">
        <f t="shared" si="226"/>
        <v>0.24459459459459459</v>
      </c>
      <c r="J2098" s="137">
        <f t="shared" si="227"/>
        <v>-9.3947032015298651E-2</v>
      </c>
      <c r="K2098" s="137">
        <f t="shared" si="228"/>
        <v>-6.4898536089578032E-2</v>
      </c>
      <c r="L2098" s="137">
        <f t="shared" si="229"/>
        <v>-0.15151193339815885</v>
      </c>
      <c r="M2098" s="137">
        <f t="shared" si="230"/>
        <v>-0.31035750150303554</v>
      </c>
      <c r="N2098" s="383">
        <f t="shared" si="224"/>
        <v>-229.6645511122463</v>
      </c>
    </row>
    <row r="2099" spans="2:14" x14ac:dyDescent="0.25">
      <c r="B2099" s="382">
        <v>26</v>
      </c>
      <c r="C2099" s="382">
        <v>6722</v>
      </c>
      <c r="D2099" s="379" t="s">
        <v>2669</v>
      </c>
      <c r="E2099" s="380">
        <v>86</v>
      </c>
      <c r="F2099" s="380">
        <v>791</v>
      </c>
      <c r="G2099" s="380">
        <v>277</v>
      </c>
      <c r="H2099" s="137">
        <f t="shared" si="225"/>
        <v>0.45891276864728192</v>
      </c>
      <c r="I2099" s="381">
        <f t="shared" si="226"/>
        <v>0.31046931407942241</v>
      </c>
      <c r="J2099" s="137">
        <f t="shared" si="227"/>
        <v>-0.10627855401857363</v>
      </c>
      <c r="K2099" s="137">
        <f t="shared" si="228"/>
        <v>-0.17540041908125478</v>
      </c>
      <c r="L2099" s="137">
        <f t="shared" si="229"/>
        <v>-9.5404524793519505E-2</v>
      </c>
      <c r="M2099" s="137">
        <f t="shared" si="230"/>
        <v>-0.37708349789334794</v>
      </c>
      <c r="N2099" s="383">
        <f t="shared" si="224"/>
        <v>-104.45212891645738</v>
      </c>
    </row>
    <row r="2100" spans="2:14" x14ac:dyDescent="0.25">
      <c r="B2100" s="382">
        <v>26</v>
      </c>
      <c r="C2100" s="382">
        <v>6724</v>
      </c>
      <c r="D2100" s="379" t="s">
        <v>2670</v>
      </c>
      <c r="E2100" s="380">
        <v>110</v>
      </c>
      <c r="F2100" s="380">
        <v>742</v>
      </c>
      <c r="G2100" s="380">
        <v>453</v>
      </c>
      <c r="H2100" s="137">
        <f t="shared" si="225"/>
        <v>0.75876010781671155</v>
      </c>
      <c r="I2100" s="381">
        <f t="shared" si="226"/>
        <v>0.24282560706401765</v>
      </c>
      <c r="J2100" s="137">
        <f t="shared" si="227"/>
        <v>-0.1015909776199205</v>
      </c>
      <c r="K2100" s="137">
        <f t="shared" si="228"/>
        <v>-0.16776234068841139</v>
      </c>
      <c r="L2100" s="137">
        <f t="shared" si="229"/>
        <v>-0.15301863136925917</v>
      </c>
      <c r="M2100" s="137">
        <f t="shared" si="230"/>
        <v>-0.42237194967759106</v>
      </c>
      <c r="N2100" s="383">
        <f t="shared" si="224"/>
        <v>-191.33449320394874</v>
      </c>
    </row>
    <row r="2101" spans="2:14" x14ac:dyDescent="0.25">
      <c r="B2101" s="382">
        <v>26</v>
      </c>
      <c r="C2101" s="382">
        <v>6729</v>
      </c>
      <c r="D2101" s="379" t="s">
        <v>2671</v>
      </c>
      <c r="E2101" s="380">
        <v>3549</v>
      </c>
      <c r="F2101" s="380">
        <v>7071</v>
      </c>
      <c r="G2101" s="380">
        <v>7453</v>
      </c>
      <c r="H2101" s="137">
        <f t="shared" si="225"/>
        <v>1.555932682788856</v>
      </c>
      <c r="I2101" s="381">
        <f t="shared" si="226"/>
        <v>0.47618408694485442</v>
      </c>
      <c r="J2101" s="137">
        <f t="shared" si="227"/>
        <v>8.4846720053783117E-2</v>
      </c>
      <c r="K2101" s="137">
        <f t="shared" si="228"/>
        <v>-0.14745578523546624</v>
      </c>
      <c r="L2101" s="137">
        <f t="shared" si="229"/>
        <v>4.5739552110326154E-2</v>
      </c>
      <c r="M2101" s="137">
        <f t="shared" si="230"/>
        <v>-1.6869513071356965E-2</v>
      </c>
      <c r="N2101" s="383">
        <f t="shared" si="224"/>
        <v>-125.72848092082346</v>
      </c>
    </row>
    <row r="2102" spans="2:14" x14ac:dyDescent="0.25">
      <c r="B2102" s="382">
        <v>26</v>
      </c>
      <c r="C2102" s="382">
        <v>6730</v>
      </c>
      <c r="D2102" s="379" t="s">
        <v>2672</v>
      </c>
      <c r="E2102" s="380">
        <v>1086</v>
      </c>
      <c r="F2102" s="380">
        <v>4655</v>
      </c>
      <c r="G2102" s="380">
        <v>3270</v>
      </c>
      <c r="H2102" s="137">
        <f t="shared" si="225"/>
        <v>0.93576799140708911</v>
      </c>
      <c r="I2102" s="381">
        <f t="shared" si="226"/>
        <v>0.33211009174311928</v>
      </c>
      <c r="J2102" s="137">
        <f t="shared" si="227"/>
        <v>-2.6563121284660065E-2</v>
      </c>
      <c r="K2102" s="137">
        <f t="shared" si="228"/>
        <v>-0.16325337924569988</v>
      </c>
      <c r="L2102" s="137">
        <f t="shared" si="229"/>
        <v>-7.6972446988940027E-2</v>
      </c>
      <c r="M2102" s="137">
        <f t="shared" si="230"/>
        <v>-0.26678894751929999</v>
      </c>
      <c r="N2102" s="383">
        <f t="shared" si="224"/>
        <v>-872.39985838811094</v>
      </c>
    </row>
    <row r="2103" spans="2:14" x14ac:dyDescent="0.25">
      <c r="B2103" s="382">
        <v>26</v>
      </c>
      <c r="C2103" s="382">
        <v>6741</v>
      </c>
      <c r="D2103" s="379" t="s">
        <v>2673</v>
      </c>
      <c r="E2103" s="380">
        <v>95</v>
      </c>
      <c r="F2103" s="380">
        <v>1161</v>
      </c>
      <c r="G2103" s="380">
        <v>308</v>
      </c>
      <c r="H2103" s="137">
        <f t="shared" si="225"/>
        <v>0.34711455641688199</v>
      </c>
      <c r="I2103" s="381">
        <f t="shared" si="226"/>
        <v>0.30844155844155846</v>
      </c>
      <c r="J2103" s="137">
        <f t="shared" si="227"/>
        <v>-0.10545290135744721</v>
      </c>
      <c r="K2103" s="137">
        <f t="shared" si="228"/>
        <v>-0.17824827996793427</v>
      </c>
      <c r="L2103" s="137">
        <f t="shared" si="229"/>
        <v>-9.71316230645064E-2</v>
      </c>
      <c r="M2103" s="137">
        <f t="shared" si="230"/>
        <v>-0.38083280438988787</v>
      </c>
      <c r="N2103" s="383">
        <f t="shared" si="224"/>
        <v>-117.29650375208547</v>
      </c>
    </row>
    <row r="2104" spans="2:14" x14ac:dyDescent="0.25">
      <c r="B2104" s="382">
        <v>26</v>
      </c>
      <c r="C2104" s="382">
        <v>6742</v>
      </c>
      <c r="D2104" s="379" t="s">
        <v>2674</v>
      </c>
      <c r="E2104" s="380">
        <v>552</v>
      </c>
      <c r="F2104" s="380">
        <v>2456</v>
      </c>
      <c r="G2104" s="380">
        <v>1244</v>
      </c>
      <c r="H2104" s="137">
        <f t="shared" si="225"/>
        <v>0.73127035830618892</v>
      </c>
      <c r="I2104" s="381">
        <f t="shared" si="226"/>
        <v>0.4437299035369775</v>
      </c>
      <c r="J2104" s="137">
        <f t="shared" si="227"/>
        <v>-8.0523517782792001E-2</v>
      </c>
      <c r="K2104" s="137">
        <f t="shared" si="228"/>
        <v>-0.16846259323139748</v>
      </c>
      <c r="L2104" s="137">
        <f t="shared" si="229"/>
        <v>1.8097383101696833E-2</v>
      </c>
      <c r="M2104" s="137">
        <f t="shared" si="230"/>
        <v>-0.23088872791249265</v>
      </c>
      <c r="N2104" s="383">
        <f t="shared" si="224"/>
        <v>-287.22557752314088</v>
      </c>
    </row>
    <row r="2105" spans="2:14" x14ac:dyDescent="0.25">
      <c r="B2105" s="382">
        <v>26</v>
      </c>
      <c r="C2105" s="382">
        <v>6743</v>
      </c>
      <c r="D2105" s="379" t="s">
        <v>2675</v>
      </c>
      <c r="E2105" s="380">
        <v>1314</v>
      </c>
      <c r="F2105" s="380">
        <v>1477</v>
      </c>
      <c r="G2105" s="380">
        <v>1627</v>
      </c>
      <c r="H2105" s="137">
        <f t="shared" si="225"/>
        <v>1.9911983750846309</v>
      </c>
      <c r="I2105" s="381">
        <f t="shared" si="226"/>
        <v>0.80762138905961889</v>
      </c>
      <c r="J2105" s="137">
        <f t="shared" si="227"/>
        <v>-7.0322712324359354E-2</v>
      </c>
      <c r="K2105" s="137">
        <f t="shared" si="228"/>
        <v>-0.13636816481942579</v>
      </c>
      <c r="L2105" s="137">
        <f t="shared" si="229"/>
        <v>0.32803431225507967</v>
      </c>
      <c r="M2105" s="137">
        <f t="shared" si="230"/>
        <v>0.12134343511129453</v>
      </c>
      <c r="N2105" s="383">
        <f t="shared" si="224"/>
        <v>197.42576892607619</v>
      </c>
    </row>
    <row r="2106" spans="2:14" x14ac:dyDescent="0.25">
      <c r="B2106" s="382">
        <v>26</v>
      </c>
      <c r="C2106" s="382">
        <v>6745</v>
      </c>
      <c r="D2106" s="379" t="s">
        <v>2676</v>
      </c>
      <c r="E2106" s="380">
        <v>59</v>
      </c>
      <c r="F2106" s="380">
        <v>705</v>
      </c>
      <c r="G2106" s="380">
        <v>151</v>
      </c>
      <c r="H2106" s="137">
        <f t="shared" si="225"/>
        <v>0.2978723404255319</v>
      </c>
      <c r="I2106" s="381">
        <f t="shared" si="226"/>
        <v>0.39072847682119205</v>
      </c>
      <c r="J2106" s="137">
        <f t="shared" si="227"/>
        <v>-0.1096344325767003</v>
      </c>
      <c r="K2106" s="137">
        <f t="shared" si="228"/>
        <v>-0.17950263795897428</v>
      </c>
      <c r="L2106" s="137">
        <f t="shared" si="229"/>
        <v>-2.7045468793958499E-2</v>
      </c>
      <c r="M2106" s="137">
        <f t="shared" si="230"/>
        <v>-0.31618253932963314</v>
      </c>
      <c r="N2106" s="383">
        <f t="shared" si="224"/>
        <v>-47.743563438774601</v>
      </c>
    </row>
    <row r="2107" spans="2:14" x14ac:dyDescent="0.25">
      <c r="B2107" s="382">
        <v>26</v>
      </c>
      <c r="C2107" s="382">
        <v>6748</v>
      </c>
      <c r="D2107" s="379" t="s">
        <v>2677</v>
      </c>
      <c r="E2107" s="380">
        <v>347</v>
      </c>
      <c r="F2107" s="380">
        <v>1355</v>
      </c>
      <c r="G2107" s="380">
        <v>516</v>
      </c>
      <c r="H2107" s="137">
        <f t="shared" si="225"/>
        <v>0.63690036900369007</v>
      </c>
      <c r="I2107" s="381">
        <f t="shared" si="226"/>
        <v>0.67248062015503873</v>
      </c>
      <c r="J2107" s="137">
        <f t="shared" si="227"/>
        <v>-9.9913038340857172E-2</v>
      </c>
      <c r="K2107" s="137">
        <f t="shared" si="228"/>
        <v>-0.17086650109404811</v>
      </c>
      <c r="L2107" s="137">
        <f t="shared" si="229"/>
        <v>0.21293100100954507</v>
      </c>
      <c r="M2107" s="137">
        <f t="shared" si="230"/>
        <v>-5.7848538425360224E-2</v>
      </c>
      <c r="N2107" s="383">
        <f t="shared" si="224"/>
        <v>-29.849845827485876</v>
      </c>
    </row>
    <row r="2108" spans="2:14" x14ac:dyDescent="0.25">
      <c r="B2108" s="382">
        <v>26</v>
      </c>
      <c r="C2108" s="382">
        <v>6750</v>
      </c>
      <c r="D2108" s="379" t="s">
        <v>2678</v>
      </c>
      <c r="E2108" s="380">
        <v>204</v>
      </c>
      <c r="F2108" s="380">
        <v>1233</v>
      </c>
      <c r="G2108" s="380">
        <v>720</v>
      </c>
      <c r="H2108" s="137">
        <f t="shared" si="225"/>
        <v>0.74939172749391725</v>
      </c>
      <c r="I2108" s="381">
        <f t="shared" si="226"/>
        <v>0.28333333333333333</v>
      </c>
      <c r="J2108" s="137">
        <f t="shared" si="227"/>
        <v>-9.447971115150923E-2</v>
      </c>
      <c r="K2108" s="137">
        <f t="shared" si="228"/>
        <v>-0.16800098353752818</v>
      </c>
      <c r="L2108" s="137">
        <f t="shared" si="229"/>
        <v>-0.11851702639527756</v>
      </c>
      <c r="M2108" s="137">
        <f t="shared" si="230"/>
        <v>-0.38099772108431496</v>
      </c>
      <c r="N2108" s="383">
        <f t="shared" si="224"/>
        <v>-274.31835918070675</v>
      </c>
    </row>
    <row r="2109" spans="2:14" x14ac:dyDescent="0.25">
      <c r="B2109" s="382">
        <v>26</v>
      </c>
      <c r="C2109" s="382">
        <v>6751</v>
      </c>
      <c r="D2109" s="379" t="s">
        <v>2679</v>
      </c>
      <c r="E2109" s="380">
        <v>215</v>
      </c>
      <c r="F2109" s="380">
        <v>1820</v>
      </c>
      <c r="G2109" s="380">
        <v>564</v>
      </c>
      <c r="H2109" s="137">
        <f t="shared" si="225"/>
        <v>0.428021978021978</v>
      </c>
      <c r="I2109" s="381">
        <f t="shared" si="226"/>
        <v>0.38120567375886527</v>
      </c>
      <c r="J2109" s="137">
        <f t="shared" si="227"/>
        <v>-9.8634608413951774E-2</v>
      </c>
      <c r="K2109" s="137">
        <f t="shared" si="228"/>
        <v>-0.17618730710589608</v>
      </c>
      <c r="L2109" s="137">
        <f t="shared" si="229"/>
        <v>-3.5156316273203383E-2</v>
      </c>
      <c r="M2109" s="137">
        <f t="shared" si="230"/>
        <v>-0.30997823179305123</v>
      </c>
      <c r="N2109" s="383">
        <f t="shared" si="224"/>
        <v>-174.82772273128089</v>
      </c>
    </row>
    <row r="2110" spans="2:14" x14ac:dyDescent="0.25">
      <c r="B2110" s="382">
        <v>26</v>
      </c>
      <c r="C2110" s="382">
        <v>6753</v>
      </c>
      <c r="D2110" s="379" t="s">
        <v>2680</v>
      </c>
      <c r="E2110" s="380">
        <v>205</v>
      </c>
      <c r="F2110" s="380">
        <v>1687</v>
      </c>
      <c r="G2110" s="380">
        <v>518</v>
      </c>
      <c r="H2110" s="137">
        <f t="shared" si="225"/>
        <v>0.42857142857142855</v>
      </c>
      <c r="I2110" s="381">
        <f t="shared" si="226"/>
        <v>0.39575289575289574</v>
      </c>
      <c r="J2110" s="137">
        <f t="shared" si="227"/>
        <v>-9.9859770427236108E-2</v>
      </c>
      <c r="K2110" s="137">
        <f t="shared" si="228"/>
        <v>-0.17617331082905294</v>
      </c>
      <c r="L2110" s="137">
        <f t="shared" si="229"/>
        <v>-2.2766025508178543E-2</v>
      </c>
      <c r="M2110" s="137">
        <f t="shared" si="230"/>
        <v>-0.29879910676446758</v>
      </c>
      <c r="N2110" s="383">
        <f t="shared" si="224"/>
        <v>-154.77793730399421</v>
      </c>
    </row>
    <row r="2111" spans="2:14" x14ac:dyDescent="0.25">
      <c r="B2111" s="382">
        <v>26</v>
      </c>
      <c r="C2111" s="382">
        <v>6754</v>
      </c>
      <c r="D2111" s="379" t="s">
        <v>2681</v>
      </c>
      <c r="E2111" s="380">
        <v>2234</v>
      </c>
      <c r="F2111" s="380">
        <v>2027</v>
      </c>
      <c r="G2111" s="380">
        <v>1934</v>
      </c>
      <c r="H2111" s="137">
        <f t="shared" si="225"/>
        <v>2.0562407498766651</v>
      </c>
      <c r="I2111" s="381">
        <f t="shared" si="226"/>
        <v>1.1551189245087901</v>
      </c>
      <c r="J2111" s="137">
        <f t="shared" si="227"/>
        <v>-6.2146087583526924E-2</v>
      </c>
      <c r="K2111" s="137">
        <f t="shared" si="228"/>
        <v>-0.13471132584631909</v>
      </c>
      <c r="L2111" s="137">
        <f t="shared" si="229"/>
        <v>0.62400803879280498</v>
      </c>
      <c r="M2111" s="137">
        <f t="shared" si="230"/>
        <v>0.42715062536295895</v>
      </c>
      <c r="N2111" s="383">
        <f t="shared" si="224"/>
        <v>826.10930945196264</v>
      </c>
    </row>
    <row r="2112" spans="2:14" x14ac:dyDescent="0.25">
      <c r="B2112" s="382">
        <v>26</v>
      </c>
      <c r="C2112" s="382">
        <v>6757</v>
      </c>
      <c r="D2112" s="379" t="s">
        <v>2682</v>
      </c>
      <c r="E2112" s="380">
        <v>1935</v>
      </c>
      <c r="F2112" s="380">
        <v>3136</v>
      </c>
      <c r="G2112" s="380">
        <v>2531</v>
      </c>
      <c r="H2112" s="137">
        <f t="shared" si="225"/>
        <v>1.4241071428571428</v>
      </c>
      <c r="I2112" s="381">
        <f t="shared" si="226"/>
        <v>0.76451995258790995</v>
      </c>
      <c r="J2112" s="137">
        <f t="shared" si="227"/>
        <v>-4.624561536764106E-2</v>
      </c>
      <c r="K2112" s="137">
        <f t="shared" si="228"/>
        <v>-0.15081380672388903</v>
      </c>
      <c r="L2112" s="137">
        <f t="shared" si="229"/>
        <v>0.29132356909780432</v>
      </c>
      <c r="M2112" s="137">
        <f t="shared" si="230"/>
        <v>9.4264147006274224E-2</v>
      </c>
      <c r="N2112" s="383">
        <f t="shared" si="224"/>
        <v>238.58255607288007</v>
      </c>
    </row>
    <row r="2113" spans="2:14" x14ac:dyDescent="0.25">
      <c r="B2113" s="382">
        <v>26</v>
      </c>
      <c r="C2113" s="382">
        <v>6758</v>
      </c>
      <c r="D2113" s="379" t="s">
        <v>2683</v>
      </c>
      <c r="E2113" s="380">
        <v>86</v>
      </c>
      <c r="F2113" s="380">
        <v>1489</v>
      </c>
      <c r="G2113" s="380">
        <v>237</v>
      </c>
      <c r="H2113" s="137">
        <f t="shared" si="225"/>
        <v>0.21692411014103424</v>
      </c>
      <c r="I2113" s="381">
        <f t="shared" si="226"/>
        <v>0.3628691983122363</v>
      </c>
      <c r="J2113" s="137">
        <f t="shared" si="227"/>
        <v>-0.1073439122909948</v>
      </c>
      <c r="K2113" s="137">
        <f t="shared" si="228"/>
        <v>-0.18156465034963809</v>
      </c>
      <c r="L2113" s="137">
        <f t="shared" si="229"/>
        <v>-5.0774024072170236E-2</v>
      </c>
      <c r="M2113" s="137">
        <f t="shared" si="230"/>
        <v>-0.33968258671280316</v>
      </c>
      <c r="N2113" s="383">
        <f t="shared" si="224"/>
        <v>-80.504773050934347</v>
      </c>
    </row>
    <row r="2114" spans="2:14" x14ac:dyDescent="0.25">
      <c r="B2114" s="382">
        <v>26</v>
      </c>
      <c r="C2114" s="382">
        <v>6759</v>
      </c>
      <c r="D2114" s="379" t="s">
        <v>2684</v>
      </c>
      <c r="E2114" s="380">
        <v>36</v>
      </c>
      <c r="F2114" s="380">
        <v>1317</v>
      </c>
      <c r="G2114" s="380">
        <v>125</v>
      </c>
      <c r="H2114" s="137">
        <f t="shared" si="225"/>
        <v>0.12224753227031131</v>
      </c>
      <c r="I2114" s="381">
        <f t="shared" si="226"/>
        <v>0.28799999999999998</v>
      </c>
      <c r="J2114" s="137">
        <f t="shared" si="227"/>
        <v>-0.11032691545377404</v>
      </c>
      <c r="K2114" s="137">
        <f t="shared" si="228"/>
        <v>-0.1839763680115184</v>
      </c>
      <c r="L2114" s="137">
        <f t="shared" si="229"/>
        <v>-0.11454229108655839</v>
      </c>
      <c r="M2114" s="137">
        <f t="shared" si="230"/>
        <v>-0.40884557455185083</v>
      </c>
      <c r="N2114" s="383">
        <f t="shared" si="224"/>
        <v>-51.105696818981357</v>
      </c>
    </row>
    <row r="2115" spans="2:14" x14ac:dyDescent="0.25">
      <c r="B2115" s="382">
        <v>26</v>
      </c>
      <c r="C2115" s="382">
        <v>6771</v>
      </c>
      <c r="D2115" s="379" t="s">
        <v>2685</v>
      </c>
      <c r="E2115" s="380">
        <v>1246</v>
      </c>
      <c r="F2115" s="380">
        <v>1061</v>
      </c>
      <c r="G2115" s="380">
        <v>1946</v>
      </c>
      <c r="H2115" s="137">
        <f t="shared" si="225"/>
        <v>3.0084825636192272</v>
      </c>
      <c r="I2115" s="381">
        <f t="shared" si="226"/>
        <v>0.64028776978417268</v>
      </c>
      <c r="J2115" s="137">
        <f t="shared" si="227"/>
        <v>-6.1826480101800578E-2</v>
      </c>
      <c r="K2115" s="137">
        <f t="shared" si="228"/>
        <v>-0.11045465696122594</v>
      </c>
      <c r="L2115" s="137">
        <f t="shared" si="229"/>
        <v>0.18551141692581757</v>
      </c>
      <c r="M2115" s="137">
        <f t="shared" si="230"/>
        <v>1.3230279862791045E-2</v>
      </c>
      <c r="N2115" s="383">
        <f t="shared" si="224"/>
        <v>25.746124612991373</v>
      </c>
    </row>
    <row r="2116" spans="2:14" x14ac:dyDescent="0.25">
      <c r="B2116" s="382">
        <v>26</v>
      </c>
      <c r="C2116" s="382">
        <v>6774</v>
      </c>
      <c r="D2116" s="379" t="s">
        <v>2686</v>
      </c>
      <c r="E2116" s="380">
        <v>1923</v>
      </c>
      <c r="F2116" s="380">
        <v>893</v>
      </c>
      <c r="G2116" s="380">
        <v>1170</v>
      </c>
      <c r="H2116" s="137">
        <f t="shared" si="225"/>
        <v>3.4636058230683089</v>
      </c>
      <c r="I2116" s="381">
        <f t="shared" si="226"/>
        <v>1.6435897435897435</v>
      </c>
      <c r="J2116" s="137">
        <f t="shared" si="227"/>
        <v>-8.2494430586771139E-2</v>
      </c>
      <c r="K2116" s="137">
        <f t="shared" si="228"/>
        <v>-9.8861200291883222E-2</v>
      </c>
      <c r="L2116" s="137">
        <f t="shared" si="229"/>
        <v>1.0400527984813868</v>
      </c>
      <c r="M2116" s="137">
        <f t="shared" si="230"/>
        <v>0.8586971676027324</v>
      </c>
      <c r="N2116" s="383">
        <f t="shared" si="224"/>
        <v>1004.675686095197</v>
      </c>
    </row>
    <row r="2117" spans="2:14" x14ac:dyDescent="0.25">
      <c r="B2117" s="382">
        <v>26</v>
      </c>
      <c r="C2117" s="382">
        <v>6778</v>
      </c>
      <c r="D2117" s="379" t="s">
        <v>2687</v>
      </c>
      <c r="E2117" s="380">
        <v>325</v>
      </c>
      <c r="F2117" s="380">
        <v>1312</v>
      </c>
      <c r="G2117" s="380">
        <v>645</v>
      </c>
      <c r="H2117" s="137">
        <f t="shared" si="225"/>
        <v>0.73932926829268297</v>
      </c>
      <c r="I2117" s="381">
        <f t="shared" si="226"/>
        <v>0.50387596899224807</v>
      </c>
      <c r="J2117" s="137">
        <f t="shared" si="227"/>
        <v>-9.6477257912298914E-2</v>
      </c>
      <c r="K2117" s="137">
        <f t="shared" si="228"/>
        <v>-0.16825730681328813</v>
      </c>
      <c r="L2117" s="137">
        <f t="shared" si="229"/>
        <v>6.9325530968610979E-2</v>
      </c>
      <c r="M2117" s="137">
        <f t="shared" si="230"/>
        <v>-0.19540903375697605</v>
      </c>
      <c r="N2117" s="383">
        <f t="shared" si="224"/>
        <v>-126.03882677324955</v>
      </c>
    </row>
    <row r="2118" spans="2:14" x14ac:dyDescent="0.25">
      <c r="B2118" s="382">
        <v>26</v>
      </c>
      <c r="C2118" s="382">
        <v>6781</v>
      </c>
      <c r="D2118" s="379" t="s">
        <v>2688</v>
      </c>
      <c r="E2118" s="380">
        <v>164</v>
      </c>
      <c r="F2118" s="380">
        <v>1156</v>
      </c>
      <c r="G2118" s="380">
        <v>717</v>
      </c>
      <c r="H2118" s="137">
        <f t="shared" si="225"/>
        <v>0.76211072664359858</v>
      </c>
      <c r="I2118" s="381">
        <f t="shared" si="226"/>
        <v>0.22873082287308227</v>
      </c>
      <c r="J2118" s="137">
        <f t="shared" si="227"/>
        <v>-9.4559613021940839E-2</v>
      </c>
      <c r="K2118" s="137">
        <f t="shared" si="228"/>
        <v>-0.16767698962498293</v>
      </c>
      <c r="L2118" s="137">
        <f t="shared" si="229"/>
        <v>-0.165023567739078</v>
      </c>
      <c r="M2118" s="137">
        <f t="shared" si="230"/>
        <v>-0.42726017038600178</v>
      </c>
      <c r="N2118" s="383">
        <f t="shared" si="224"/>
        <v>-306.34554216676327</v>
      </c>
    </row>
    <row r="2119" spans="2:14" x14ac:dyDescent="0.25">
      <c r="B2119" s="382">
        <v>26</v>
      </c>
      <c r="C2119" s="382">
        <v>6782</v>
      </c>
      <c r="D2119" s="379" t="s">
        <v>2689</v>
      </c>
      <c r="E2119" s="380">
        <v>385</v>
      </c>
      <c r="F2119" s="380">
        <v>1040</v>
      </c>
      <c r="G2119" s="380">
        <v>1083</v>
      </c>
      <c r="H2119" s="137">
        <f t="shared" si="225"/>
        <v>1.4115384615384616</v>
      </c>
      <c r="I2119" s="381">
        <f t="shared" si="226"/>
        <v>0.35549399815327792</v>
      </c>
      <c r="J2119" s="137">
        <f t="shared" si="227"/>
        <v>-8.481158482928719E-2</v>
      </c>
      <c r="K2119" s="137">
        <f t="shared" si="228"/>
        <v>-0.15113397155667585</v>
      </c>
      <c r="L2119" s="137">
        <f t="shared" si="229"/>
        <v>-5.7055695889459496E-2</v>
      </c>
      <c r="M2119" s="137">
        <f t="shared" si="230"/>
        <v>-0.29300125227542251</v>
      </c>
      <c r="N2119" s="383">
        <f t="shared" si="224"/>
        <v>-317.32035621428258</v>
      </c>
    </row>
    <row r="2120" spans="2:14" x14ac:dyDescent="0.25">
      <c r="B2120" s="382">
        <v>26</v>
      </c>
      <c r="C2120" s="382">
        <v>6783</v>
      </c>
      <c r="D2120" s="379" t="s">
        <v>2690</v>
      </c>
      <c r="E2120" s="380">
        <v>176</v>
      </c>
      <c r="F2120" s="380">
        <v>614</v>
      </c>
      <c r="G2120" s="380">
        <v>323</v>
      </c>
      <c r="H2120" s="137">
        <f t="shared" si="225"/>
        <v>0.81270358306188928</v>
      </c>
      <c r="I2120" s="381">
        <f t="shared" si="226"/>
        <v>0.54489164086687303</v>
      </c>
      <c r="J2120" s="137">
        <f t="shared" si="227"/>
        <v>-0.10505339200528929</v>
      </c>
      <c r="K2120" s="137">
        <f t="shared" si="228"/>
        <v>-0.16638822646800053</v>
      </c>
      <c r="L2120" s="137">
        <f t="shared" si="229"/>
        <v>0.1042597679423779</v>
      </c>
      <c r="M2120" s="137">
        <f t="shared" si="230"/>
        <v>-0.16718185053091195</v>
      </c>
      <c r="N2120" s="383">
        <f t="shared" si="224"/>
        <v>-53.999737721484557</v>
      </c>
    </row>
    <row r="2121" spans="2:14" x14ac:dyDescent="0.25">
      <c r="B2121" s="382">
        <v>26</v>
      </c>
      <c r="C2121" s="382">
        <v>6784</v>
      </c>
      <c r="D2121" s="379" t="s">
        <v>2691</v>
      </c>
      <c r="E2121" s="380">
        <v>1034</v>
      </c>
      <c r="F2121" s="380">
        <v>1840</v>
      </c>
      <c r="G2121" s="380">
        <v>2439</v>
      </c>
      <c r="H2121" s="137">
        <f t="shared" si="225"/>
        <v>1.8875</v>
      </c>
      <c r="I2121" s="381">
        <f t="shared" si="226"/>
        <v>0.4239442394423944</v>
      </c>
      <c r="J2121" s="137">
        <f t="shared" si="227"/>
        <v>-4.8695939394209735E-2</v>
      </c>
      <c r="K2121" s="137">
        <f t="shared" si="228"/>
        <v>-0.13900969674130598</v>
      </c>
      <c r="L2121" s="137">
        <f t="shared" si="229"/>
        <v>1.2453593124403522E-3</v>
      </c>
      <c r="M2121" s="137">
        <f t="shared" si="230"/>
        <v>-0.18646027682307537</v>
      </c>
      <c r="N2121" s="383">
        <f t="shared" si="224"/>
        <v>-454.77661517148084</v>
      </c>
    </row>
    <row r="2122" spans="2:14" x14ac:dyDescent="0.25">
      <c r="B2122" s="382">
        <v>26</v>
      </c>
      <c r="C2122" s="382">
        <v>6785</v>
      </c>
      <c r="D2122" s="379" t="s">
        <v>2692</v>
      </c>
      <c r="E2122" s="380">
        <v>326</v>
      </c>
      <c r="F2122" s="380">
        <v>810</v>
      </c>
      <c r="G2122" s="380">
        <v>761</v>
      </c>
      <c r="H2122" s="137">
        <f t="shared" si="225"/>
        <v>1.3419753086419752</v>
      </c>
      <c r="I2122" s="381">
        <f t="shared" si="226"/>
        <v>0.42838370565045991</v>
      </c>
      <c r="J2122" s="137">
        <f t="shared" si="227"/>
        <v>-9.3387718922277541E-2</v>
      </c>
      <c r="K2122" s="137">
        <f t="shared" si="228"/>
        <v>-0.15290596932243383</v>
      </c>
      <c r="L2122" s="137">
        <f t="shared" si="229"/>
        <v>5.026581402953997E-3</v>
      </c>
      <c r="M2122" s="137">
        <f t="shared" si="230"/>
        <v>-0.24126710684175737</v>
      </c>
      <c r="N2122" s="383">
        <f t="shared" si="224"/>
        <v>-183.60426830657735</v>
      </c>
    </row>
    <row r="2123" spans="2:14" x14ac:dyDescent="0.25">
      <c r="B2123" s="382">
        <v>26</v>
      </c>
      <c r="C2123" s="382">
        <v>6789</v>
      </c>
      <c r="D2123" s="379" t="s">
        <v>2693</v>
      </c>
      <c r="E2123" s="380">
        <v>141</v>
      </c>
      <c r="F2123" s="380">
        <v>738</v>
      </c>
      <c r="G2123" s="380">
        <v>337</v>
      </c>
      <c r="H2123" s="137">
        <f t="shared" si="225"/>
        <v>0.64769647696476962</v>
      </c>
      <c r="I2123" s="381">
        <f t="shared" si="226"/>
        <v>0.41839762611275966</v>
      </c>
      <c r="J2123" s="137">
        <f t="shared" si="227"/>
        <v>-0.10468051660994188</v>
      </c>
      <c r="K2123" s="137">
        <f t="shared" si="228"/>
        <v>-0.17059148941919808</v>
      </c>
      <c r="L2123" s="137">
        <f t="shared" si="229"/>
        <v>-3.4788520829407287E-3</v>
      </c>
      <c r="M2123" s="137">
        <f t="shared" si="230"/>
        <v>-0.27875085811208067</v>
      </c>
      <c r="N2123" s="383">
        <f t="shared" si="224"/>
        <v>-93.939039183771186</v>
      </c>
    </row>
    <row r="2124" spans="2:14" x14ac:dyDescent="0.25">
      <c r="B2124" s="382">
        <v>26</v>
      </c>
      <c r="C2124" s="382">
        <v>6790</v>
      </c>
      <c r="D2124" s="379" t="s">
        <v>2694</v>
      </c>
      <c r="E2124" s="380">
        <v>282</v>
      </c>
      <c r="F2124" s="380">
        <v>1992</v>
      </c>
      <c r="G2124" s="380">
        <v>1632</v>
      </c>
      <c r="H2124" s="137">
        <f t="shared" si="225"/>
        <v>0.96084337349397586</v>
      </c>
      <c r="I2124" s="381">
        <f t="shared" si="226"/>
        <v>0.17279411764705882</v>
      </c>
      <c r="J2124" s="137">
        <f t="shared" si="227"/>
        <v>-7.018954254030671E-2</v>
      </c>
      <c r="K2124" s="137">
        <f t="shared" si="228"/>
        <v>-0.16261462842456312</v>
      </c>
      <c r="L2124" s="137">
        <f t="shared" si="229"/>
        <v>-0.21266648144949782</v>
      </c>
      <c r="M2124" s="137">
        <f t="shared" si="230"/>
        <v>-0.44547065241436767</v>
      </c>
      <c r="N2124" s="383">
        <f t="shared" si="224"/>
        <v>-727.00810474024809</v>
      </c>
    </row>
    <row r="2125" spans="2:14" x14ac:dyDescent="0.25">
      <c r="B2125" s="382">
        <v>26</v>
      </c>
      <c r="C2125" s="382">
        <v>6792</v>
      </c>
      <c r="D2125" s="379" t="s">
        <v>2695</v>
      </c>
      <c r="E2125" s="380">
        <v>105</v>
      </c>
      <c r="F2125" s="380">
        <v>893</v>
      </c>
      <c r="G2125" s="380">
        <v>378</v>
      </c>
      <c r="H2125" s="137">
        <f t="shared" si="225"/>
        <v>0.54087346024636063</v>
      </c>
      <c r="I2125" s="381">
        <f t="shared" si="226"/>
        <v>0.27777777777777779</v>
      </c>
      <c r="J2125" s="137">
        <f t="shared" si="227"/>
        <v>-0.10358852438071019</v>
      </c>
      <c r="K2125" s="137">
        <f t="shared" si="228"/>
        <v>-0.17331261603688061</v>
      </c>
      <c r="L2125" s="137">
        <f t="shared" si="229"/>
        <v>-0.12324885414375278</v>
      </c>
      <c r="M2125" s="137">
        <f t="shared" si="230"/>
        <v>-0.40014999456134359</v>
      </c>
      <c r="N2125" s="383">
        <f t="shared" ref="N2125:N2133" si="231">M2125*G2125</f>
        <v>-151.25669794418789</v>
      </c>
    </row>
    <row r="2126" spans="2:14" x14ac:dyDescent="0.25">
      <c r="B2126" s="382">
        <v>26</v>
      </c>
      <c r="C2126" s="382">
        <v>6800</v>
      </c>
      <c r="D2126" s="379" t="s">
        <v>2696</v>
      </c>
      <c r="E2126" s="380">
        <v>8032</v>
      </c>
      <c r="F2126" s="380">
        <v>1462</v>
      </c>
      <c r="G2126" s="380">
        <v>6574</v>
      </c>
      <c r="H2126" s="137">
        <f t="shared" ref="H2126:H2133" si="232">(G2126+E2126)/F2126</f>
        <v>9.990424076607388</v>
      </c>
      <c r="I2126" s="381">
        <f t="shared" ref="I2126:I2133" si="233">E2126/G2126</f>
        <v>1.2217827806510495</v>
      </c>
      <c r="J2126" s="137">
        <f t="shared" ref="J2126:J2133" si="234">$J$6*(G2126-G$10)/G$11</f>
        <v>6.143547201732804E-2</v>
      </c>
      <c r="K2126" s="137">
        <f t="shared" ref="K2126:K2133" si="235">$K$6*(H2126-H$10)/H$11</f>
        <v>6.7397902138248741E-2</v>
      </c>
      <c r="L2126" s="137">
        <f t="shared" ref="L2126:L2133" si="236">$L$6*(I2126-I$10)/I$11</f>
        <v>0.68078757796937972</v>
      </c>
      <c r="M2126" s="137">
        <f t="shared" ref="M2126:M2133" si="237">SUM(J2126:L2126)</f>
        <v>0.80962095212495644</v>
      </c>
      <c r="N2126" s="383">
        <f t="shared" si="231"/>
        <v>5322.4481392694634</v>
      </c>
    </row>
    <row r="2127" spans="2:14" x14ac:dyDescent="0.25">
      <c r="B2127" s="382">
        <v>26</v>
      </c>
      <c r="C2127" s="382">
        <v>6806</v>
      </c>
      <c r="D2127" s="379" t="s">
        <v>2697</v>
      </c>
      <c r="E2127" s="380">
        <v>280</v>
      </c>
      <c r="F2127" s="380">
        <v>911</v>
      </c>
      <c r="G2127" s="380">
        <v>557</v>
      </c>
      <c r="H2127" s="137">
        <f t="shared" si="232"/>
        <v>0.91877058177826565</v>
      </c>
      <c r="I2127" s="381">
        <f t="shared" si="233"/>
        <v>0.50269299820466784</v>
      </c>
      <c r="J2127" s="137">
        <f t="shared" si="234"/>
        <v>-9.8821046111625482E-2</v>
      </c>
      <c r="K2127" s="137">
        <f t="shared" si="235"/>
        <v>-0.16368635806612178</v>
      </c>
      <c r="L2127" s="137">
        <f t="shared" si="236"/>
        <v>6.8317960448915596E-2</v>
      </c>
      <c r="M2127" s="137">
        <f t="shared" si="237"/>
        <v>-0.19418944372883168</v>
      </c>
      <c r="N2127" s="383">
        <f t="shared" si="231"/>
        <v>-108.16352015695925</v>
      </c>
    </row>
    <row r="2128" spans="2:14" x14ac:dyDescent="0.25">
      <c r="B2128" s="382">
        <v>26</v>
      </c>
      <c r="C2128" s="382">
        <v>6807</v>
      </c>
      <c r="D2128" s="379" t="s">
        <v>2698</v>
      </c>
      <c r="E2128" s="380">
        <v>473</v>
      </c>
      <c r="F2128" s="380">
        <v>2288</v>
      </c>
      <c r="G2128" s="380">
        <v>1197</v>
      </c>
      <c r="H2128" s="137">
        <f t="shared" si="232"/>
        <v>0.7298951048951049</v>
      </c>
      <c r="I2128" s="381">
        <f t="shared" si="233"/>
        <v>0.39515455304928987</v>
      </c>
      <c r="J2128" s="137">
        <f t="shared" si="234"/>
        <v>-8.1775313752886852E-2</v>
      </c>
      <c r="K2128" s="137">
        <f t="shared" si="235"/>
        <v>-0.16849762536939469</v>
      </c>
      <c r="L2128" s="137">
        <f t="shared" si="236"/>
        <v>-2.3275651337622136E-2</v>
      </c>
      <c r="M2128" s="137">
        <f t="shared" si="237"/>
        <v>-0.27354859045990371</v>
      </c>
      <c r="N2128" s="383">
        <f t="shared" si="231"/>
        <v>-327.43766278050475</v>
      </c>
    </row>
    <row r="2129" spans="2:14" x14ac:dyDescent="0.25">
      <c r="B2129" s="382">
        <v>26</v>
      </c>
      <c r="C2129" s="382">
        <v>6808</v>
      </c>
      <c r="D2129" s="379" t="s">
        <v>2699</v>
      </c>
      <c r="E2129" s="380">
        <v>714</v>
      </c>
      <c r="F2129" s="380">
        <v>6095</v>
      </c>
      <c r="G2129" s="380">
        <v>1304</v>
      </c>
      <c r="H2129" s="137">
        <f t="shared" si="232"/>
        <v>0.33109105824446267</v>
      </c>
      <c r="I2129" s="381">
        <f t="shared" si="233"/>
        <v>0.5475460122699386</v>
      </c>
      <c r="J2129" s="137">
        <f t="shared" si="234"/>
        <v>-7.8925480374160251E-2</v>
      </c>
      <c r="K2129" s="137">
        <f t="shared" si="235"/>
        <v>-0.1786564501238127</v>
      </c>
      <c r="L2129" s="137">
        <f t="shared" si="236"/>
        <v>0.10652057302913917</v>
      </c>
      <c r="M2129" s="137">
        <f t="shared" si="237"/>
        <v>-0.15106135746883378</v>
      </c>
      <c r="N2129" s="383">
        <f t="shared" si="231"/>
        <v>-196.98401013935924</v>
      </c>
    </row>
    <row r="2130" spans="2:14" x14ac:dyDescent="0.25">
      <c r="B2130" s="382">
        <v>26</v>
      </c>
      <c r="C2130" s="382">
        <v>6809</v>
      </c>
      <c r="D2130" s="379" t="s">
        <v>2700</v>
      </c>
      <c r="E2130" s="380">
        <v>768</v>
      </c>
      <c r="F2130" s="380">
        <v>4092</v>
      </c>
      <c r="G2130" s="380">
        <v>1064</v>
      </c>
      <c r="H2130" s="137">
        <f t="shared" si="232"/>
        <v>0.44770283479960898</v>
      </c>
      <c r="I2130" s="381">
        <f t="shared" si="233"/>
        <v>0.72180451127819545</v>
      </c>
      <c r="J2130" s="137">
        <f t="shared" si="234"/>
        <v>-8.5317630008687237E-2</v>
      </c>
      <c r="K2130" s="137">
        <f t="shared" si="235"/>
        <v>-0.17568597223555085</v>
      </c>
      <c r="L2130" s="137">
        <f t="shared" si="236"/>
        <v>0.25494158921182331</v>
      </c>
      <c r="M2130" s="137">
        <f t="shared" si="237"/>
        <v>-6.0620130324147703E-3</v>
      </c>
      <c r="N2130" s="383">
        <f t="shared" si="231"/>
        <v>-6.4499818664893152</v>
      </c>
    </row>
    <row r="2131" spans="2:14" x14ac:dyDescent="0.25">
      <c r="B2131" s="382">
        <v>26</v>
      </c>
      <c r="C2131" s="382">
        <v>6810</v>
      </c>
      <c r="D2131" s="379" t="s">
        <v>2701</v>
      </c>
      <c r="E2131" s="380">
        <v>433</v>
      </c>
      <c r="F2131" s="380">
        <v>3103</v>
      </c>
      <c r="G2131" s="380">
        <v>1135</v>
      </c>
      <c r="H2131" s="137">
        <f t="shared" si="232"/>
        <v>0.50531743474057367</v>
      </c>
      <c r="I2131" s="381">
        <f t="shared" si="233"/>
        <v>0.38149779735682821</v>
      </c>
      <c r="J2131" s="137">
        <f t="shared" si="234"/>
        <v>-8.3426619075139666E-2</v>
      </c>
      <c r="K2131" s="137">
        <f t="shared" si="235"/>
        <v>-0.17421834263396635</v>
      </c>
      <c r="L2131" s="137">
        <f t="shared" si="236"/>
        <v>-3.4907506134774807E-2</v>
      </c>
      <c r="M2131" s="137">
        <f t="shared" si="237"/>
        <v>-0.29255246784388078</v>
      </c>
      <c r="N2131" s="383">
        <f t="shared" si="231"/>
        <v>-332.04705100280466</v>
      </c>
    </row>
    <row r="2132" spans="2:14" x14ac:dyDescent="0.25">
      <c r="B2132" s="382">
        <v>26</v>
      </c>
      <c r="C2132" s="382">
        <v>6811</v>
      </c>
      <c r="D2132" s="379" t="s">
        <v>2702</v>
      </c>
      <c r="E2132" s="380">
        <v>76</v>
      </c>
      <c r="F2132" s="380">
        <v>1063</v>
      </c>
      <c r="G2132" s="380">
        <v>370</v>
      </c>
      <c r="H2132" s="137">
        <f t="shared" si="232"/>
        <v>0.41956726246472248</v>
      </c>
      <c r="I2132" s="381">
        <f t="shared" si="233"/>
        <v>0.20540540540540542</v>
      </c>
      <c r="J2132" s="137">
        <f t="shared" si="234"/>
        <v>-0.10380159603519441</v>
      </c>
      <c r="K2132" s="137">
        <f t="shared" si="235"/>
        <v>-0.17640267596791229</v>
      </c>
      <c r="L2132" s="137">
        <f t="shared" si="236"/>
        <v>-0.18489050211037597</v>
      </c>
      <c r="M2132" s="137">
        <f t="shared" si="237"/>
        <v>-0.46509477411348266</v>
      </c>
      <c r="N2132" s="383">
        <f t="shared" si="231"/>
        <v>-172.08506642198859</v>
      </c>
    </row>
    <row r="2133" spans="2:14" x14ac:dyDescent="0.25">
      <c r="B2133" s="382">
        <v>26</v>
      </c>
      <c r="C2133" s="382">
        <v>6812</v>
      </c>
      <c r="D2133" s="379" t="s">
        <v>2703</v>
      </c>
      <c r="E2133" s="380">
        <v>442</v>
      </c>
      <c r="F2133" s="380">
        <v>1841</v>
      </c>
      <c r="G2133" s="380">
        <v>736</v>
      </c>
      <c r="H2133" s="137">
        <f t="shared" si="232"/>
        <v>0.6398696360673547</v>
      </c>
      <c r="I2133" s="381">
        <f t="shared" si="233"/>
        <v>0.60054347826086951</v>
      </c>
      <c r="J2133" s="137">
        <f t="shared" si="234"/>
        <v>-9.4053567842540764E-2</v>
      </c>
      <c r="K2133" s="137">
        <f t="shared" si="235"/>
        <v>-0.17079086428945159</v>
      </c>
      <c r="L2133" s="137">
        <f t="shared" si="236"/>
        <v>0.15166005146059577</v>
      </c>
      <c r="M2133" s="137">
        <f t="shared" si="237"/>
        <v>-0.11318438067139661</v>
      </c>
      <c r="N2133" s="383">
        <f t="shared" si="231"/>
        <v>-83.303704174147896</v>
      </c>
    </row>
    <row r="2134" spans="2:14" x14ac:dyDescent="0.25">
      <c r="B2134" s="382"/>
      <c r="C2134" s="382"/>
      <c r="D2134" s="379"/>
      <c r="E2134" s="380"/>
      <c r="F2134" s="380"/>
      <c r="G2134" s="380"/>
      <c r="H2134" s="137"/>
      <c r="I2134" s="381"/>
      <c r="J2134" s="137"/>
      <c r="K2134" s="137"/>
      <c r="L2134" s="137"/>
      <c r="M2134" s="137"/>
      <c r="N2134" s="383"/>
    </row>
    <row r="2135" spans="2:14" x14ac:dyDescent="0.25">
      <c r="B2135" s="382"/>
      <c r="C2135" s="382"/>
      <c r="D2135" s="379"/>
      <c r="E2135" s="380"/>
      <c r="F2135" s="380"/>
      <c r="G2135" s="380"/>
      <c r="H2135" s="137"/>
      <c r="I2135" s="381"/>
      <c r="J2135" s="137"/>
      <c r="K2135" s="137"/>
      <c r="L2135" s="137"/>
      <c r="M2135" s="137"/>
      <c r="N2135" s="383"/>
    </row>
    <row r="2136" spans="2:14" x14ac:dyDescent="0.25">
      <c r="B2136" s="382"/>
      <c r="C2136" s="382"/>
      <c r="D2136" s="379"/>
      <c r="E2136" s="380"/>
      <c r="F2136" s="380"/>
      <c r="G2136" s="380"/>
      <c r="H2136" s="137"/>
      <c r="I2136" s="381"/>
      <c r="J2136" s="137"/>
      <c r="K2136" s="137"/>
      <c r="L2136" s="137"/>
      <c r="M2136" s="137"/>
      <c r="N2136" s="383"/>
    </row>
    <row r="2137" spans="2:14" x14ac:dyDescent="0.25">
      <c r="B2137" s="382"/>
      <c r="C2137" s="382"/>
      <c r="D2137" s="379"/>
      <c r="E2137" s="380"/>
      <c r="F2137" s="380"/>
      <c r="G2137" s="380"/>
      <c r="H2137" s="137"/>
      <c r="I2137" s="381"/>
      <c r="J2137" s="137"/>
      <c r="K2137" s="137"/>
      <c r="L2137" s="137"/>
      <c r="M2137" s="137"/>
      <c r="N2137" s="383"/>
    </row>
    <row r="2138" spans="2:14" x14ac:dyDescent="0.25">
      <c r="B2138" s="382"/>
      <c r="C2138" s="382"/>
      <c r="D2138" s="379"/>
      <c r="E2138" s="380"/>
      <c r="F2138" s="380"/>
      <c r="G2138" s="380"/>
      <c r="H2138" s="137"/>
      <c r="I2138" s="381"/>
      <c r="J2138" s="137"/>
      <c r="K2138" s="137"/>
      <c r="L2138" s="137"/>
      <c r="M2138" s="137"/>
      <c r="N2138" s="383"/>
    </row>
    <row r="2139" spans="2:14" x14ac:dyDescent="0.25">
      <c r="B2139" s="382"/>
      <c r="C2139" s="382"/>
      <c r="D2139" s="379"/>
      <c r="E2139" s="380"/>
      <c r="F2139" s="380"/>
      <c r="G2139" s="380"/>
      <c r="H2139" s="137"/>
      <c r="I2139" s="381"/>
      <c r="J2139" s="137"/>
      <c r="K2139" s="137"/>
      <c r="L2139" s="137"/>
      <c r="M2139" s="137"/>
      <c r="N2139" s="383"/>
    </row>
    <row r="2140" spans="2:14" x14ac:dyDescent="0.25">
      <c r="B2140" s="382"/>
      <c r="C2140" s="382"/>
      <c r="D2140" s="379"/>
      <c r="E2140" s="380"/>
      <c r="F2140" s="380"/>
      <c r="G2140" s="380"/>
      <c r="H2140" s="137"/>
      <c r="I2140" s="381"/>
      <c r="J2140" s="137"/>
      <c r="K2140" s="137"/>
      <c r="L2140" s="137"/>
      <c r="M2140" s="137"/>
      <c r="N2140" s="383"/>
    </row>
    <row r="2141" spans="2:14" x14ac:dyDescent="0.25">
      <c r="B2141" s="382"/>
      <c r="C2141" s="382"/>
      <c r="D2141" s="379"/>
      <c r="E2141" s="380"/>
      <c r="F2141" s="380"/>
      <c r="G2141" s="380"/>
      <c r="H2141" s="137"/>
      <c r="I2141" s="381"/>
      <c r="J2141" s="137"/>
      <c r="K2141" s="137"/>
      <c r="L2141" s="137"/>
      <c r="M2141" s="137"/>
      <c r="N2141" s="383"/>
    </row>
    <row r="2142" spans="2:14" x14ac:dyDescent="0.25">
      <c r="B2142" s="382"/>
      <c r="C2142" s="382"/>
      <c r="D2142" s="379"/>
      <c r="E2142" s="380"/>
      <c r="F2142" s="380"/>
      <c r="G2142" s="380"/>
      <c r="H2142" s="137"/>
      <c r="I2142" s="381"/>
      <c r="J2142" s="137"/>
      <c r="K2142" s="137"/>
      <c r="L2142" s="137"/>
      <c r="M2142" s="137"/>
      <c r="N2142" s="383"/>
    </row>
    <row r="2143" spans="2:14" x14ac:dyDescent="0.25">
      <c r="B2143" s="382"/>
      <c r="C2143" s="382"/>
      <c r="D2143" s="379"/>
      <c r="E2143" s="380"/>
      <c r="F2143" s="380"/>
      <c r="G2143" s="380"/>
      <c r="H2143" s="137"/>
      <c r="I2143" s="381"/>
      <c r="J2143" s="137"/>
      <c r="K2143" s="137"/>
      <c r="L2143" s="137"/>
      <c r="M2143" s="137"/>
      <c r="N2143" s="383"/>
    </row>
    <row r="2144" spans="2:14" x14ac:dyDescent="0.25">
      <c r="B2144" s="382"/>
      <c r="C2144" s="382"/>
      <c r="D2144" s="379"/>
      <c r="E2144" s="380"/>
      <c r="F2144" s="380"/>
      <c r="G2144" s="380"/>
      <c r="H2144" s="137"/>
      <c r="I2144" s="381"/>
      <c r="J2144" s="137"/>
      <c r="K2144" s="137"/>
      <c r="L2144" s="137"/>
      <c r="M2144" s="137"/>
      <c r="N2144" s="383"/>
    </row>
    <row r="2145" spans="2:14" x14ac:dyDescent="0.25">
      <c r="B2145" s="382"/>
      <c r="C2145" s="382"/>
      <c r="D2145" s="379"/>
      <c r="E2145" s="380"/>
      <c r="F2145" s="380"/>
      <c r="G2145" s="380"/>
      <c r="H2145" s="137"/>
      <c r="I2145" s="381"/>
      <c r="J2145" s="137"/>
      <c r="K2145" s="137"/>
      <c r="L2145" s="137"/>
      <c r="M2145" s="137"/>
      <c r="N2145" s="383"/>
    </row>
    <row r="2146" spans="2:14" x14ac:dyDescent="0.25">
      <c r="B2146" s="382"/>
      <c r="C2146" s="382"/>
      <c r="D2146" s="379"/>
      <c r="E2146" s="380"/>
      <c r="F2146" s="380"/>
      <c r="G2146" s="380"/>
      <c r="H2146" s="137"/>
      <c r="I2146" s="381"/>
      <c r="J2146" s="137"/>
      <c r="K2146" s="137"/>
      <c r="L2146" s="137"/>
      <c r="M2146" s="137"/>
      <c r="N2146" s="383"/>
    </row>
    <row r="2147" spans="2:14" x14ac:dyDescent="0.25">
      <c r="B2147" s="382"/>
      <c r="C2147" s="382"/>
      <c r="D2147" s="379"/>
      <c r="E2147" s="380"/>
      <c r="F2147" s="380"/>
      <c r="G2147" s="380"/>
      <c r="H2147" s="137"/>
      <c r="I2147" s="381"/>
      <c r="J2147" s="137"/>
      <c r="K2147" s="137"/>
      <c r="L2147" s="137"/>
      <c r="M2147" s="137"/>
      <c r="N2147" s="383"/>
    </row>
    <row r="2148" spans="2:14" x14ac:dyDescent="0.25">
      <c r="B2148" s="382"/>
      <c r="C2148" s="382"/>
      <c r="D2148" s="379"/>
      <c r="E2148" s="380"/>
      <c r="F2148" s="380"/>
      <c r="G2148" s="380"/>
      <c r="H2148" s="137"/>
      <c r="I2148" s="381"/>
      <c r="J2148" s="137"/>
      <c r="K2148" s="137"/>
      <c r="L2148" s="137"/>
      <c r="M2148" s="137"/>
      <c r="N2148" s="383"/>
    </row>
    <row r="2149" spans="2:14" x14ac:dyDescent="0.25">
      <c r="B2149" s="382"/>
      <c r="C2149" s="382"/>
      <c r="D2149" s="379"/>
      <c r="E2149" s="380"/>
      <c r="F2149" s="380"/>
      <c r="G2149" s="380"/>
      <c r="H2149" s="137"/>
      <c r="I2149" s="381"/>
      <c r="J2149" s="137"/>
      <c r="K2149" s="137"/>
      <c r="L2149" s="137"/>
      <c r="M2149" s="137"/>
      <c r="N2149" s="383"/>
    </row>
    <row r="2150" spans="2:14" x14ac:dyDescent="0.25">
      <c r="B2150" s="382"/>
      <c r="C2150" s="382"/>
      <c r="D2150" s="379"/>
      <c r="E2150" s="380"/>
      <c r="F2150" s="380"/>
      <c r="G2150" s="380"/>
      <c r="H2150" s="137"/>
      <c r="I2150" s="381"/>
      <c r="J2150" s="137"/>
      <c r="K2150" s="137"/>
      <c r="L2150" s="137"/>
      <c r="M2150" s="137"/>
      <c r="N2150" s="383"/>
    </row>
    <row r="2151" spans="2:14" x14ac:dyDescent="0.25">
      <c r="B2151" s="382"/>
      <c r="C2151" s="382"/>
      <c r="D2151" s="379"/>
      <c r="E2151" s="380"/>
      <c r="F2151" s="380"/>
      <c r="G2151" s="380"/>
      <c r="H2151" s="137"/>
      <c r="I2151" s="381"/>
      <c r="J2151" s="137"/>
      <c r="K2151" s="137"/>
      <c r="L2151" s="137"/>
      <c r="M2151" s="137"/>
      <c r="N2151" s="383"/>
    </row>
    <row r="2152" spans="2:14" x14ac:dyDescent="0.25">
      <c r="B2152" s="382"/>
      <c r="C2152" s="382"/>
      <c r="D2152" s="379"/>
      <c r="E2152" s="380"/>
      <c r="F2152" s="380"/>
      <c r="G2152" s="380"/>
      <c r="H2152" s="137"/>
      <c r="I2152" s="381"/>
      <c r="J2152" s="137"/>
      <c r="K2152" s="137"/>
      <c r="L2152" s="137"/>
      <c r="M2152" s="137"/>
      <c r="N2152" s="383"/>
    </row>
    <row r="2153" spans="2:14" x14ac:dyDescent="0.25">
      <c r="B2153" s="382"/>
      <c r="C2153" s="382"/>
      <c r="D2153" s="379"/>
      <c r="E2153" s="380"/>
      <c r="F2153" s="380"/>
      <c r="G2153" s="380"/>
      <c r="H2153" s="137"/>
      <c r="I2153" s="381"/>
      <c r="J2153" s="137"/>
      <c r="K2153" s="137"/>
      <c r="L2153" s="137"/>
      <c r="M2153" s="137"/>
      <c r="N2153" s="383"/>
    </row>
    <row r="2154" spans="2:14" x14ac:dyDescent="0.25">
      <c r="B2154" s="382"/>
      <c r="C2154" s="382"/>
      <c r="D2154" s="379"/>
      <c r="E2154" s="380"/>
      <c r="F2154" s="380"/>
      <c r="G2154" s="380"/>
      <c r="H2154" s="137"/>
      <c r="I2154" s="381"/>
      <c r="J2154" s="137"/>
      <c r="K2154" s="137"/>
      <c r="L2154" s="137"/>
      <c r="M2154" s="137"/>
      <c r="N2154" s="383"/>
    </row>
    <row r="2155" spans="2:14" x14ac:dyDescent="0.25">
      <c r="B2155" s="382"/>
      <c r="C2155" s="382"/>
      <c r="D2155" s="379"/>
      <c r="E2155" s="380"/>
      <c r="F2155" s="380"/>
      <c r="G2155" s="380"/>
      <c r="H2155" s="137"/>
      <c r="I2155" s="381"/>
      <c r="J2155" s="137"/>
      <c r="K2155" s="137"/>
      <c r="L2155" s="137"/>
      <c r="M2155" s="137"/>
      <c r="N2155" s="383"/>
    </row>
    <row r="2156" spans="2:14" x14ac:dyDescent="0.25">
      <c r="B2156" s="382"/>
      <c r="C2156" s="382"/>
      <c r="D2156" s="379"/>
      <c r="E2156" s="380"/>
      <c r="F2156" s="380"/>
      <c r="G2156" s="380"/>
      <c r="H2156" s="137"/>
      <c r="I2156" s="381"/>
      <c r="J2156" s="137"/>
      <c r="K2156" s="137"/>
      <c r="L2156" s="137"/>
      <c r="M2156" s="137"/>
      <c r="N2156" s="383"/>
    </row>
    <row r="2157" spans="2:14" x14ac:dyDescent="0.25">
      <c r="B2157" s="382"/>
      <c r="C2157" s="382"/>
      <c r="D2157" s="379"/>
      <c r="E2157" s="380"/>
      <c r="F2157" s="380"/>
      <c r="G2157" s="380"/>
      <c r="H2157" s="137"/>
      <c r="I2157" s="381"/>
      <c r="J2157" s="137"/>
      <c r="K2157" s="137"/>
      <c r="L2157" s="137"/>
      <c r="M2157" s="137"/>
      <c r="N2157" s="383"/>
    </row>
    <row r="2158" spans="2:14" x14ac:dyDescent="0.25">
      <c r="B2158" s="382"/>
      <c r="C2158" s="382"/>
      <c r="D2158" s="379"/>
      <c r="E2158" s="380"/>
      <c r="F2158" s="380"/>
      <c r="G2158" s="380"/>
      <c r="H2158" s="137"/>
      <c r="I2158" s="381"/>
      <c r="J2158" s="137"/>
      <c r="K2158" s="137"/>
      <c r="L2158" s="137"/>
      <c r="M2158" s="137"/>
      <c r="N2158" s="383"/>
    </row>
    <row r="2159" spans="2:14" x14ac:dyDescent="0.25">
      <c r="B2159" s="382"/>
      <c r="C2159" s="382"/>
      <c r="D2159" s="379"/>
      <c r="E2159" s="380"/>
      <c r="F2159" s="380"/>
      <c r="G2159" s="380"/>
      <c r="H2159" s="137"/>
      <c r="I2159" s="381"/>
      <c r="J2159" s="137"/>
      <c r="K2159" s="137"/>
      <c r="L2159" s="137"/>
      <c r="M2159" s="137"/>
      <c r="N2159" s="383"/>
    </row>
    <row r="2160" spans="2:14" x14ac:dyDescent="0.25">
      <c r="B2160" s="382"/>
      <c r="C2160" s="382"/>
      <c r="D2160" s="379"/>
      <c r="E2160" s="380"/>
      <c r="F2160" s="380"/>
      <c r="G2160" s="380"/>
      <c r="H2160" s="137"/>
      <c r="I2160" s="381"/>
      <c r="J2160" s="137"/>
      <c r="K2160" s="137"/>
      <c r="L2160" s="137"/>
      <c r="M2160" s="137"/>
      <c r="N2160" s="383"/>
    </row>
    <row r="2161" spans="2:14" x14ac:dyDescent="0.25">
      <c r="B2161" s="382"/>
      <c r="C2161" s="382"/>
      <c r="D2161" s="379"/>
      <c r="E2161" s="380"/>
      <c r="F2161" s="380"/>
      <c r="G2161" s="380"/>
      <c r="H2161" s="137"/>
      <c r="I2161" s="381"/>
      <c r="J2161" s="137"/>
      <c r="K2161" s="137"/>
      <c r="L2161" s="137"/>
      <c r="M2161" s="137"/>
      <c r="N2161" s="383"/>
    </row>
    <row r="2162" spans="2:14" x14ac:dyDescent="0.25">
      <c r="B2162" s="382"/>
      <c r="C2162" s="382"/>
      <c r="D2162" s="379"/>
      <c r="E2162" s="380"/>
      <c r="F2162" s="380"/>
      <c r="G2162" s="380"/>
      <c r="H2162" s="137"/>
      <c r="I2162" s="381"/>
      <c r="J2162" s="137"/>
      <c r="K2162" s="137"/>
      <c r="L2162" s="137"/>
      <c r="M2162" s="137"/>
      <c r="N2162" s="383"/>
    </row>
    <row r="2163" spans="2:14" x14ac:dyDescent="0.25">
      <c r="B2163" s="382"/>
      <c r="C2163" s="382"/>
      <c r="D2163" s="379"/>
      <c r="E2163" s="380"/>
      <c r="F2163" s="380"/>
      <c r="G2163" s="380"/>
      <c r="H2163" s="137"/>
      <c r="I2163" s="381"/>
      <c r="J2163" s="137"/>
      <c r="K2163" s="137"/>
      <c r="L2163" s="137"/>
      <c r="M2163" s="137"/>
      <c r="N2163" s="383"/>
    </row>
    <row r="2164" spans="2:14" x14ac:dyDescent="0.25">
      <c r="B2164" s="382"/>
      <c r="C2164" s="382"/>
      <c r="D2164" s="379"/>
      <c r="E2164" s="380"/>
      <c r="F2164" s="380"/>
      <c r="G2164" s="380"/>
      <c r="H2164" s="137"/>
      <c r="I2164" s="381"/>
      <c r="J2164" s="137"/>
      <c r="K2164" s="137"/>
      <c r="L2164" s="137"/>
      <c r="M2164" s="137"/>
      <c r="N2164" s="383"/>
    </row>
    <row r="2165" spans="2:14" x14ac:dyDescent="0.25">
      <c r="B2165" s="382"/>
      <c r="C2165" s="382"/>
      <c r="D2165" s="379"/>
      <c r="E2165" s="380"/>
      <c r="F2165" s="380"/>
      <c r="G2165" s="380"/>
      <c r="H2165" s="137"/>
      <c r="I2165" s="381"/>
      <c r="J2165" s="137"/>
      <c r="K2165" s="137"/>
      <c r="L2165" s="137"/>
      <c r="M2165" s="137"/>
      <c r="N2165" s="383"/>
    </row>
    <row r="2166" spans="2:14" x14ac:dyDescent="0.25">
      <c r="B2166" s="382"/>
      <c r="C2166" s="382"/>
      <c r="D2166" s="379"/>
      <c r="E2166" s="380"/>
      <c r="F2166" s="380"/>
      <c r="G2166" s="380"/>
      <c r="H2166" s="137"/>
      <c r="I2166" s="381"/>
      <c r="J2166" s="137"/>
      <c r="K2166" s="137"/>
      <c r="L2166" s="137"/>
      <c r="M2166" s="137"/>
      <c r="N2166" s="383"/>
    </row>
    <row r="2167" spans="2:14" x14ac:dyDescent="0.25">
      <c r="B2167" s="382"/>
      <c r="C2167" s="382"/>
      <c r="D2167" s="379"/>
      <c r="E2167" s="380"/>
      <c r="F2167" s="380"/>
      <c r="G2167" s="380"/>
      <c r="H2167" s="137"/>
      <c r="I2167" s="381"/>
      <c r="J2167" s="137"/>
      <c r="K2167" s="137"/>
      <c r="L2167" s="137"/>
      <c r="M2167" s="137"/>
      <c r="N2167" s="383"/>
    </row>
    <row r="2168" spans="2:14" x14ac:dyDescent="0.25">
      <c r="B2168" s="382"/>
      <c r="C2168" s="382"/>
      <c r="D2168" s="379"/>
      <c r="E2168" s="380"/>
      <c r="F2168" s="380"/>
      <c r="G2168" s="380"/>
      <c r="H2168" s="137"/>
      <c r="I2168" s="381"/>
      <c r="J2168" s="137"/>
      <c r="K2168" s="137"/>
      <c r="L2168" s="137"/>
      <c r="M2168" s="137"/>
      <c r="N2168" s="383"/>
    </row>
    <row r="2169" spans="2:14" x14ac:dyDescent="0.25">
      <c r="B2169" s="382"/>
      <c r="C2169" s="382"/>
      <c r="D2169" s="379"/>
      <c r="E2169" s="380"/>
      <c r="F2169" s="380"/>
      <c r="G2169" s="380"/>
      <c r="H2169" s="137"/>
      <c r="I2169" s="381"/>
      <c r="J2169" s="137"/>
      <c r="K2169" s="137"/>
      <c r="L2169" s="137"/>
      <c r="M2169" s="137"/>
      <c r="N2169" s="383"/>
    </row>
    <row r="2170" spans="2:14" x14ac:dyDescent="0.25">
      <c r="B2170" s="382"/>
      <c r="C2170" s="382"/>
      <c r="D2170" s="379"/>
      <c r="E2170" s="380"/>
      <c r="F2170" s="380"/>
      <c r="G2170" s="380"/>
      <c r="H2170" s="137"/>
      <c r="I2170" s="381"/>
      <c r="J2170" s="137"/>
      <c r="K2170" s="137"/>
      <c r="L2170" s="137"/>
      <c r="M2170" s="137"/>
      <c r="N2170" s="383"/>
    </row>
    <row r="2171" spans="2:14" x14ac:dyDescent="0.25">
      <c r="B2171" s="382"/>
      <c r="C2171" s="382"/>
      <c r="D2171" s="379"/>
      <c r="E2171" s="380"/>
      <c r="F2171" s="380"/>
      <c r="G2171" s="380"/>
      <c r="H2171" s="137"/>
      <c r="I2171" s="381"/>
      <c r="J2171" s="137"/>
      <c r="K2171" s="137"/>
      <c r="L2171" s="137"/>
      <c r="M2171" s="137"/>
      <c r="N2171" s="383"/>
    </row>
    <row r="2172" spans="2:14" x14ac:dyDescent="0.25">
      <c r="B2172" s="382"/>
      <c r="C2172" s="382"/>
      <c r="D2172" s="379"/>
      <c r="E2172" s="380"/>
      <c r="F2172" s="380"/>
      <c r="G2172" s="380"/>
      <c r="H2172" s="137"/>
      <c r="I2172" s="381"/>
      <c r="J2172" s="137"/>
      <c r="K2172" s="137"/>
      <c r="L2172" s="137"/>
      <c r="M2172" s="137"/>
      <c r="N2172" s="383"/>
    </row>
    <row r="2173" spans="2:14" x14ac:dyDescent="0.25">
      <c r="B2173" s="382"/>
      <c r="C2173" s="382"/>
      <c r="D2173" s="379"/>
      <c r="E2173" s="380"/>
      <c r="F2173" s="380"/>
      <c r="G2173" s="380"/>
      <c r="H2173" s="137"/>
      <c r="I2173" s="381"/>
      <c r="J2173" s="137"/>
      <c r="K2173" s="137"/>
      <c r="L2173" s="137"/>
      <c r="M2173" s="137"/>
      <c r="N2173" s="383"/>
    </row>
    <row r="2174" spans="2:14" x14ac:dyDescent="0.25">
      <c r="B2174" s="382"/>
      <c r="C2174" s="382"/>
      <c r="D2174" s="379"/>
      <c r="E2174" s="380"/>
      <c r="F2174" s="380"/>
      <c r="G2174" s="380"/>
      <c r="H2174" s="137"/>
      <c r="I2174" s="381"/>
      <c r="J2174" s="137"/>
      <c r="K2174" s="137"/>
      <c r="L2174" s="137"/>
      <c r="M2174" s="137"/>
      <c r="N2174" s="383"/>
    </row>
    <row r="2175" spans="2:14" x14ac:dyDescent="0.25">
      <c r="B2175" s="382"/>
      <c r="C2175" s="382"/>
      <c r="D2175" s="379"/>
      <c r="E2175" s="380"/>
      <c r="F2175" s="380"/>
      <c r="G2175" s="380"/>
      <c r="H2175" s="137"/>
      <c r="I2175" s="381"/>
      <c r="J2175" s="137"/>
      <c r="K2175" s="137"/>
      <c r="L2175" s="137"/>
      <c r="M2175" s="137"/>
      <c r="N2175" s="383"/>
    </row>
    <row r="2176" spans="2:14" x14ac:dyDescent="0.25">
      <c r="B2176" s="382"/>
      <c r="C2176" s="382"/>
      <c r="D2176" s="379"/>
      <c r="E2176" s="380"/>
      <c r="F2176" s="380"/>
      <c r="G2176" s="380"/>
      <c r="H2176" s="137"/>
      <c r="I2176" s="381"/>
      <c r="J2176" s="137"/>
      <c r="K2176" s="137"/>
      <c r="L2176" s="137"/>
      <c r="M2176" s="137"/>
      <c r="N2176" s="383"/>
    </row>
    <row r="2177" spans="2:14" x14ac:dyDescent="0.25">
      <c r="B2177" s="382"/>
      <c r="C2177" s="382"/>
      <c r="D2177" s="379"/>
      <c r="E2177" s="380"/>
      <c r="F2177" s="380"/>
      <c r="G2177" s="380"/>
      <c r="H2177" s="137"/>
      <c r="I2177" s="381"/>
      <c r="J2177" s="137"/>
      <c r="K2177" s="137"/>
      <c r="L2177" s="137"/>
      <c r="M2177" s="137"/>
      <c r="N2177" s="383"/>
    </row>
    <row r="2178" spans="2:14" x14ac:dyDescent="0.25">
      <c r="B2178" s="382"/>
      <c r="C2178" s="382"/>
      <c r="D2178" s="379"/>
      <c r="E2178" s="380"/>
      <c r="F2178" s="380"/>
      <c r="G2178" s="380"/>
      <c r="H2178" s="137"/>
      <c r="I2178" s="381"/>
      <c r="J2178" s="137"/>
      <c r="K2178" s="137"/>
      <c r="L2178" s="137"/>
      <c r="M2178" s="137"/>
      <c r="N2178" s="383"/>
    </row>
    <row r="2179" spans="2:14" x14ac:dyDescent="0.25">
      <c r="B2179" s="382"/>
      <c r="C2179" s="382"/>
      <c r="D2179" s="379"/>
      <c r="E2179" s="380"/>
      <c r="F2179" s="380"/>
      <c r="G2179" s="380"/>
      <c r="H2179" s="137"/>
      <c r="I2179" s="381"/>
      <c r="J2179" s="137"/>
      <c r="K2179" s="137"/>
      <c r="L2179" s="137"/>
      <c r="M2179" s="137"/>
      <c r="N2179" s="383"/>
    </row>
    <row r="2180" spans="2:14" x14ac:dyDescent="0.25">
      <c r="B2180" s="382"/>
      <c r="C2180" s="382"/>
      <c r="D2180" s="379"/>
      <c r="E2180" s="380"/>
      <c r="F2180" s="380"/>
      <c r="G2180" s="380"/>
      <c r="H2180" s="137"/>
      <c r="I2180" s="381"/>
      <c r="J2180" s="137"/>
      <c r="K2180" s="137"/>
      <c r="L2180" s="137"/>
      <c r="M2180" s="137"/>
      <c r="N2180" s="383"/>
    </row>
    <row r="2181" spans="2:14" x14ac:dyDescent="0.25">
      <c r="B2181" s="382"/>
      <c r="C2181" s="382"/>
      <c r="D2181" s="379"/>
      <c r="E2181" s="380"/>
      <c r="F2181" s="380"/>
      <c r="G2181" s="380"/>
      <c r="H2181" s="137"/>
      <c r="I2181" s="381"/>
      <c r="J2181" s="137"/>
      <c r="K2181" s="137"/>
      <c r="L2181" s="137"/>
      <c r="M2181" s="137"/>
      <c r="N2181" s="383"/>
    </row>
    <row r="2182" spans="2:14" x14ac:dyDescent="0.25">
      <c r="B2182" s="382"/>
      <c r="C2182" s="382"/>
      <c r="D2182" s="379"/>
      <c r="E2182" s="380"/>
      <c r="F2182" s="380"/>
      <c r="G2182" s="380"/>
      <c r="H2182" s="137"/>
      <c r="I2182" s="381"/>
      <c r="J2182" s="137"/>
      <c r="K2182" s="137"/>
      <c r="L2182" s="137"/>
      <c r="M2182" s="137"/>
      <c r="N2182" s="383"/>
    </row>
    <row r="2183" spans="2:14" x14ac:dyDescent="0.25">
      <c r="B2183" s="382"/>
      <c r="C2183" s="382"/>
      <c r="D2183" s="379"/>
      <c r="E2183" s="380"/>
      <c r="F2183" s="380"/>
      <c r="G2183" s="380"/>
      <c r="H2183" s="137"/>
      <c r="I2183" s="381"/>
      <c r="J2183" s="137"/>
      <c r="K2183" s="137"/>
      <c r="L2183" s="137"/>
      <c r="M2183" s="137"/>
      <c r="N2183" s="383"/>
    </row>
    <row r="2184" spans="2:14" x14ac:dyDescent="0.25">
      <c r="B2184" s="382"/>
      <c r="C2184" s="382"/>
      <c r="D2184" s="379"/>
      <c r="E2184" s="380"/>
      <c r="F2184" s="380"/>
      <c r="G2184" s="380"/>
      <c r="H2184" s="137"/>
      <c r="I2184" s="381"/>
      <c r="J2184" s="137"/>
      <c r="K2184" s="137"/>
      <c r="L2184" s="137"/>
      <c r="M2184" s="137"/>
      <c r="N2184" s="383"/>
    </row>
    <row r="2185" spans="2:14" x14ac:dyDescent="0.25">
      <c r="B2185" s="382"/>
      <c r="C2185" s="382"/>
      <c r="D2185" s="379"/>
      <c r="E2185" s="380"/>
      <c r="F2185" s="380"/>
      <c r="G2185" s="380"/>
      <c r="H2185" s="137"/>
      <c r="I2185" s="381"/>
      <c r="J2185" s="137"/>
      <c r="K2185" s="137"/>
      <c r="L2185" s="137"/>
      <c r="M2185" s="137"/>
      <c r="N2185" s="383"/>
    </row>
    <row r="2186" spans="2:14" x14ac:dyDescent="0.25">
      <c r="B2186" s="382"/>
      <c r="C2186" s="382"/>
      <c r="D2186" s="379"/>
      <c r="E2186" s="380"/>
      <c r="F2186" s="380"/>
      <c r="G2186" s="380"/>
      <c r="H2186" s="137"/>
      <c r="I2186" s="381"/>
      <c r="J2186" s="137"/>
      <c r="K2186" s="137"/>
      <c r="L2186" s="137"/>
      <c r="M2186" s="137"/>
      <c r="N2186" s="383"/>
    </row>
    <row r="2187" spans="2:14" x14ac:dyDescent="0.25">
      <c r="B2187" s="382"/>
      <c r="C2187" s="382"/>
      <c r="D2187" s="379"/>
      <c r="E2187" s="380"/>
      <c r="F2187" s="380"/>
      <c r="G2187" s="380"/>
      <c r="H2187" s="137"/>
      <c r="I2187" s="381"/>
      <c r="J2187" s="137"/>
      <c r="K2187" s="137"/>
      <c r="L2187" s="137"/>
      <c r="M2187" s="137"/>
      <c r="N2187" s="383"/>
    </row>
    <row r="2188" spans="2:14" x14ac:dyDescent="0.25">
      <c r="B2188" s="382"/>
      <c r="C2188" s="382"/>
      <c r="D2188" s="379"/>
      <c r="E2188" s="380"/>
      <c r="F2188" s="380"/>
      <c r="G2188" s="380"/>
      <c r="H2188" s="137"/>
      <c r="I2188" s="381"/>
      <c r="J2188" s="137"/>
      <c r="K2188" s="137"/>
      <c r="L2188" s="137"/>
      <c r="M2188" s="137"/>
      <c r="N2188" s="383"/>
    </row>
    <row r="2189" spans="2:14" x14ac:dyDescent="0.25">
      <c r="B2189" s="382"/>
      <c r="C2189" s="382"/>
      <c r="D2189" s="379"/>
      <c r="E2189" s="380"/>
      <c r="F2189" s="380"/>
      <c r="G2189" s="380"/>
      <c r="H2189" s="137"/>
      <c r="I2189" s="381"/>
      <c r="J2189" s="137"/>
      <c r="K2189" s="137"/>
      <c r="L2189" s="137"/>
      <c r="M2189" s="137"/>
      <c r="N2189" s="383"/>
    </row>
    <row r="2190" spans="2:14" x14ac:dyDescent="0.25">
      <c r="B2190" s="382"/>
      <c r="C2190" s="382"/>
      <c r="D2190" s="379"/>
      <c r="E2190" s="380"/>
      <c r="F2190" s="380"/>
      <c r="G2190" s="380"/>
      <c r="H2190" s="137"/>
      <c r="I2190" s="381"/>
      <c r="J2190" s="137"/>
      <c r="K2190" s="137"/>
      <c r="L2190" s="137"/>
      <c r="M2190" s="137"/>
      <c r="N2190" s="383"/>
    </row>
    <row r="2191" spans="2:14" x14ac:dyDescent="0.25">
      <c r="B2191" s="382"/>
      <c r="C2191" s="382"/>
      <c r="D2191" s="379"/>
      <c r="E2191" s="380"/>
      <c r="F2191" s="380"/>
      <c r="G2191" s="380"/>
      <c r="H2191" s="137"/>
      <c r="I2191" s="381"/>
      <c r="J2191" s="137"/>
      <c r="K2191" s="137"/>
      <c r="L2191" s="137"/>
      <c r="M2191" s="137"/>
      <c r="N2191" s="383"/>
    </row>
    <row r="2192" spans="2:14" x14ac:dyDescent="0.25">
      <c r="B2192" s="382"/>
      <c r="C2192" s="382"/>
      <c r="D2192" s="379"/>
      <c r="E2192" s="380"/>
      <c r="F2192" s="380"/>
      <c r="G2192" s="380"/>
      <c r="H2192" s="137"/>
      <c r="I2192" s="381"/>
      <c r="J2192" s="137"/>
      <c r="K2192" s="137"/>
      <c r="L2192" s="137"/>
      <c r="M2192" s="137"/>
      <c r="N2192" s="383"/>
    </row>
    <row r="2193" spans="2:14" x14ac:dyDescent="0.25">
      <c r="B2193" s="382"/>
      <c r="C2193" s="382"/>
      <c r="D2193" s="379"/>
      <c r="E2193" s="380"/>
      <c r="F2193" s="380"/>
      <c r="G2193" s="380"/>
      <c r="H2193" s="137"/>
      <c r="I2193" s="381"/>
      <c r="J2193" s="137"/>
      <c r="K2193" s="137"/>
      <c r="L2193" s="137"/>
      <c r="M2193" s="137"/>
      <c r="N2193" s="383"/>
    </row>
    <row r="2194" spans="2:14" x14ac:dyDescent="0.25">
      <c r="B2194" s="382"/>
      <c r="C2194" s="382"/>
      <c r="D2194" s="379"/>
      <c r="E2194" s="380"/>
      <c r="F2194" s="380"/>
      <c r="G2194" s="380"/>
      <c r="H2194" s="137"/>
      <c r="I2194" s="381"/>
      <c r="J2194" s="137"/>
      <c r="K2194" s="137"/>
      <c r="L2194" s="137"/>
      <c r="M2194" s="137"/>
      <c r="N2194" s="383"/>
    </row>
    <row r="2195" spans="2:14" x14ac:dyDescent="0.25">
      <c r="B2195" s="382"/>
      <c r="C2195" s="382"/>
      <c r="D2195" s="379"/>
      <c r="E2195" s="380"/>
      <c r="F2195" s="380"/>
      <c r="G2195" s="380"/>
      <c r="H2195" s="137"/>
      <c r="I2195" s="381"/>
      <c r="J2195" s="137"/>
      <c r="K2195" s="137"/>
      <c r="L2195" s="137"/>
      <c r="M2195" s="137"/>
      <c r="N2195" s="383"/>
    </row>
    <row r="2196" spans="2:14" x14ac:dyDescent="0.25">
      <c r="B2196" s="382"/>
      <c r="C2196" s="382"/>
      <c r="D2196" s="379"/>
      <c r="E2196" s="380"/>
      <c r="F2196" s="380"/>
      <c r="G2196" s="380"/>
      <c r="H2196" s="137"/>
      <c r="I2196" s="381"/>
      <c r="J2196" s="137"/>
      <c r="K2196" s="137"/>
      <c r="L2196" s="137"/>
      <c r="M2196" s="137"/>
      <c r="N2196" s="383"/>
    </row>
    <row r="2197" spans="2:14" x14ac:dyDescent="0.25">
      <c r="B2197" s="382"/>
      <c r="C2197" s="382"/>
      <c r="D2197" s="379"/>
      <c r="E2197" s="380"/>
      <c r="F2197" s="380"/>
      <c r="G2197" s="380"/>
      <c r="H2197" s="137"/>
      <c r="I2197" s="381"/>
      <c r="J2197" s="137"/>
      <c r="K2197" s="137"/>
      <c r="L2197" s="137"/>
      <c r="M2197" s="137"/>
      <c r="N2197" s="383"/>
    </row>
    <row r="2198" spans="2:14" x14ac:dyDescent="0.25">
      <c r="B2198" s="382"/>
      <c r="C2198" s="382"/>
      <c r="D2198" s="379"/>
      <c r="E2198" s="380"/>
      <c r="F2198" s="380"/>
      <c r="G2198" s="380"/>
      <c r="H2198" s="137"/>
      <c r="I2198" s="381"/>
      <c r="J2198" s="137"/>
      <c r="K2198" s="137"/>
      <c r="L2198" s="137"/>
      <c r="M2198" s="137"/>
      <c r="N2198" s="383"/>
    </row>
    <row r="2199" spans="2:14" x14ac:dyDescent="0.25">
      <c r="B2199" s="382"/>
      <c r="C2199" s="382"/>
      <c r="D2199" s="379"/>
      <c r="E2199" s="380"/>
      <c r="F2199" s="380"/>
      <c r="G2199" s="380"/>
      <c r="H2199" s="137"/>
      <c r="I2199" s="381"/>
      <c r="J2199" s="137"/>
      <c r="K2199" s="137"/>
      <c r="L2199" s="137"/>
      <c r="M2199" s="137"/>
      <c r="N2199" s="383"/>
    </row>
    <row r="2200" spans="2:14" x14ac:dyDescent="0.25">
      <c r="B2200" s="382"/>
      <c r="C2200" s="382"/>
      <c r="D2200" s="379"/>
      <c r="E2200" s="380"/>
      <c r="F2200" s="380"/>
      <c r="G2200" s="380"/>
      <c r="H2200" s="137"/>
      <c r="I2200" s="381"/>
      <c r="J2200" s="137"/>
      <c r="K2200" s="137"/>
      <c r="L2200" s="137"/>
      <c r="M2200" s="137"/>
      <c r="N2200" s="383"/>
    </row>
    <row r="2201" spans="2:14" x14ac:dyDescent="0.25">
      <c r="B2201" s="382"/>
      <c r="C2201" s="382"/>
      <c r="D2201" s="379"/>
      <c r="E2201" s="380"/>
      <c r="F2201" s="380"/>
      <c r="G2201" s="380"/>
      <c r="H2201" s="137"/>
      <c r="I2201" s="381"/>
      <c r="J2201" s="137"/>
      <c r="K2201" s="137"/>
      <c r="L2201" s="137"/>
      <c r="M2201" s="137"/>
      <c r="N2201" s="383"/>
    </row>
    <row r="2202" spans="2:14" x14ac:dyDescent="0.25">
      <c r="B2202" s="382"/>
      <c r="C2202" s="382"/>
      <c r="D2202" s="379"/>
      <c r="E2202" s="380"/>
      <c r="F2202" s="380"/>
      <c r="G2202" s="380"/>
      <c r="H2202" s="137"/>
      <c r="I2202" s="381"/>
      <c r="J2202" s="137"/>
      <c r="K2202" s="137"/>
      <c r="L2202" s="137"/>
      <c r="M2202" s="137"/>
      <c r="N2202" s="383"/>
    </row>
    <row r="2203" spans="2:14" x14ac:dyDescent="0.25">
      <c r="B2203" s="382"/>
      <c r="C2203" s="382"/>
      <c r="D2203" s="379"/>
      <c r="E2203" s="380"/>
      <c r="F2203" s="380"/>
      <c r="G2203" s="380"/>
      <c r="H2203" s="137"/>
      <c r="I2203" s="381"/>
      <c r="J2203" s="137"/>
      <c r="K2203" s="137"/>
      <c r="L2203" s="137"/>
      <c r="M2203" s="137"/>
      <c r="N2203" s="383"/>
    </row>
    <row r="2204" spans="2:14" x14ac:dyDescent="0.25">
      <c r="B2204" s="382"/>
      <c r="C2204" s="382"/>
      <c r="D2204" s="379"/>
      <c r="E2204" s="380"/>
      <c r="F2204" s="380"/>
      <c r="G2204" s="380"/>
      <c r="H2204" s="137"/>
      <c r="I2204" s="381"/>
      <c r="J2204" s="137"/>
      <c r="K2204" s="137"/>
      <c r="L2204" s="137"/>
      <c r="M2204" s="137"/>
      <c r="N2204" s="383"/>
    </row>
    <row r="2205" spans="2:14" x14ac:dyDescent="0.25">
      <c r="B2205" s="382"/>
      <c r="C2205" s="382"/>
      <c r="D2205" s="379"/>
      <c r="E2205" s="380"/>
      <c r="F2205" s="380"/>
      <c r="G2205" s="380"/>
      <c r="H2205" s="137"/>
      <c r="I2205" s="381"/>
      <c r="J2205" s="137"/>
      <c r="K2205" s="137"/>
      <c r="L2205" s="137"/>
      <c r="M2205" s="137"/>
      <c r="N2205" s="383"/>
    </row>
    <row r="2206" spans="2:14" x14ac:dyDescent="0.25">
      <c r="B2206" s="382"/>
      <c r="C2206" s="382"/>
      <c r="D2206" s="379"/>
      <c r="E2206" s="380"/>
      <c r="F2206" s="380"/>
      <c r="G2206" s="380"/>
      <c r="H2206" s="137"/>
      <c r="I2206" s="381"/>
      <c r="J2206" s="137"/>
      <c r="K2206" s="137"/>
      <c r="L2206" s="137"/>
      <c r="M2206" s="137"/>
      <c r="N2206" s="383"/>
    </row>
    <row r="2207" spans="2:14" x14ac:dyDescent="0.25">
      <c r="B2207" s="382"/>
      <c r="C2207" s="382"/>
      <c r="D2207" s="379"/>
      <c r="E2207" s="380"/>
      <c r="F2207" s="380"/>
      <c r="G2207" s="380"/>
      <c r="H2207" s="137"/>
      <c r="I2207" s="381"/>
      <c r="J2207" s="137"/>
      <c r="K2207" s="137"/>
      <c r="L2207" s="137"/>
      <c r="M2207" s="137"/>
      <c r="N2207" s="383"/>
    </row>
    <row r="2208" spans="2:14" x14ac:dyDescent="0.25">
      <c r="B2208" s="382"/>
      <c r="C2208" s="382"/>
      <c r="D2208" s="379"/>
      <c r="E2208" s="380"/>
      <c r="F2208" s="380"/>
      <c r="G2208" s="380"/>
      <c r="H2208" s="137"/>
      <c r="I2208" s="381"/>
      <c r="J2208" s="137"/>
      <c r="K2208" s="137"/>
      <c r="L2208" s="137"/>
      <c r="M2208" s="137"/>
      <c r="N2208" s="383"/>
    </row>
    <row r="2209" spans="2:14" x14ac:dyDescent="0.25">
      <c r="B2209" s="382"/>
      <c r="C2209" s="382"/>
      <c r="D2209" s="379"/>
      <c r="E2209" s="380"/>
      <c r="F2209" s="380"/>
      <c r="G2209" s="380"/>
      <c r="H2209" s="137"/>
      <c r="I2209" s="381"/>
      <c r="J2209" s="137"/>
      <c r="K2209" s="137"/>
      <c r="L2209" s="137"/>
      <c r="M2209" s="137"/>
      <c r="N2209" s="383"/>
    </row>
    <row r="2210" spans="2:14" x14ac:dyDescent="0.25">
      <c r="B2210" s="382"/>
      <c r="C2210" s="382"/>
      <c r="D2210" s="379"/>
      <c r="E2210" s="380"/>
      <c r="F2210" s="380"/>
      <c r="G2210" s="380"/>
      <c r="H2210" s="137"/>
      <c r="I2210" s="381"/>
      <c r="J2210" s="137"/>
      <c r="K2210" s="137"/>
      <c r="L2210" s="137"/>
      <c r="M2210" s="137"/>
      <c r="N2210" s="383"/>
    </row>
    <row r="2211" spans="2:14" x14ac:dyDescent="0.25">
      <c r="B2211" s="382"/>
      <c r="C2211" s="382"/>
      <c r="D2211" s="379"/>
      <c r="E2211" s="380"/>
      <c r="F2211" s="380"/>
      <c r="G2211" s="380"/>
      <c r="H2211" s="137"/>
      <c r="I2211" s="381"/>
      <c r="J2211" s="137"/>
      <c r="K2211" s="137"/>
      <c r="L2211" s="137"/>
      <c r="M2211" s="137"/>
      <c r="N2211" s="383"/>
    </row>
    <row r="2212" spans="2:14" x14ac:dyDescent="0.25">
      <c r="B2212" s="382"/>
      <c r="C2212" s="382"/>
      <c r="D2212" s="379"/>
      <c r="E2212" s="380"/>
      <c r="F2212" s="380"/>
      <c r="G2212" s="380"/>
      <c r="H2212" s="137"/>
      <c r="I2212" s="381"/>
      <c r="J2212" s="137"/>
      <c r="K2212" s="137"/>
      <c r="L2212" s="137"/>
      <c r="M2212" s="137"/>
      <c r="N2212" s="383"/>
    </row>
    <row r="2213" spans="2:14" x14ac:dyDescent="0.25">
      <c r="B2213" s="382"/>
      <c r="C2213" s="382"/>
      <c r="D2213" s="379"/>
      <c r="E2213" s="380"/>
      <c r="F2213" s="380"/>
      <c r="G2213" s="380"/>
      <c r="H2213" s="137"/>
      <c r="I2213" s="381"/>
      <c r="J2213" s="137"/>
      <c r="K2213" s="137"/>
      <c r="L2213" s="137"/>
      <c r="M2213" s="137"/>
      <c r="N2213" s="383"/>
    </row>
    <row r="2214" spans="2:14" x14ac:dyDescent="0.25">
      <c r="B2214" s="382"/>
      <c r="C2214" s="382"/>
      <c r="D2214" s="379"/>
      <c r="E2214" s="380"/>
      <c r="F2214" s="380"/>
      <c r="G2214" s="380"/>
      <c r="H2214" s="137"/>
      <c r="I2214" s="381"/>
      <c r="J2214" s="137"/>
      <c r="K2214" s="137"/>
      <c r="L2214" s="137"/>
      <c r="M2214" s="137"/>
      <c r="N2214" s="383"/>
    </row>
    <row r="2215" spans="2:14" x14ac:dyDescent="0.25">
      <c r="B2215" s="382"/>
      <c r="C2215" s="382"/>
      <c r="D2215" s="379"/>
      <c r="E2215" s="380"/>
      <c r="F2215" s="380"/>
      <c r="G2215" s="380"/>
      <c r="H2215" s="137"/>
      <c r="I2215" s="381"/>
      <c r="J2215" s="137"/>
      <c r="K2215" s="137"/>
      <c r="L2215" s="137"/>
      <c r="M2215" s="137"/>
      <c r="N2215" s="383"/>
    </row>
    <row r="2216" spans="2:14" x14ac:dyDescent="0.25">
      <c r="B2216" s="382"/>
      <c r="C2216" s="382"/>
      <c r="D2216" s="379"/>
      <c r="E2216" s="380"/>
      <c r="F2216" s="380"/>
      <c r="G2216" s="380"/>
      <c r="H2216" s="137"/>
      <c r="I2216" s="381"/>
      <c r="J2216" s="137"/>
      <c r="K2216" s="137"/>
      <c r="L2216" s="137"/>
      <c r="M2216" s="137"/>
      <c r="N2216" s="383"/>
    </row>
    <row r="2217" spans="2:14" x14ac:dyDescent="0.25">
      <c r="B2217" s="382"/>
      <c r="C2217" s="382"/>
      <c r="D2217" s="379"/>
      <c r="E2217" s="380"/>
      <c r="F2217" s="380"/>
      <c r="G2217" s="380"/>
      <c r="H2217" s="137"/>
      <c r="I2217" s="381"/>
      <c r="J2217" s="137"/>
      <c r="K2217" s="137"/>
      <c r="L2217" s="137"/>
      <c r="M2217" s="137"/>
      <c r="N2217" s="383"/>
    </row>
    <row r="2218" spans="2:14" x14ac:dyDescent="0.25">
      <c r="B2218" s="382"/>
      <c r="C2218" s="382"/>
      <c r="D2218" s="379"/>
      <c r="E2218" s="380"/>
      <c r="F2218" s="380"/>
      <c r="G2218" s="380"/>
      <c r="H2218" s="137"/>
      <c r="I2218" s="381"/>
      <c r="J2218" s="137"/>
      <c r="K2218" s="137"/>
      <c r="L2218" s="137"/>
      <c r="M2218" s="137"/>
      <c r="N2218" s="383"/>
    </row>
    <row r="2219" spans="2:14" x14ac:dyDescent="0.25">
      <c r="B2219" s="382"/>
      <c r="C2219" s="382"/>
      <c r="D2219" s="379"/>
      <c r="E2219" s="380"/>
      <c r="F2219" s="380"/>
      <c r="G2219" s="380"/>
      <c r="H2219" s="137"/>
      <c r="I2219" s="381"/>
      <c r="J2219" s="137"/>
      <c r="K2219" s="137"/>
      <c r="L2219" s="137"/>
      <c r="M2219" s="137"/>
      <c r="N2219" s="383"/>
    </row>
    <row r="2220" spans="2:14" x14ac:dyDescent="0.25">
      <c r="B2220" s="382"/>
      <c r="C2220" s="382"/>
      <c r="D2220" s="379"/>
      <c r="E2220" s="380"/>
      <c r="F2220" s="380"/>
      <c r="G2220" s="380"/>
      <c r="H2220" s="137"/>
      <c r="I2220" s="381"/>
      <c r="J2220" s="137"/>
      <c r="K2220" s="137"/>
      <c r="L2220" s="137"/>
      <c r="M2220" s="137"/>
      <c r="N2220" s="383"/>
    </row>
    <row r="2221" spans="2:14" x14ac:dyDescent="0.25">
      <c r="B2221" s="382"/>
      <c r="C2221" s="382"/>
      <c r="D2221" s="379"/>
      <c r="E2221" s="380"/>
      <c r="F2221" s="380"/>
      <c r="G2221" s="380"/>
      <c r="H2221" s="137"/>
      <c r="I2221" s="381"/>
      <c r="J2221" s="137"/>
      <c r="K2221" s="137"/>
      <c r="L2221" s="137"/>
      <c r="M2221" s="137"/>
      <c r="N2221" s="383"/>
    </row>
    <row r="2222" spans="2:14" x14ac:dyDescent="0.25">
      <c r="B2222" s="382"/>
      <c r="C2222" s="382"/>
      <c r="D2222" s="379"/>
      <c r="E2222" s="380"/>
      <c r="F2222" s="380"/>
      <c r="G2222" s="380"/>
      <c r="H2222" s="137"/>
      <c r="I2222" s="381"/>
      <c r="J2222" s="137"/>
      <c r="K2222" s="137"/>
      <c r="L2222" s="137"/>
      <c r="M2222" s="137"/>
      <c r="N2222" s="383"/>
    </row>
    <row r="2223" spans="2:14" x14ac:dyDescent="0.25">
      <c r="B2223" s="382"/>
      <c r="C2223" s="382"/>
      <c r="D2223" s="379"/>
      <c r="E2223" s="380"/>
      <c r="F2223" s="380"/>
      <c r="G2223" s="380"/>
      <c r="H2223" s="137"/>
      <c r="I2223" s="381"/>
      <c r="J2223" s="137"/>
      <c r="K2223" s="137"/>
      <c r="L2223" s="137"/>
      <c r="M2223" s="137"/>
      <c r="N2223" s="383"/>
    </row>
    <row r="2224" spans="2:14" x14ac:dyDescent="0.25">
      <c r="B2224" s="382"/>
      <c r="C2224" s="382"/>
      <c r="D2224" s="379"/>
      <c r="E2224" s="380"/>
      <c r="F2224" s="380"/>
      <c r="G2224" s="380"/>
      <c r="H2224" s="137"/>
      <c r="I2224" s="381"/>
      <c r="J2224" s="137"/>
      <c r="K2224" s="137"/>
      <c r="L2224" s="137"/>
      <c r="M2224" s="137"/>
      <c r="N2224" s="383"/>
    </row>
    <row r="2225" spans="2:14" x14ac:dyDescent="0.25">
      <c r="B2225" s="382"/>
      <c r="C2225" s="382"/>
      <c r="D2225" s="379"/>
      <c r="E2225" s="380"/>
      <c r="F2225" s="380"/>
      <c r="G2225" s="380"/>
      <c r="H2225" s="137"/>
      <c r="I2225" s="381"/>
      <c r="J2225" s="137"/>
      <c r="K2225" s="137"/>
      <c r="L2225" s="137"/>
      <c r="M2225" s="137"/>
      <c r="N2225" s="383"/>
    </row>
    <row r="2226" spans="2:14" x14ac:dyDescent="0.25">
      <c r="B2226" s="382"/>
      <c r="C2226" s="382"/>
      <c r="D2226" s="379"/>
      <c r="E2226" s="380"/>
      <c r="F2226" s="380"/>
      <c r="G2226" s="380"/>
      <c r="H2226" s="137"/>
      <c r="I2226" s="381"/>
      <c r="J2226" s="137"/>
      <c r="K2226" s="137"/>
      <c r="L2226" s="137"/>
      <c r="M2226" s="137"/>
      <c r="N2226" s="383"/>
    </row>
    <row r="2227" spans="2:14" x14ac:dyDescent="0.25">
      <c r="B2227" s="382"/>
      <c r="C2227" s="382"/>
      <c r="D2227" s="379"/>
      <c r="E2227" s="380"/>
      <c r="F2227" s="380"/>
      <c r="G2227" s="380"/>
      <c r="H2227" s="137"/>
      <c r="I2227" s="381"/>
      <c r="J2227" s="137"/>
      <c r="K2227" s="137"/>
      <c r="L2227" s="137"/>
      <c r="M2227" s="137"/>
      <c r="N2227" s="383"/>
    </row>
    <row r="2228" spans="2:14" x14ac:dyDescent="0.25">
      <c r="B2228" s="382"/>
      <c r="C2228" s="382"/>
      <c r="D2228" s="379"/>
      <c r="E2228" s="380"/>
      <c r="F2228" s="380"/>
      <c r="G2228" s="380"/>
      <c r="H2228" s="137"/>
      <c r="I2228" s="381"/>
      <c r="J2228" s="137"/>
      <c r="K2228" s="137"/>
      <c r="L2228" s="137"/>
      <c r="M2228" s="137"/>
      <c r="N2228" s="383"/>
    </row>
    <row r="2229" spans="2:14" x14ac:dyDescent="0.25">
      <c r="B2229" s="382"/>
      <c r="C2229" s="382"/>
      <c r="D2229" s="379"/>
      <c r="E2229" s="380"/>
      <c r="F2229" s="380"/>
      <c r="G2229" s="380"/>
      <c r="H2229" s="137"/>
      <c r="I2229" s="381"/>
      <c r="J2229" s="137"/>
      <c r="K2229" s="137"/>
      <c r="L2229" s="137"/>
      <c r="M2229" s="137"/>
      <c r="N2229" s="383"/>
    </row>
    <row r="2230" spans="2:14" x14ac:dyDescent="0.25">
      <c r="B2230" s="382"/>
      <c r="C2230" s="382"/>
      <c r="D2230" s="379"/>
      <c r="E2230" s="380"/>
      <c r="F2230" s="380"/>
      <c r="G2230" s="380"/>
      <c r="H2230" s="137"/>
      <c r="I2230" s="381"/>
      <c r="J2230" s="137"/>
      <c r="K2230" s="137"/>
      <c r="L2230" s="137"/>
      <c r="M2230" s="137"/>
      <c r="N2230" s="383"/>
    </row>
    <row r="2231" spans="2:14" x14ac:dyDescent="0.25">
      <c r="B2231" s="382"/>
      <c r="C2231" s="382"/>
      <c r="D2231" s="379"/>
      <c r="E2231" s="380"/>
      <c r="F2231" s="380"/>
      <c r="G2231" s="380"/>
      <c r="H2231" s="137"/>
      <c r="I2231" s="381"/>
      <c r="J2231" s="137"/>
      <c r="K2231" s="137"/>
      <c r="L2231" s="137"/>
      <c r="M2231" s="137"/>
      <c r="N2231" s="383"/>
    </row>
    <row r="2232" spans="2:14" x14ac:dyDescent="0.25">
      <c r="B2232" s="382"/>
      <c r="C2232" s="382"/>
      <c r="D2232" s="379"/>
      <c r="E2232" s="380"/>
      <c r="F2232" s="380"/>
      <c r="G2232" s="380"/>
      <c r="H2232" s="137"/>
      <c r="I2232" s="381"/>
      <c r="J2232" s="137"/>
      <c r="K2232" s="137"/>
      <c r="L2232" s="137"/>
      <c r="M2232" s="137"/>
      <c r="N2232" s="383"/>
    </row>
    <row r="2233" spans="2:14" x14ac:dyDescent="0.25">
      <c r="B2233" s="382"/>
      <c r="C2233" s="382"/>
      <c r="D2233" s="379"/>
      <c r="E2233" s="380"/>
      <c r="F2233" s="380"/>
      <c r="G2233" s="380"/>
      <c r="H2233" s="137"/>
      <c r="I2233" s="381"/>
      <c r="J2233" s="137"/>
      <c r="K2233" s="137"/>
      <c r="L2233" s="137"/>
      <c r="M2233" s="137"/>
      <c r="N2233" s="383"/>
    </row>
    <row r="2234" spans="2:14" x14ac:dyDescent="0.25">
      <c r="B2234" s="382"/>
      <c r="C2234" s="382"/>
      <c r="D2234" s="379"/>
      <c r="E2234" s="380"/>
      <c r="F2234" s="380"/>
      <c r="G2234" s="380"/>
      <c r="H2234" s="137"/>
      <c r="I2234" s="381"/>
      <c r="J2234" s="137"/>
      <c r="K2234" s="137"/>
      <c r="L2234" s="137"/>
      <c r="M2234" s="137"/>
      <c r="N2234" s="383"/>
    </row>
    <row r="2235" spans="2:14" x14ac:dyDescent="0.25">
      <c r="B2235" s="382"/>
      <c r="C2235" s="382"/>
      <c r="D2235" s="379"/>
      <c r="E2235" s="380"/>
      <c r="F2235" s="380"/>
      <c r="G2235" s="380"/>
      <c r="H2235" s="137"/>
      <c r="I2235" s="381"/>
      <c r="J2235" s="137"/>
      <c r="K2235" s="137"/>
      <c r="L2235" s="137"/>
      <c r="M2235" s="137"/>
      <c r="N2235" s="383"/>
    </row>
    <row r="2236" spans="2:14" x14ac:dyDescent="0.25">
      <c r="B2236" s="382"/>
      <c r="C2236" s="382"/>
      <c r="D2236" s="379"/>
      <c r="E2236" s="380"/>
      <c r="F2236" s="380"/>
      <c r="G2236" s="380"/>
      <c r="H2236" s="137"/>
      <c r="I2236" s="381"/>
      <c r="J2236" s="137"/>
      <c r="K2236" s="137"/>
      <c r="L2236" s="137"/>
      <c r="M2236" s="137"/>
      <c r="N2236" s="383"/>
    </row>
    <row r="2237" spans="2:14" x14ac:dyDescent="0.25">
      <c r="B2237" s="382"/>
      <c r="C2237" s="382"/>
      <c r="D2237" s="379"/>
      <c r="E2237" s="380"/>
      <c r="F2237" s="380"/>
      <c r="G2237" s="380"/>
      <c r="H2237" s="137"/>
      <c r="I2237" s="381"/>
      <c r="J2237" s="137"/>
      <c r="K2237" s="137"/>
      <c r="L2237" s="137"/>
      <c r="M2237" s="137"/>
      <c r="N2237" s="383"/>
    </row>
    <row r="2238" spans="2:14" x14ac:dyDescent="0.25">
      <c r="B2238" s="382"/>
      <c r="C2238" s="382"/>
      <c r="D2238" s="379"/>
      <c r="E2238" s="380"/>
      <c r="F2238" s="380"/>
      <c r="G2238" s="380"/>
      <c r="H2238" s="137"/>
      <c r="I2238" s="381"/>
      <c r="J2238" s="137"/>
      <c r="K2238" s="137"/>
      <c r="L2238" s="137"/>
      <c r="M2238" s="137"/>
      <c r="N2238" s="383"/>
    </row>
    <row r="2239" spans="2:14" x14ac:dyDescent="0.25">
      <c r="B2239" s="382"/>
      <c r="C2239" s="382"/>
      <c r="D2239" s="379"/>
      <c r="E2239" s="380"/>
      <c r="F2239" s="380"/>
      <c r="G2239" s="380"/>
      <c r="H2239" s="137"/>
      <c r="I2239" s="381"/>
      <c r="J2239" s="137"/>
      <c r="K2239" s="137"/>
      <c r="L2239" s="137"/>
      <c r="M2239" s="137"/>
      <c r="N2239" s="383"/>
    </row>
    <row r="2240" spans="2:14" x14ac:dyDescent="0.25">
      <c r="B2240" s="382"/>
      <c r="C2240" s="382"/>
      <c r="D2240" s="379"/>
      <c r="E2240" s="380"/>
      <c r="F2240" s="380"/>
      <c r="G2240" s="380"/>
      <c r="H2240" s="137"/>
      <c r="I2240" s="381"/>
      <c r="J2240" s="137"/>
      <c r="K2240" s="137"/>
      <c r="L2240" s="137"/>
      <c r="M2240" s="137"/>
      <c r="N2240" s="383"/>
    </row>
    <row r="2241" spans="2:14" x14ac:dyDescent="0.25">
      <c r="B2241" s="382"/>
      <c r="C2241" s="382"/>
      <c r="D2241" s="379"/>
      <c r="E2241" s="380"/>
      <c r="F2241" s="380"/>
      <c r="G2241" s="380"/>
      <c r="H2241" s="137"/>
      <c r="I2241" s="381"/>
      <c r="J2241" s="137"/>
      <c r="K2241" s="137"/>
      <c r="L2241" s="137"/>
      <c r="M2241" s="137"/>
      <c r="N2241" s="383"/>
    </row>
    <row r="2242" spans="2:14" x14ac:dyDescent="0.25">
      <c r="B2242" s="382"/>
      <c r="C2242" s="382"/>
      <c r="D2242" s="379"/>
      <c r="E2242" s="380"/>
      <c r="F2242" s="380"/>
      <c r="G2242" s="380"/>
      <c r="H2242" s="137"/>
      <c r="I2242" s="381"/>
      <c r="J2242" s="137"/>
      <c r="K2242" s="137"/>
      <c r="L2242" s="137"/>
      <c r="M2242" s="137"/>
      <c r="N2242" s="383"/>
    </row>
    <row r="2243" spans="2:14" x14ac:dyDescent="0.25">
      <c r="B2243" s="382"/>
      <c r="C2243" s="382"/>
      <c r="D2243" s="379"/>
      <c r="E2243" s="380"/>
      <c r="F2243" s="380"/>
      <c r="G2243" s="380"/>
      <c r="H2243" s="137"/>
      <c r="I2243" s="381"/>
      <c r="J2243" s="137"/>
      <c r="K2243" s="137"/>
      <c r="L2243" s="137"/>
      <c r="M2243" s="137"/>
      <c r="N2243" s="383"/>
    </row>
    <row r="2244" spans="2:14" x14ac:dyDescent="0.25">
      <c r="B2244" s="382"/>
      <c r="C2244" s="382"/>
      <c r="D2244" s="379"/>
      <c r="E2244" s="380"/>
      <c r="F2244" s="380"/>
      <c r="G2244" s="380"/>
      <c r="H2244" s="137"/>
      <c r="I2244" s="381"/>
      <c r="J2244" s="137"/>
      <c r="K2244" s="137"/>
      <c r="L2244" s="137"/>
      <c r="M2244" s="137"/>
      <c r="N2244" s="383"/>
    </row>
    <row r="2245" spans="2:14" x14ac:dyDescent="0.25">
      <c r="B2245" s="382"/>
      <c r="C2245" s="382"/>
      <c r="D2245" s="379"/>
      <c r="E2245" s="380"/>
      <c r="F2245" s="380"/>
      <c r="G2245" s="380"/>
      <c r="H2245" s="137"/>
      <c r="I2245" s="381"/>
      <c r="J2245" s="137"/>
      <c r="K2245" s="137"/>
      <c r="L2245" s="137"/>
      <c r="M2245" s="137"/>
      <c r="N2245" s="383"/>
    </row>
    <row r="2246" spans="2:14" x14ac:dyDescent="0.25">
      <c r="B2246" s="382"/>
      <c r="C2246" s="382"/>
      <c r="D2246" s="379"/>
      <c r="E2246" s="380"/>
      <c r="F2246" s="380"/>
      <c r="G2246" s="380"/>
      <c r="H2246" s="137"/>
      <c r="I2246" s="381"/>
      <c r="J2246" s="137"/>
      <c r="K2246" s="137"/>
      <c r="L2246" s="137"/>
      <c r="M2246" s="137"/>
      <c r="N2246" s="383"/>
    </row>
    <row r="2247" spans="2:14" x14ac:dyDescent="0.25">
      <c r="B2247" s="382"/>
      <c r="C2247" s="382"/>
      <c r="D2247" s="379"/>
      <c r="E2247" s="380"/>
      <c r="F2247" s="380"/>
      <c r="G2247" s="380"/>
      <c r="H2247" s="137"/>
      <c r="I2247" s="381"/>
      <c r="J2247" s="137"/>
      <c r="K2247" s="137"/>
      <c r="L2247" s="137"/>
      <c r="M2247" s="137"/>
      <c r="N2247" s="383"/>
    </row>
    <row r="2248" spans="2:14" x14ac:dyDescent="0.25">
      <c r="B2248" s="382"/>
      <c r="C2248" s="382"/>
      <c r="D2248" s="379"/>
      <c r="E2248" s="380"/>
      <c r="F2248" s="380"/>
      <c r="G2248" s="380"/>
      <c r="H2248" s="137"/>
      <c r="I2248" s="381"/>
      <c r="J2248" s="137"/>
      <c r="K2248" s="137"/>
      <c r="L2248" s="137"/>
      <c r="M2248" s="137"/>
      <c r="N2248" s="383"/>
    </row>
    <row r="2249" spans="2:14" x14ac:dyDescent="0.25">
      <c r="B2249" s="382"/>
      <c r="C2249" s="382"/>
      <c r="D2249" s="379"/>
      <c r="E2249" s="380"/>
      <c r="F2249" s="380"/>
      <c r="G2249" s="380"/>
      <c r="H2249" s="137"/>
      <c r="I2249" s="381"/>
      <c r="J2249" s="137"/>
      <c r="K2249" s="137"/>
      <c r="L2249" s="137"/>
      <c r="M2249" s="137"/>
      <c r="N2249" s="383"/>
    </row>
    <row r="2250" spans="2:14" x14ac:dyDescent="0.25">
      <c r="B2250" s="382"/>
      <c r="C2250" s="382"/>
      <c r="D2250" s="379"/>
      <c r="E2250" s="380"/>
      <c r="F2250" s="380"/>
      <c r="G2250" s="380"/>
      <c r="H2250" s="137"/>
      <c r="I2250" s="381"/>
      <c r="J2250" s="137"/>
      <c r="K2250" s="137"/>
      <c r="L2250" s="137"/>
      <c r="M2250" s="137"/>
      <c r="N2250" s="383"/>
    </row>
    <row r="2251" spans="2:14" x14ac:dyDescent="0.25">
      <c r="B2251" s="382"/>
      <c r="C2251" s="382"/>
      <c r="D2251" s="379"/>
      <c r="E2251" s="380"/>
      <c r="F2251" s="380"/>
      <c r="G2251" s="380"/>
      <c r="H2251" s="137"/>
      <c r="I2251" s="381"/>
      <c r="J2251" s="137"/>
      <c r="K2251" s="137"/>
      <c r="L2251" s="137"/>
      <c r="M2251" s="137"/>
      <c r="N2251" s="383"/>
    </row>
    <row r="2252" spans="2:14" x14ac:dyDescent="0.25">
      <c r="B2252" s="382"/>
      <c r="C2252" s="382"/>
      <c r="D2252" s="379"/>
      <c r="E2252" s="380"/>
      <c r="F2252" s="380"/>
      <c r="G2252" s="380"/>
      <c r="H2252" s="137"/>
      <c r="I2252" s="381"/>
      <c r="J2252" s="137"/>
      <c r="K2252" s="137"/>
      <c r="L2252" s="137"/>
      <c r="M2252" s="137"/>
      <c r="N2252" s="383"/>
    </row>
    <row r="2253" spans="2:14" x14ac:dyDescent="0.25">
      <c r="B2253" s="382"/>
      <c r="C2253" s="382"/>
      <c r="D2253" s="379"/>
      <c r="E2253" s="380"/>
      <c r="F2253" s="380"/>
      <c r="G2253" s="380"/>
      <c r="H2253" s="137"/>
      <c r="I2253" s="381"/>
      <c r="J2253" s="137"/>
      <c r="K2253" s="137"/>
      <c r="L2253" s="137"/>
      <c r="M2253" s="137"/>
      <c r="N2253" s="383"/>
    </row>
    <row r="2254" spans="2:14" x14ac:dyDescent="0.25">
      <c r="B2254" s="382"/>
      <c r="C2254" s="382"/>
      <c r="D2254" s="379"/>
      <c r="E2254" s="380"/>
      <c r="F2254" s="380"/>
      <c r="G2254" s="380"/>
      <c r="H2254" s="137"/>
      <c r="I2254" s="381"/>
      <c r="J2254" s="137"/>
      <c r="K2254" s="137"/>
      <c r="L2254" s="137"/>
      <c r="M2254" s="137"/>
      <c r="N2254" s="383"/>
    </row>
    <row r="2255" spans="2:14" x14ac:dyDescent="0.25">
      <c r="B2255" s="382"/>
      <c r="C2255" s="382"/>
      <c r="D2255" s="379"/>
      <c r="E2255" s="380"/>
      <c r="F2255" s="380"/>
      <c r="G2255" s="380"/>
      <c r="H2255" s="137"/>
      <c r="I2255" s="381"/>
      <c r="J2255" s="137"/>
      <c r="K2255" s="137"/>
      <c r="L2255" s="137"/>
      <c r="M2255" s="137"/>
      <c r="N2255" s="383"/>
    </row>
    <row r="2256" spans="2:14" x14ac:dyDescent="0.25">
      <c r="B2256" s="382"/>
      <c r="C2256" s="382"/>
      <c r="D2256" s="379"/>
      <c r="E2256" s="380"/>
      <c r="F2256" s="380"/>
      <c r="G2256" s="380"/>
      <c r="H2256" s="137"/>
      <c r="I2256" s="381"/>
      <c r="J2256" s="137"/>
      <c r="K2256" s="137"/>
      <c r="L2256" s="137"/>
      <c r="M2256" s="137"/>
      <c r="N2256" s="383"/>
    </row>
    <row r="2257" spans="2:14" x14ac:dyDescent="0.25">
      <c r="B2257" s="382"/>
      <c r="C2257" s="382"/>
      <c r="D2257" s="379"/>
      <c r="E2257" s="380"/>
      <c r="F2257" s="380"/>
      <c r="G2257" s="380"/>
      <c r="H2257" s="137"/>
      <c r="I2257" s="381"/>
      <c r="J2257" s="137"/>
      <c r="K2257" s="137"/>
      <c r="L2257" s="137"/>
      <c r="M2257" s="137"/>
      <c r="N2257" s="383"/>
    </row>
    <row r="2258" spans="2:14" x14ac:dyDescent="0.25">
      <c r="B2258" s="382"/>
      <c r="C2258" s="382"/>
      <c r="D2258" s="379"/>
      <c r="E2258" s="380"/>
      <c r="F2258" s="380"/>
      <c r="G2258" s="380"/>
      <c r="H2258" s="137"/>
      <c r="I2258" s="381"/>
      <c r="J2258" s="137"/>
      <c r="K2258" s="137"/>
      <c r="L2258" s="137"/>
      <c r="M2258" s="137"/>
      <c r="N2258" s="383"/>
    </row>
    <row r="2259" spans="2:14" x14ac:dyDescent="0.25">
      <c r="B2259" s="382"/>
      <c r="C2259" s="382"/>
      <c r="D2259" s="379"/>
      <c r="E2259" s="380"/>
      <c r="F2259" s="380"/>
      <c r="G2259" s="380"/>
      <c r="H2259" s="137"/>
      <c r="I2259" s="381"/>
      <c r="J2259" s="137"/>
      <c r="K2259" s="137"/>
      <c r="L2259" s="137"/>
      <c r="M2259" s="137"/>
      <c r="N2259" s="383"/>
    </row>
    <row r="2260" spans="2:14" x14ac:dyDescent="0.25">
      <c r="B2260" s="382"/>
      <c r="C2260" s="382"/>
      <c r="D2260" s="379"/>
      <c r="E2260" s="380"/>
      <c r="F2260" s="380"/>
      <c r="G2260" s="380"/>
      <c r="H2260" s="137"/>
      <c r="I2260" s="381"/>
      <c r="J2260" s="137"/>
      <c r="K2260" s="137"/>
      <c r="L2260" s="137"/>
      <c r="M2260" s="137"/>
      <c r="N2260" s="383"/>
    </row>
    <row r="2261" spans="2:14" x14ac:dyDescent="0.25">
      <c r="B2261" s="382"/>
      <c r="C2261" s="382"/>
      <c r="D2261" s="379"/>
      <c r="E2261" s="380"/>
      <c r="F2261" s="380"/>
      <c r="G2261" s="380"/>
      <c r="H2261" s="137"/>
      <c r="I2261" s="381"/>
      <c r="J2261" s="137"/>
      <c r="K2261" s="137"/>
      <c r="L2261" s="137"/>
      <c r="M2261" s="137"/>
      <c r="N2261" s="383"/>
    </row>
    <row r="2262" spans="2:14" x14ac:dyDescent="0.25">
      <c r="B2262" s="382"/>
      <c r="C2262" s="382"/>
      <c r="D2262" s="379"/>
      <c r="E2262" s="380"/>
      <c r="F2262" s="380"/>
      <c r="G2262" s="380"/>
      <c r="H2262" s="137"/>
      <c r="I2262" s="381"/>
      <c r="J2262" s="137"/>
      <c r="K2262" s="137"/>
      <c r="L2262" s="137"/>
      <c r="M2262" s="137"/>
      <c r="N2262" s="383"/>
    </row>
    <row r="2263" spans="2:14" x14ac:dyDescent="0.25">
      <c r="B2263" s="382"/>
      <c r="C2263" s="382"/>
      <c r="D2263" s="379"/>
      <c r="E2263" s="380"/>
      <c r="F2263" s="380"/>
      <c r="G2263" s="380"/>
      <c r="H2263" s="137"/>
      <c r="I2263" s="381"/>
      <c r="J2263" s="137"/>
      <c r="K2263" s="137"/>
      <c r="L2263" s="137"/>
      <c r="M2263" s="137"/>
      <c r="N2263" s="383"/>
    </row>
    <row r="2264" spans="2:14" x14ac:dyDescent="0.25">
      <c r="B2264" s="382"/>
      <c r="C2264" s="382"/>
      <c r="D2264" s="379"/>
      <c r="E2264" s="380"/>
      <c r="F2264" s="380"/>
      <c r="G2264" s="380"/>
      <c r="H2264" s="137"/>
      <c r="I2264" s="381"/>
      <c r="J2264" s="137"/>
      <c r="K2264" s="137"/>
      <c r="L2264" s="137"/>
      <c r="M2264" s="137"/>
      <c r="N2264" s="383"/>
    </row>
    <row r="2265" spans="2:14" x14ac:dyDescent="0.25">
      <c r="B2265" s="382"/>
      <c r="C2265" s="382"/>
      <c r="D2265" s="379"/>
      <c r="E2265" s="380"/>
      <c r="F2265" s="380"/>
      <c r="G2265" s="380"/>
      <c r="H2265" s="137"/>
      <c r="I2265" s="381"/>
      <c r="J2265" s="137"/>
      <c r="K2265" s="137"/>
      <c r="L2265" s="137"/>
      <c r="M2265" s="137"/>
      <c r="N2265" s="383"/>
    </row>
    <row r="2266" spans="2:14" x14ac:dyDescent="0.25">
      <c r="B2266" s="382"/>
      <c r="C2266" s="382"/>
      <c r="D2266" s="379"/>
      <c r="E2266" s="380"/>
      <c r="F2266" s="380"/>
      <c r="G2266" s="380"/>
      <c r="H2266" s="137"/>
      <c r="I2266" s="381"/>
      <c r="J2266" s="137"/>
      <c r="K2266" s="137"/>
      <c r="L2266" s="137"/>
      <c r="M2266" s="137"/>
      <c r="N2266" s="383"/>
    </row>
    <row r="2267" spans="2:14" x14ac:dyDescent="0.25">
      <c r="B2267" s="382"/>
      <c r="C2267" s="382"/>
      <c r="D2267" s="379"/>
      <c r="E2267" s="380"/>
      <c r="F2267" s="380"/>
      <c r="G2267" s="380"/>
      <c r="H2267" s="137"/>
      <c r="I2267" s="381"/>
      <c r="J2267" s="137"/>
      <c r="K2267" s="137"/>
      <c r="L2267" s="137"/>
      <c r="M2267" s="137"/>
      <c r="N2267" s="383"/>
    </row>
    <row r="2268" spans="2:14" x14ac:dyDescent="0.25">
      <c r="B2268" s="382"/>
      <c r="C2268" s="382"/>
      <c r="D2268" s="379"/>
      <c r="E2268" s="380"/>
      <c r="F2268" s="380"/>
      <c r="G2268" s="380"/>
      <c r="H2268" s="137"/>
      <c r="I2268" s="381"/>
      <c r="J2268" s="137"/>
      <c r="K2268" s="137"/>
      <c r="L2268" s="137"/>
      <c r="M2268" s="137"/>
      <c r="N2268" s="383"/>
    </row>
    <row r="2269" spans="2:14" x14ac:dyDescent="0.25">
      <c r="B2269" s="382"/>
      <c r="C2269" s="382"/>
      <c r="D2269" s="379"/>
      <c r="E2269" s="380"/>
      <c r="F2269" s="380"/>
      <c r="G2269" s="380"/>
      <c r="H2269" s="137"/>
      <c r="I2269" s="381"/>
      <c r="J2269" s="137"/>
      <c r="K2269" s="137"/>
      <c r="L2269" s="137"/>
      <c r="M2269" s="137"/>
      <c r="N2269" s="383"/>
    </row>
    <row r="2270" spans="2:14" x14ac:dyDescent="0.25">
      <c r="B2270" s="382"/>
      <c r="C2270" s="382"/>
      <c r="D2270" s="379"/>
      <c r="E2270" s="380"/>
      <c r="F2270" s="380"/>
      <c r="G2270" s="380"/>
      <c r="H2270" s="137"/>
      <c r="I2270" s="381"/>
      <c r="J2270" s="137"/>
      <c r="K2270" s="137"/>
      <c r="L2270" s="137"/>
      <c r="M2270" s="137"/>
      <c r="N2270" s="383"/>
    </row>
    <row r="2271" spans="2:14" x14ac:dyDescent="0.25">
      <c r="B2271" s="382"/>
      <c r="C2271" s="382"/>
      <c r="D2271" s="379"/>
      <c r="E2271" s="380"/>
      <c r="F2271" s="380"/>
      <c r="G2271" s="380"/>
      <c r="H2271" s="137"/>
      <c r="I2271" s="381"/>
      <c r="J2271" s="137"/>
      <c r="K2271" s="137"/>
      <c r="L2271" s="137"/>
      <c r="M2271" s="137"/>
      <c r="N2271" s="383"/>
    </row>
    <row r="2272" spans="2:14" x14ac:dyDescent="0.25">
      <c r="B2272" s="382"/>
      <c r="C2272" s="382"/>
      <c r="D2272" s="379"/>
      <c r="E2272" s="380"/>
      <c r="F2272" s="380"/>
      <c r="G2272" s="380"/>
      <c r="H2272" s="137"/>
      <c r="I2272" s="381"/>
      <c r="J2272" s="137"/>
      <c r="K2272" s="137"/>
      <c r="L2272" s="137"/>
      <c r="M2272" s="137"/>
      <c r="N2272" s="383"/>
    </row>
    <row r="2273" spans="2:14" x14ac:dyDescent="0.25">
      <c r="B2273" s="382"/>
      <c r="C2273" s="382"/>
      <c r="D2273" s="379"/>
      <c r="E2273" s="380"/>
      <c r="F2273" s="380"/>
      <c r="G2273" s="380"/>
      <c r="H2273" s="137"/>
      <c r="I2273" s="381"/>
      <c r="J2273" s="137"/>
      <c r="K2273" s="137"/>
      <c r="L2273" s="137"/>
      <c r="M2273" s="137"/>
      <c r="N2273" s="383"/>
    </row>
    <row r="2274" spans="2:14" x14ac:dyDescent="0.25">
      <c r="B2274" s="382"/>
      <c r="C2274" s="382"/>
      <c r="D2274" s="379"/>
      <c r="E2274" s="380"/>
      <c r="F2274" s="380"/>
      <c r="G2274" s="380"/>
      <c r="H2274" s="137"/>
      <c r="I2274" s="381"/>
      <c r="J2274" s="137"/>
      <c r="K2274" s="137"/>
      <c r="L2274" s="137"/>
      <c r="M2274" s="137"/>
      <c r="N2274" s="383"/>
    </row>
    <row r="2275" spans="2:14" x14ac:dyDescent="0.25">
      <c r="B2275" s="382"/>
      <c r="C2275" s="382"/>
      <c r="D2275" s="379"/>
      <c r="E2275" s="380"/>
      <c r="F2275" s="380"/>
      <c r="G2275" s="380"/>
      <c r="H2275" s="137"/>
      <c r="I2275" s="381"/>
      <c r="J2275" s="137"/>
      <c r="K2275" s="137"/>
      <c r="L2275" s="137"/>
      <c r="M2275" s="137"/>
      <c r="N2275" s="383"/>
    </row>
    <row r="2276" spans="2:14" x14ac:dyDescent="0.25">
      <c r="B2276" s="382"/>
      <c r="C2276" s="382"/>
      <c r="D2276" s="379"/>
      <c r="E2276" s="380"/>
      <c r="F2276" s="380"/>
      <c r="G2276" s="380"/>
      <c r="H2276" s="137"/>
      <c r="I2276" s="381"/>
      <c r="J2276" s="137"/>
      <c r="K2276" s="137"/>
      <c r="L2276" s="137"/>
      <c r="M2276" s="137"/>
      <c r="N2276" s="383"/>
    </row>
    <row r="2277" spans="2:14" x14ac:dyDescent="0.25">
      <c r="B2277" s="382"/>
      <c r="C2277" s="382"/>
      <c r="D2277" s="379"/>
      <c r="E2277" s="380"/>
      <c r="F2277" s="380"/>
      <c r="G2277" s="380"/>
      <c r="H2277" s="137"/>
      <c r="I2277" s="381"/>
      <c r="J2277" s="137"/>
      <c r="K2277" s="137"/>
      <c r="L2277" s="137"/>
      <c r="M2277" s="137"/>
      <c r="N2277" s="383"/>
    </row>
    <row r="2278" spans="2:14" x14ac:dyDescent="0.25">
      <c r="B2278" s="382"/>
      <c r="C2278" s="382"/>
      <c r="D2278" s="379"/>
      <c r="E2278" s="380"/>
      <c r="F2278" s="380"/>
      <c r="G2278" s="380"/>
      <c r="H2278" s="137"/>
      <c r="I2278" s="381"/>
      <c r="J2278" s="137"/>
      <c r="K2278" s="137"/>
      <c r="L2278" s="137"/>
      <c r="M2278" s="137"/>
      <c r="N2278" s="383"/>
    </row>
    <row r="2279" spans="2:14" x14ac:dyDescent="0.25">
      <c r="B2279" s="382"/>
      <c r="C2279" s="382"/>
      <c r="D2279" s="379"/>
      <c r="E2279" s="380"/>
      <c r="F2279" s="380"/>
      <c r="G2279" s="380"/>
      <c r="H2279" s="137"/>
      <c r="I2279" s="381"/>
      <c r="J2279" s="137"/>
      <c r="K2279" s="137"/>
      <c r="L2279" s="137"/>
      <c r="M2279" s="137"/>
      <c r="N2279" s="383"/>
    </row>
    <row r="2280" spans="2:14" x14ac:dyDescent="0.25">
      <c r="B2280" s="382"/>
      <c r="C2280" s="382"/>
      <c r="D2280" s="379"/>
      <c r="E2280" s="380"/>
      <c r="F2280" s="380"/>
      <c r="G2280" s="380"/>
      <c r="H2280" s="137"/>
      <c r="I2280" s="381"/>
      <c r="J2280" s="137"/>
      <c r="K2280" s="137"/>
      <c r="L2280" s="137"/>
      <c r="M2280" s="137"/>
      <c r="N2280" s="383"/>
    </row>
    <row r="2281" spans="2:14" x14ac:dyDescent="0.25">
      <c r="B2281" s="382"/>
      <c r="C2281" s="382"/>
      <c r="D2281" s="379"/>
      <c r="E2281" s="380"/>
      <c r="F2281" s="380"/>
      <c r="G2281" s="380"/>
      <c r="H2281" s="137"/>
      <c r="I2281" s="381"/>
      <c r="J2281" s="137"/>
      <c r="K2281" s="137"/>
      <c r="L2281" s="137"/>
      <c r="M2281" s="137"/>
      <c r="N2281" s="383"/>
    </row>
    <row r="2282" spans="2:14" x14ac:dyDescent="0.25">
      <c r="B2282" s="382"/>
      <c r="C2282" s="382"/>
      <c r="D2282" s="379"/>
      <c r="E2282" s="380"/>
      <c r="F2282" s="380"/>
      <c r="G2282" s="380"/>
      <c r="H2282" s="137"/>
      <c r="I2282" s="381"/>
      <c r="J2282" s="137"/>
      <c r="K2282" s="137"/>
      <c r="L2282" s="137"/>
      <c r="M2282" s="137"/>
      <c r="N2282" s="383"/>
    </row>
    <row r="2283" spans="2:14" x14ac:dyDescent="0.25">
      <c r="B2283" s="382"/>
      <c r="C2283" s="382"/>
      <c r="D2283" s="379"/>
      <c r="E2283" s="380"/>
      <c r="F2283" s="380"/>
      <c r="G2283" s="380"/>
      <c r="H2283" s="137"/>
      <c r="I2283" s="381"/>
      <c r="J2283" s="137"/>
      <c r="K2283" s="137"/>
      <c r="L2283" s="137"/>
      <c r="M2283" s="137"/>
      <c r="N2283" s="383"/>
    </row>
    <row r="2284" spans="2:14" x14ac:dyDescent="0.25">
      <c r="B2284" s="382"/>
      <c r="C2284" s="382"/>
      <c r="D2284" s="379"/>
      <c r="E2284" s="380"/>
      <c r="F2284" s="380"/>
      <c r="G2284" s="380"/>
      <c r="H2284" s="137"/>
      <c r="I2284" s="381"/>
      <c r="J2284" s="137"/>
      <c r="K2284" s="137"/>
      <c r="L2284" s="137"/>
      <c r="M2284" s="137"/>
      <c r="N2284" s="383"/>
    </row>
    <row r="2285" spans="2:14" x14ac:dyDescent="0.25">
      <c r="B2285" s="382"/>
      <c r="C2285" s="382"/>
      <c r="D2285" s="379"/>
      <c r="E2285" s="380"/>
      <c r="F2285" s="380"/>
      <c r="G2285" s="380"/>
      <c r="H2285" s="137"/>
      <c r="I2285" s="381"/>
      <c r="J2285" s="137"/>
      <c r="K2285" s="137"/>
      <c r="L2285" s="137"/>
      <c r="M2285" s="137"/>
      <c r="N2285" s="383"/>
    </row>
    <row r="2286" spans="2:14" x14ac:dyDescent="0.25">
      <c r="B2286" s="382"/>
      <c r="C2286" s="382"/>
      <c r="D2286" s="379"/>
      <c r="E2286" s="380"/>
      <c r="F2286" s="380"/>
      <c r="G2286" s="380"/>
      <c r="H2286" s="137"/>
      <c r="I2286" s="381"/>
      <c r="J2286" s="137"/>
      <c r="K2286" s="137"/>
      <c r="L2286" s="137"/>
      <c r="M2286" s="137"/>
      <c r="N2286" s="383"/>
    </row>
    <row r="2287" spans="2:14" x14ac:dyDescent="0.25">
      <c r="B2287" s="382"/>
      <c r="C2287" s="382"/>
      <c r="D2287" s="379"/>
      <c r="E2287" s="380"/>
      <c r="F2287" s="380"/>
      <c r="G2287" s="380"/>
      <c r="H2287" s="137"/>
      <c r="I2287" s="381"/>
      <c r="J2287" s="137"/>
      <c r="K2287" s="137"/>
      <c r="L2287" s="137"/>
      <c r="M2287" s="137"/>
      <c r="N2287" s="383"/>
    </row>
    <row r="2288" spans="2:14" x14ac:dyDescent="0.25">
      <c r="B2288" s="382"/>
      <c r="C2288" s="382"/>
      <c r="D2288" s="379"/>
      <c r="E2288" s="380"/>
      <c r="F2288" s="380"/>
      <c r="G2288" s="380"/>
      <c r="H2288" s="137"/>
      <c r="I2288" s="381"/>
      <c r="J2288" s="137"/>
      <c r="K2288" s="137"/>
      <c r="L2288" s="137"/>
      <c r="M2288" s="137"/>
      <c r="N2288" s="383"/>
    </row>
    <row r="2289" spans="2:14" x14ac:dyDescent="0.25">
      <c r="B2289" s="382"/>
      <c r="C2289" s="382"/>
      <c r="D2289" s="379"/>
      <c r="E2289" s="380"/>
      <c r="F2289" s="380"/>
      <c r="G2289" s="380"/>
      <c r="H2289" s="137"/>
      <c r="I2289" s="381"/>
      <c r="J2289" s="137"/>
      <c r="K2289" s="137"/>
      <c r="L2289" s="137"/>
      <c r="M2289" s="137"/>
      <c r="N2289" s="383"/>
    </row>
    <row r="2290" spans="2:14" x14ac:dyDescent="0.25">
      <c r="B2290" s="382"/>
      <c r="C2290" s="382"/>
      <c r="D2290" s="379"/>
      <c r="E2290" s="380"/>
      <c r="F2290" s="380"/>
      <c r="G2290" s="380"/>
      <c r="H2290" s="137"/>
      <c r="I2290" s="381"/>
      <c r="J2290" s="137"/>
      <c r="K2290" s="137"/>
      <c r="L2290" s="137"/>
      <c r="M2290" s="137"/>
      <c r="N2290" s="383"/>
    </row>
    <row r="2291" spans="2:14" x14ac:dyDescent="0.25">
      <c r="B2291" s="382"/>
      <c r="C2291" s="382"/>
      <c r="D2291" s="379"/>
      <c r="E2291" s="380"/>
      <c r="F2291" s="380"/>
      <c r="G2291" s="380"/>
      <c r="H2291" s="137"/>
      <c r="I2291" s="381"/>
      <c r="J2291" s="137"/>
      <c r="K2291" s="137"/>
      <c r="L2291" s="137"/>
      <c r="M2291" s="137"/>
      <c r="N2291" s="383"/>
    </row>
    <row r="2292" spans="2:14" x14ac:dyDescent="0.25">
      <c r="B2292" s="382"/>
      <c r="C2292" s="382"/>
      <c r="D2292" s="379"/>
      <c r="E2292" s="380"/>
      <c r="F2292" s="380"/>
      <c r="G2292" s="380"/>
      <c r="H2292" s="137"/>
      <c r="I2292" s="381"/>
      <c r="J2292" s="137"/>
      <c r="K2292" s="137"/>
      <c r="L2292" s="137"/>
      <c r="M2292" s="137"/>
      <c r="N2292" s="383"/>
    </row>
    <row r="2293" spans="2:14" x14ac:dyDescent="0.25">
      <c r="B2293" s="382"/>
      <c r="C2293" s="382"/>
      <c r="D2293" s="379"/>
      <c r="E2293" s="380"/>
      <c r="F2293" s="380"/>
      <c r="G2293" s="380"/>
      <c r="H2293" s="137"/>
      <c r="I2293" s="381"/>
      <c r="J2293" s="137"/>
      <c r="K2293" s="137"/>
      <c r="L2293" s="137"/>
      <c r="M2293" s="137"/>
      <c r="N2293" s="383"/>
    </row>
    <row r="2294" spans="2:14" x14ac:dyDescent="0.25">
      <c r="B2294" s="382"/>
      <c r="C2294" s="382"/>
      <c r="D2294" s="379"/>
      <c r="E2294" s="380"/>
      <c r="F2294" s="380"/>
      <c r="G2294" s="380"/>
      <c r="H2294" s="137"/>
      <c r="I2294" s="381"/>
      <c r="J2294" s="137"/>
      <c r="K2294" s="137"/>
      <c r="L2294" s="137"/>
      <c r="M2294" s="137"/>
      <c r="N2294" s="383"/>
    </row>
    <row r="2295" spans="2:14" x14ac:dyDescent="0.25">
      <c r="B2295" s="382"/>
      <c r="C2295" s="382"/>
      <c r="D2295" s="379"/>
      <c r="E2295" s="380"/>
      <c r="F2295" s="380"/>
      <c r="G2295" s="380"/>
      <c r="H2295" s="137"/>
      <c r="I2295" s="381"/>
      <c r="J2295" s="137"/>
      <c r="K2295" s="137"/>
      <c r="L2295" s="137"/>
      <c r="M2295" s="137"/>
      <c r="N2295" s="383"/>
    </row>
    <row r="2296" spans="2:14" x14ac:dyDescent="0.25">
      <c r="B2296" s="382"/>
      <c r="C2296" s="382"/>
      <c r="D2296" s="379"/>
      <c r="E2296" s="380"/>
      <c r="F2296" s="380"/>
      <c r="G2296" s="380"/>
      <c r="H2296" s="137"/>
      <c r="I2296" s="381"/>
      <c r="J2296" s="137"/>
      <c r="K2296" s="137"/>
      <c r="L2296" s="137"/>
      <c r="M2296" s="137"/>
      <c r="N2296" s="383"/>
    </row>
    <row r="2297" spans="2:14" x14ac:dyDescent="0.25">
      <c r="B2297" s="382"/>
      <c r="C2297" s="382"/>
      <c r="D2297" s="379"/>
      <c r="E2297" s="380"/>
      <c r="F2297" s="380"/>
      <c r="G2297" s="380"/>
      <c r="H2297" s="137"/>
      <c r="I2297" s="381"/>
      <c r="J2297" s="137"/>
      <c r="K2297" s="137"/>
      <c r="L2297" s="137"/>
      <c r="M2297" s="137"/>
      <c r="N2297" s="383"/>
    </row>
    <row r="2298" spans="2:14" x14ac:dyDescent="0.25">
      <c r="B2298" s="382"/>
      <c r="C2298" s="382"/>
      <c r="D2298" s="379"/>
      <c r="E2298" s="380"/>
      <c r="F2298" s="380"/>
      <c r="G2298" s="380"/>
      <c r="H2298" s="137"/>
      <c r="I2298" s="381"/>
      <c r="J2298" s="137"/>
      <c r="K2298" s="137"/>
      <c r="L2298" s="137"/>
      <c r="M2298" s="137"/>
      <c r="N2298" s="383"/>
    </row>
    <row r="2299" spans="2:14" x14ac:dyDescent="0.25">
      <c r="B2299" s="382"/>
      <c r="C2299" s="382"/>
      <c r="D2299" s="379"/>
      <c r="E2299" s="380"/>
      <c r="F2299" s="380"/>
      <c r="G2299" s="380"/>
      <c r="H2299" s="137"/>
      <c r="I2299" s="381"/>
      <c r="J2299" s="137"/>
      <c r="K2299" s="137"/>
      <c r="L2299" s="137"/>
      <c r="M2299" s="137"/>
      <c r="N2299" s="383"/>
    </row>
    <row r="2300" spans="2:14" x14ac:dyDescent="0.25">
      <c r="B2300" s="382"/>
      <c r="C2300" s="382"/>
      <c r="D2300" s="379"/>
      <c r="E2300" s="380"/>
      <c r="F2300" s="380"/>
      <c r="G2300" s="380"/>
      <c r="H2300" s="137"/>
      <c r="I2300" s="381"/>
      <c r="J2300" s="137"/>
      <c r="K2300" s="137"/>
      <c r="L2300" s="137"/>
      <c r="M2300" s="137"/>
      <c r="N2300" s="383"/>
    </row>
    <row r="2301" spans="2:14" x14ac:dyDescent="0.25">
      <c r="B2301" s="382"/>
      <c r="C2301" s="382"/>
      <c r="D2301" s="379"/>
      <c r="E2301" s="380"/>
      <c r="F2301" s="380"/>
      <c r="G2301" s="380"/>
      <c r="H2301" s="137"/>
      <c r="I2301" s="381"/>
      <c r="J2301" s="137"/>
      <c r="K2301" s="137"/>
      <c r="L2301" s="137"/>
      <c r="M2301" s="137"/>
      <c r="N2301" s="383"/>
    </row>
    <row r="2302" spans="2:14" x14ac:dyDescent="0.25">
      <c r="B2302" s="382"/>
      <c r="C2302" s="382"/>
      <c r="D2302" s="379"/>
      <c r="E2302" s="380"/>
      <c r="F2302" s="380"/>
      <c r="G2302" s="380"/>
      <c r="H2302" s="137"/>
      <c r="I2302" s="381"/>
      <c r="J2302" s="137"/>
      <c r="K2302" s="137"/>
      <c r="L2302" s="137"/>
      <c r="M2302" s="137"/>
      <c r="N2302" s="383"/>
    </row>
    <row r="2303" spans="2:14" x14ac:dyDescent="0.25">
      <c r="B2303" s="382"/>
      <c r="C2303" s="382"/>
      <c r="D2303" s="379"/>
      <c r="E2303" s="380"/>
      <c r="F2303" s="380"/>
      <c r="G2303" s="380"/>
      <c r="H2303" s="137"/>
      <c r="I2303" s="381"/>
      <c r="J2303" s="137"/>
      <c r="K2303" s="137"/>
      <c r="L2303" s="137"/>
      <c r="M2303" s="137"/>
      <c r="N2303" s="383"/>
    </row>
    <row r="2304" spans="2:14" x14ac:dyDescent="0.25">
      <c r="B2304" s="382"/>
      <c r="C2304" s="382"/>
      <c r="D2304" s="379"/>
      <c r="E2304" s="380"/>
      <c r="F2304" s="380"/>
      <c r="G2304" s="380"/>
      <c r="H2304" s="137"/>
      <c r="I2304" s="381"/>
      <c r="J2304" s="137"/>
      <c r="K2304" s="137"/>
      <c r="L2304" s="137"/>
      <c r="M2304" s="137"/>
      <c r="N2304" s="383"/>
    </row>
    <row r="2305" spans="2:14" x14ac:dyDescent="0.25">
      <c r="B2305" s="382"/>
      <c r="C2305" s="382"/>
      <c r="D2305" s="379"/>
      <c r="E2305" s="380"/>
      <c r="F2305" s="380"/>
      <c r="G2305" s="380"/>
      <c r="H2305" s="137"/>
      <c r="I2305" s="381"/>
      <c r="J2305" s="137"/>
      <c r="K2305" s="137"/>
      <c r="L2305" s="137"/>
      <c r="M2305" s="137"/>
      <c r="N2305" s="383"/>
    </row>
    <row r="2306" spans="2:14" x14ac:dyDescent="0.25">
      <c r="B2306" s="382"/>
      <c r="C2306" s="382"/>
      <c r="D2306" s="379"/>
      <c r="E2306" s="380"/>
      <c r="F2306" s="380"/>
      <c r="G2306" s="380"/>
      <c r="H2306" s="137"/>
      <c r="I2306" s="381"/>
      <c r="J2306" s="137"/>
      <c r="K2306" s="137"/>
      <c r="L2306" s="137"/>
      <c r="M2306" s="137"/>
      <c r="N2306" s="383"/>
    </row>
    <row r="2307" spans="2:14" x14ac:dyDescent="0.25">
      <c r="B2307" s="382"/>
      <c r="C2307" s="382"/>
      <c r="D2307" s="379"/>
      <c r="E2307" s="380"/>
      <c r="F2307" s="380"/>
      <c r="G2307" s="380"/>
      <c r="H2307" s="137"/>
      <c r="I2307" s="381"/>
      <c r="J2307" s="137"/>
      <c r="K2307" s="137"/>
      <c r="L2307" s="137"/>
      <c r="M2307" s="137"/>
      <c r="N2307" s="383"/>
    </row>
    <row r="2308" spans="2:14" x14ac:dyDescent="0.25">
      <c r="B2308" s="382"/>
      <c r="C2308" s="382"/>
      <c r="D2308" s="379"/>
      <c r="E2308" s="380"/>
      <c r="F2308" s="380"/>
      <c r="G2308" s="380"/>
      <c r="H2308" s="137"/>
      <c r="I2308" s="381"/>
      <c r="J2308" s="137"/>
      <c r="K2308" s="137"/>
      <c r="L2308" s="137"/>
      <c r="M2308" s="137"/>
      <c r="N2308" s="383"/>
    </row>
    <row r="2309" spans="2:14" x14ac:dyDescent="0.25">
      <c r="B2309" s="382"/>
      <c r="C2309" s="382"/>
      <c r="D2309" s="379"/>
      <c r="E2309" s="380"/>
      <c r="F2309" s="380"/>
      <c r="G2309" s="380"/>
      <c r="H2309" s="137"/>
      <c r="I2309" s="381"/>
      <c r="J2309" s="137"/>
      <c r="K2309" s="137"/>
      <c r="L2309" s="137"/>
      <c r="M2309" s="137"/>
      <c r="N2309" s="383"/>
    </row>
    <row r="2310" spans="2:14" x14ac:dyDescent="0.25">
      <c r="B2310" s="382"/>
      <c r="C2310" s="382"/>
      <c r="D2310" s="379"/>
      <c r="E2310" s="380"/>
      <c r="F2310" s="380"/>
      <c r="G2310" s="380"/>
      <c r="H2310" s="137"/>
      <c r="I2310" s="381"/>
      <c r="J2310" s="137"/>
      <c r="K2310" s="137"/>
      <c r="L2310" s="137"/>
      <c r="M2310" s="137"/>
      <c r="N2310" s="383"/>
    </row>
    <row r="2311" spans="2:14" x14ac:dyDescent="0.25">
      <c r="B2311" s="382"/>
      <c r="C2311" s="382"/>
      <c r="D2311" s="379"/>
      <c r="E2311" s="380"/>
      <c r="F2311" s="380"/>
      <c r="G2311" s="380"/>
      <c r="H2311" s="137"/>
      <c r="I2311" s="381"/>
      <c r="J2311" s="137"/>
      <c r="K2311" s="137"/>
      <c r="L2311" s="137"/>
      <c r="M2311" s="137"/>
      <c r="N2311" s="383"/>
    </row>
    <row r="2312" spans="2:14" x14ac:dyDescent="0.25">
      <c r="B2312" s="382"/>
      <c r="C2312" s="382"/>
      <c r="D2312" s="379"/>
      <c r="E2312" s="380"/>
      <c r="F2312" s="380"/>
      <c r="G2312" s="380"/>
      <c r="H2312" s="137"/>
      <c r="I2312" s="381"/>
      <c r="J2312" s="137"/>
      <c r="K2312" s="137"/>
      <c r="L2312" s="137"/>
      <c r="M2312" s="137"/>
      <c r="N2312" s="383"/>
    </row>
    <row r="2313" spans="2:14" x14ac:dyDescent="0.25">
      <c r="B2313" s="382"/>
      <c r="C2313" s="382"/>
      <c r="D2313" s="379"/>
      <c r="E2313" s="380"/>
      <c r="F2313" s="380"/>
      <c r="G2313" s="380"/>
      <c r="H2313" s="137"/>
      <c r="I2313" s="381"/>
      <c r="J2313" s="137"/>
      <c r="K2313" s="137"/>
      <c r="L2313" s="137"/>
      <c r="M2313" s="137"/>
      <c r="N2313" s="383"/>
    </row>
    <row r="2314" spans="2:14" x14ac:dyDescent="0.25">
      <c r="B2314" s="382"/>
      <c r="C2314" s="382"/>
      <c r="D2314" s="379"/>
      <c r="E2314" s="380"/>
      <c r="F2314" s="380"/>
      <c r="G2314" s="380"/>
      <c r="H2314" s="137"/>
      <c r="I2314" s="381"/>
      <c r="J2314" s="137"/>
      <c r="K2314" s="137"/>
      <c r="L2314" s="137"/>
      <c r="M2314" s="137"/>
      <c r="N2314" s="383"/>
    </row>
    <row r="2315" spans="2:14" x14ac:dyDescent="0.25">
      <c r="B2315" s="382"/>
      <c r="C2315" s="382"/>
      <c r="D2315" s="379"/>
      <c r="E2315" s="380"/>
      <c r="F2315" s="380"/>
      <c r="G2315" s="380"/>
      <c r="H2315" s="137"/>
      <c r="I2315" s="381"/>
      <c r="J2315" s="137"/>
      <c r="K2315" s="137"/>
      <c r="L2315" s="137"/>
      <c r="M2315" s="137"/>
      <c r="N2315" s="383"/>
    </row>
    <row r="2316" spans="2:14" x14ac:dyDescent="0.25">
      <c r="B2316" s="382"/>
      <c r="C2316" s="382"/>
      <c r="D2316" s="379"/>
      <c r="E2316" s="380"/>
      <c r="F2316" s="380"/>
      <c r="G2316" s="380"/>
      <c r="H2316" s="137"/>
      <c r="I2316" s="381"/>
      <c r="J2316" s="137"/>
      <c r="K2316" s="137"/>
      <c r="L2316" s="137"/>
      <c r="M2316" s="137"/>
      <c r="N2316" s="383"/>
    </row>
    <row r="2317" spans="2:14" x14ac:dyDescent="0.25">
      <c r="B2317" s="382"/>
      <c r="C2317" s="382"/>
      <c r="D2317" s="379"/>
      <c r="E2317" s="380"/>
      <c r="F2317" s="380"/>
      <c r="G2317" s="380"/>
      <c r="H2317" s="137"/>
      <c r="I2317" s="381"/>
      <c r="J2317" s="137"/>
      <c r="K2317" s="137"/>
      <c r="L2317" s="137"/>
      <c r="M2317" s="137"/>
      <c r="N2317" s="383"/>
    </row>
    <row r="2318" spans="2:14" x14ac:dyDescent="0.25">
      <c r="B2318" s="382"/>
      <c r="C2318" s="382"/>
      <c r="D2318" s="379"/>
      <c r="E2318" s="380"/>
      <c r="F2318" s="380"/>
      <c r="G2318" s="380"/>
      <c r="H2318" s="137"/>
      <c r="I2318" s="381"/>
      <c r="J2318" s="137"/>
      <c r="K2318" s="137"/>
      <c r="L2318" s="137"/>
      <c r="M2318" s="137"/>
      <c r="N2318" s="383"/>
    </row>
    <row r="2319" spans="2:14" x14ac:dyDescent="0.25">
      <c r="B2319" s="382"/>
      <c r="C2319" s="382"/>
      <c r="D2319" s="379"/>
      <c r="E2319" s="380"/>
      <c r="F2319" s="380"/>
      <c r="G2319" s="380"/>
      <c r="H2319" s="137"/>
      <c r="I2319" s="381"/>
      <c r="J2319" s="137"/>
      <c r="K2319" s="137"/>
      <c r="L2319" s="137"/>
      <c r="M2319" s="137"/>
      <c r="N2319" s="383"/>
    </row>
    <row r="2320" spans="2:14" x14ac:dyDescent="0.25">
      <c r="B2320" s="382"/>
      <c r="C2320" s="382"/>
      <c r="D2320" s="379"/>
      <c r="E2320" s="380"/>
      <c r="F2320" s="380"/>
      <c r="G2320" s="380"/>
      <c r="H2320" s="137"/>
      <c r="I2320" s="381"/>
      <c r="J2320" s="137"/>
      <c r="K2320" s="137"/>
      <c r="L2320" s="137"/>
      <c r="M2320" s="137"/>
      <c r="N2320" s="383"/>
    </row>
    <row r="2321" spans="2:14" x14ac:dyDescent="0.25">
      <c r="B2321" s="382"/>
      <c r="C2321" s="382"/>
      <c r="D2321" s="379"/>
      <c r="E2321" s="380"/>
      <c r="F2321" s="380"/>
      <c r="G2321" s="380"/>
      <c r="H2321" s="137"/>
      <c r="I2321" s="381"/>
      <c r="J2321" s="137"/>
      <c r="K2321" s="137"/>
      <c r="L2321" s="137"/>
      <c r="M2321" s="137"/>
      <c r="N2321" s="383"/>
    </row>
    <row r="2322" spans="2:14" x14ac:dyDescent="0.25">
      <c r="B2322" s="382"/>
      <c r="C2322" s="382"/>
      <c r="D2322" s="379"/>
      <c r="E2322" s="380"/>
      <c r="F2322" s="380"/>
      <c r="G2322" s="380"/>
      <c r="H2322" s="137"/>
      <c r="I2322" s="381"/>
      <c r="J2322" s="137"/>
      <c r="K2322" s="137"/>
      <c r="L2322" s="137"/>
      <c r="M2322" s="137"/>
      <c r="N2322" s="383"/>
    </row>
    <row r="2323" spans="2:14" x14ac:dyDescent="0.25">
      <c r="B2323" s="382"/>
      <c r="C2323" s="382"/>
      <c r="D2323" s="379"/>
      <c r="E2323" s="380"/>
      <c r="F2323" s="380"/>
      <c r="G2323" s="380"/>
      <c r="H2323" s="137"/>
      <c r="I2323" s="381"/>
      <c r="J2323" s="137"/>
      <c r="K2323" s="137"/>
      <c r="L2323" s="137"/>
      <c r="M2323" s="137"/>
      <c r="N2323" s="383"/>
    </row>
    <row r="2324" spans="2:14" x14ac:dyDescent="0.25">
      <c r="B2324" s="382"/>
      <c r="C2324" s="382"/>
      <c r="D2324" s="379"/>
      <c r="E2324" s="380"/>
      <c r="F2324" s="380"/>
      <c r="G2324" s="380"/>
      <c r="H2324" s="137"/>
      <c r="I2324" s="381"/>
      <c r="J2324" s="137"/>
      <c r="K2324" s="137"/>
      <c r="L2324" s="137"/>
      <c r="M2324" s="137"/>
      <c r="N2324" s="383"/>
    </row>
    <row r="2325" spans="2:14" x14ac:dyDescent="0.25">
      <c r="B2325" s="382"/>
      <c r="C2325" s="382"/>
      <c r="D2325" s="379"/>
      <c r="E2325" s="380"/>
      <c r="F2325" s="380"/>
      <c r="G2325" s="380"/>
      <c r="H2325" s="137"/>
      <c r="I2325" s="381"/>
      <c r="J2325" s="137"/>
      <c r="K2325" s="137"/>
      <c r="L2325" s="137"/>
      <c r="M2325" s="137"/>
      <c r="N2325" s="383"/>
    </row>
    <row r="2326" spans="2:14" x14ac:dyDescent="0.25">
      <c r="B2326" s="382"/>
      <c r="C2326" s="382"/>
      <c r="D2326" s="379"/>
      <c r="E2326" s="380"/>
      <c r="F2326" s="380"/>
      <c r="G2326" s="380"/>
      <c r="H2326" s="137"/>
      <c r="I2326" s="381"/>
      <c r="J2326" s="137"/>
      <c r="K2326" s="137"/>
      <c r="L2326" s="137"/>
      <c r="M2326" s="137"/>
      <c r="N2326" s="383"/>
    </row>
    <row r="2327" spans="2:14" x14ac:dyDescent="0.25">
      <c r="B2327" s="382"/>
      <c r="C2327" s="382"/>
      <c r="D2327" s="379"/>
      <c r="E2327" s="380"/>
      <c r="F2327" s="380"/>
      <c r="G2327" s="380"/>
      <c r="H2327" s="137"/>
      <c r="I2327" s="381"/>
      <c r="J2327" s="137"/>
      <c r="K2327" s="137"/>
      <c r="L2327" s="137"/>
      <c r="M2327" s="137"/>
      <c r="N2327" s="383"/>
    </row>
    <row r="2328" spans="2:14" x14ac:dyDescent="0.25">
      <c r="B2328" s="382"/>
      <c r="C2328" s="382"/>
      <c r="D2328" s="379"/>
      <c r="E2328" s="380"/>
      <c r="F2328" s="380"/>
      <c r="G2328" s="380"/>
      <c r="H2328" s="137"/>
      <c r="I2328" s="381"/>
      <c r="J2328" s="137"/>
      <c r="K2328" s="137"/>
      <c r="L2328" s="137"/>
      <c r="M2328" s="137"/>
      <c r="N2328" s="383"/>
    </row>
    <row r="2329" spans="2:14" x14ac:dyDescent="0.25">
      <c r="B2329" s="382"/>
      <c r="C2329" s="382"/>
      <c r="D2329" s="379"/>
      <c r="E2329" s="380"/>
      <c r="F2329" s="380"/>
      <c r="G2329" s="380"/>
      <c r="H2329" s="137"/>
      <c r="I2329" s="381"/>
      <c r="J2329" s="137"/>
      <c r="K2329" s="137"/>
      <c r="L2329" s="137"/>
      <c r="M2329" s="137"/>
      <c r="N2329" s="383"/>
    </row>
    <row r="2330" spans="2:14" x14ac:dyDescent="0.25">
      <c r="B2330" s="382"/>
      <c r="C2330" s="382"/>
      <c r="D2330" s="379"/>
      <c r="E2330" s="380"/>
      <c r="F2330" s="380"/>
      <c r="G2330" s="380"/>
      <c r="H2330" s="137"/>
      <c r="I2330" s="381"/>
      <c r="J2330" s="137"/>
      <c r="K2330" s="137"/>
      <c r="L2330" s="137"/>
      <c r="M2330" s="137"/>
      <c r="N2330" s="383"/>
    </row>
    <row r="2331" spans="2:14" x14ac:dyDescent="0.25">
      <c r="B2331" s="382"/>
      <c r="C2331" s="382"/>
      <c r="D2331" s="379"/>
      <c r="E2331" s="380"/>
      <c r="F2331" s="380"/>
      <c r="G2331" s="380"/>
      <c r="H2331" s="137"/>
      <c r="I2331" s="381"/>
      <c r="J2331" s="137"/>
      <c r="K2331" s="137"/>
      <c r="L2331" s="137"/>
      <c r="M2331" s="137"/>
      <c r="N2331" s="383"/>
    </row>
    <row r="2332" spans="2:14" x14ac:dyDescent="0.25">
      <c r="B2332" s="382"/>
      <c r="C2332" s="382"/>
      <c r="D2332" s="379"/>
      <c r="E2332" s="380"/>
      <c r="F2332" s="380"/>
      <c r="G2332" s="380"/>
      <c r="H2332" s="137"/>
      <c r="I2332" s="381"/>
      <c r="J2332" s="137"/>
      <c r="K2332" s="137"/>
      <c r="L2332" s="137"/>
      <c r="M2332" s="137"/>
      <c r="N2332" s="383"/>
    </row>
    <row r="2333" spans="2:14" x14ac:dyDescent="0.25">
      <c r="B2333" s="382"/>
      <c r="C2333" s="382"/>
      <c r="D2333" s="379"/>
      <c r="E2333" s="380"/>
      <c r="F2333" s="380"/>
      <c r="G2333" s="380"/>
      <c r="H2333" s="137"/>
      <c r="I2333" s="381"/>
      <c r="J2333" s="137"/>
      <c r="K2333" s="137"/>
      <c r="L2333" s="137"/>
      <c r="M2333" s="137"/>
      <c r="N2333" s="383"/>
    </row>
    <row r="2334" spans="2:14" x14ac:dyDescent="0.25">
      <c r="B2334" s="382"/>
      <c r="C2334" s="382"/>
      <c r="D2334" s="379"/>
      <c r="E2334" s="380"/>
      <c r="F2334" s="380"/>
      <c r="G2334" s="380"/>
      <c r="H2334" s="137"/>
      <c r="I2334" s="381"/>
      <c r="J2334" s="137"/>
      <c r="K2334" s="137"/>
      <c r="L2334" s="137"/>
      <c r="M2334" s="137"/>
      <c r="N2334" s="383"/>
    </row>
    <row r="2335" spans="2:14" x14ac:dyDescent="0.25">
      <c r="B2335" s="382"/>
      <c r="C2335" s="382"/>
      <c r="D2335" s="379"/>
      <c r="E2335" s="380"/>
      <c r="F2335" s="380"/>
      <c r="G2335" s="380"/>
      <c r="H2335" s="137"/>
      <c r="I2335" s="381"/>
      <c r="J2335" s="137"/>
      <c r="K2335" s="137"/>
      <c r="L2335" s="137"/>
      <c r="M2335" s="137"/>
      <c r="N2335" s="383"/>
    </row>
    <row r="2336" spans="2:14" x14ac:dyDescent="0.25">
      <c r="B2336" s="382"/>
      <c r="C2336" s="382"/>
      <c r="D2336" s="379"/>
      <c r="E2336" s="380"/>
      <c r="F2336" s="380"/>
      <c r="G2336" s="380"/>
      <c r="H2336" s="137"/>
      <c r="I2336" s="381"/>
      <c r="J2336" s="137"/>
      <c r="K2336" s="137"/>
      <c r="L2336" s="137"/>
      <c r="M2336" s="137"/>
      <c r="N2336" s="383"/>
    </row>
    <row r="2337" spans="2:14" x14ac:dyDescent="0.25">
      <c r="B2337" s="382"/>
      <c r="C2337" s="382"/>
      <c r="D2337" s="379"/>
      <c r="E2337" s="380"/>
      <c r="F2337" s="380"/>
      <c r="G2337" s="380"/>
      <c r="H2337" s="137"/>
      <c r="I2337" s="381"/>
      <c r="J2337" s="137"/>
      <c r="K2337" s="137"/>
      <c r="L2337" s="137"/>
      <c r="M2337" s="137"/>
      <c r="N2337" s="383"/>
    </row>
    <row r="2338" spans="2:14" x14ac:dyDescent="0.25">
      <c r="B2338" s="382"/>
      <c r="C2338" s="382"/>
      <c r="D2338" s="379"/>
      <c r="E2338" s="380"/>
      <c r="F2338" s="380"/>
      <c r="G2338" s="380"/>
      <c r="H2338" s="137"/>
      <c r="I2338" s="381"/>
      <c r="J2338" s="137"/>
      <c r="K2338" s="137"/>
      <c r="L2338" s="137"/>
      <c r="M2338" s="137"/>
      <c r="N2338" s="383"/>
    </row>
    <row r="2339" spans="2:14" x14ac:dyDescent="0.25">
      <c r="B2339" s="382"/>
      <c r="C2339" s="382"/>
      <c r="D2339" s="379"/>
      <c r="E2339" s="380"/>
      <c r="F2339" s="380"/>
      <c r="G2339" s="380"/>
      <c r="H2339" s="137"/>
      <c r="I2339" s="381"/>
      <c r="J2339" s="137"/>
      <c r="K2339" s="137"/>
      <c r="L2339" s="137"/>
      <c r="M2339" s="137"/>
      <c r="N2339" s="383"/>
    </row>
    <row r="2340" spans="2:14" x14ac:dyDescent="0.25">
      <c r="B2340" s="382"/>
      <c r="C2340" s="382"/>
      <c r="D2340" s="379"/>
      <c r="E2340" s="380"/>
      <c r="F2340" s="380"/>
      <c r="G2340" s="380"/>
      <c r="H2340" s="137"/>
      <c r="I2340" s="381"/>
      <c r="J2340" s="137"/>
      <c r="K2340" s="137"/>
      <c r="L2340" s="137"/>
      <c r="M2340" s="137"/>
      <c r="N2340" s="383"/>
    </row>
    <row r="2341" spans="2:14" x14ac:dyDescent="0.25">
      <c r="B2341" s="382"/>
      <c r="C2341" s="382"/>
      <c r="D2341" s="379"/>
      <c r="E2341" s="380"/>
      <c r="F2341" s="380"/>
      <c r="G2341" s="380"/>
      <c r="H2341" s="137"/>
      <c r="I2341" s="381"/>
      <c r="J2341" s="137"/>
      <c r="K2341" s="137"/>
      <c r="L2341" s="137"/>
      <c r="M2341" s="137"/>
      <c r="N2341" s="383"/>
    </row>
    <row r="2342" spans="2:14" x14ac:dyDescent="0.25">
      <c r="B2342" s="382"/>
      <c r="C2342" s="382"/>
      <c r="D2342" s="379"/>
      <c r="E2342" s="380"/>
      <c r="F2342" s="380"/>
      <c r="G2342" s="380"/>
      <c r="H2342" s="137"/>
      <c r="I2342" s="381"/>
      <c r="J2342" s="137"/>
      <c r="K2342" s="137"/>
      <c r="L2342" s="137"/>
      <c r="M2342" s="137"/>
      <c r="N2342" s="383"/>
    </row>
    <row r="2343" spans="2:14" x14ac:dyDescent="0.25">
      <c r="B2343" s="382"/>
      <c r="C2343" s="382"/>
      <c r="D2343" s="379"/>
      <c r="E2343" s="380"/>
      <c r="F2343" s="380"/>
      <c r="G2343" s="380"/>
      <c r="H2343" s="137"/>
      <c r="I2343" s="381"/>
      <c r="J2343" s="137"/>
      <c r="K2343" s="137"/>
      <c r="L2343" s="137"/>
      <c r="M2343" s="137"/>
      <c r="N2343" s="383"/>
    </row>
    <row r="2344" spans="2:14" x14ac:dyDescent="0.25">
      <c r="B2344" s="382"/>
      <c r="C2344" s="382"/>
      <c r="D2344" s="379"/>
      <c r="E2344" s="380"/>
      <c r="F2344" s="380"/>
      <c r="G2344" s="380"/>
      <c r="H2344" s="137"/>
      <c r="I2344" s="381"/>
      <c r="J2344" s="137"/>
      <c r="K2344" s="137"/>
      <c r="L2344" s="137"/>
      <c r="M2344" s="137"/>
      <c r="N2344" s="383"/>
    </row>
    <row r="2345" spans="2:14" x14ac:dyDescent="0.25">
      <c r="B2345" s="382"/>
      <c r="C2345" s="382"/>
      <c r="D2345" s="379"/>
      <c r="E2345" s="380"/>
      <c r="F2345" s="380"/>
      <c r="G2345" s="380"/>
      <c r="H2345" s="137"/>
      <c r="I2345" s="381"/>
      <c r="J2345" s="137"/>
      <c r="K2345" s="137"/>
      <c r="L2345" s="137"/>
      <c r="M2345" s="137"/>
      <c r="N2345" s="383"/>
    </row>
    <row r="2346" spans="2:14" x14ac:dyDescent="0.25">
      <c r="B2346" s="382"/>
      <c r="C2346" s="382"/>
      <c r="D2346" s="379"/>
      <c r="E2346" s="380"/>
      <c r="F2346" s="380"/>
      <c r="G2346" s="380"/>
      <c r="H2346" s="137"/>
      <c r="I2346" s="381"/>
      <c r="J2346" s="137"/>
      <c r="K2346" s="137"/>
      <c r="L2346" s="137"/>
      <c r="M2346" s="137"/>
      <c r="N2346" s="383"/>
    </row>
    <row r="2347" spans="2:14" x14ac:dyDescent="0.25">
      <c r="B2347" s="382"/>
      <c r="C2347" s="382"/>
      <c r="D2347" s="379"/>
      <c r="E2347" s="380"/>
      <c r="F2347" s="380"/>
      <c r="G2347" s="380"/>
      <c r="H2347" s="137"/>
      <c r="I2347" s="381"/>
      <c r="J2347" s="137"/>
      <c r="K2347" s="137"/>
      <c r="L2347" s="137"/>
      <c r="M2347" s="137"/>
      <c r="N2347" s="383"/>
    </row>
    <row r="2348" spans="2:14" x14ac:dyDescent="0.25">
      <c r="B2348" s="382"/>
      <c r="C2348" s="382"/>
      <c r="D2348" s="379"/>
      <c r="E2348" s="380"/>
      <c r="F2348" s="380"/>
      <c r="G2348" s="380"/>
      <c r="H2348" s="137"/>
      <c r="I2348" s="381"/>
      <c r="J2348" s="137"/>
      <c r="K2348" s="137"/>
      <c r="L2348" s="137"/>
      <c r="M2348" s="137"/>
      <c r="N2348" s="383"/>
    </row>
    <row r="2349" spans="2:14" x14ac:dyDescent="0.25">
      <c r="B2349" s="382"/>
      <c r="C2349" s="382"/>
      <c r="D2349" s="379"/>
      <c r="E2349" s="380"/>
      <c r="F2349" s="380"/>
      <c r="G2349" s="380"/>
      <c r="H2349" s="137"/>
      <c r="I2349" s="381"/>
      <c r="J2349" s="137"/>
      <c r="K2349" s="137"/>
      <c r="L2349" s="137"/>
      <c r="M2349" s="137"/>
      <c r="N2349" s="383"/>
    </row>
    <row r="2350" spans="2:14" x14ac:dyDescent="0.25">
      <c r="B2350" s="382"/>
      <c r="C2350" s="382"/>
      <c r="D2350" s="379"/>
      <c r="E2350" s="380"/>
      <c r="F2350" s="380"/>
      <c r="G2350" s="380"/>
      <c r="H2350" s="137"/>
      <c r="I2350" s="381"/>
      <c r="J2350" s="137"/>
      <c r="K2350" s="137"/>
      <c r="L2350" s="137"/>
      <c r="M2350" s="137"/>
      <c r="N2350" s="383"/>
    </row>
    <row r="2351" spans="2:14" x14ac:dyDescent="0.25">
      <c r="B2351" s="382"/>
      <c r="C2351" s="382"/>
      <c r="D2351" s="379"/>
      <c r="E2351" s="380"/>
      <c r="F2351" s="380"/>
      <c r="G2351" s="380"/>
      <c r="H2351" s="137"/>
      <c r="I2351" s="381"/>
      <c r="J2351" s="137"/>
      <c r="K2351" s="137"/>
      <c r="L2351" s="137"/>
      <c r="M2351" s="137"/>
      <c r="N2351" s="383"/>
    </row>
    <row r="2352" spans="2:14" x14ac:dyDescent="0.25">
      <c r="B2352" s="382"/>
      <c r="C2352" s="382"/>
      <c r="D2352" s="379"/>
      <c r="E2352" s="380"/>
      <c r="F2352" s="380"/>
      <c r="G2352" s="380"/>
      <c r="H2352" s="137"/>
      <c r="I2352" s="381"/>
      <c r="J2352" s="137"/>
      <c r="K2352" s="137"/>
      <c r="L2352" s="137"/>
      <c r="M2352" s="137"/>
      <c r="N2352" s="383"/>
    </row>
    <row r="2353" spans="2:14" x14ac:dyDescent="0.25">
      <c r="B2353" s="382"/>
      <c r="C2353" s="382"/>
      <c r="D2353" s="379"/>
      <c r="E2353" s="380"/>
      <c r="F2353" s="380"/>
      <c r="G2353" s="380"/>
      <c r="H2353" s="137"/>
      <c r="I2353" s="381"/>
      <c r="J2353" s="137"/>
      <c r="K2353" s="137"/>
      <c r="L2353" s="137"/>
      <c r="M2353" s="137"/>
      <c r="N2353" s="383"/>
    </row>
    <row r="2354" spans="2:14" x14ac:dyDescent="0.25">
      <c r="B2354" s="382"/>
      <c r="C2354" s="382"/>
      <c r="D2354" s="379"/>
      <c r="E2354" s="380"/>
      <c r="F2354" s="380"/>
      <c r="G2354" s="380"/>
      <c r="H2354" s="137"/>
      <c r="I2354" s="381"/>
      <c r="J2354" s="137"/>
      <c r="K2354" s="137"/>
      <c r="L2354" s="137"/>
      <c r="M2354" s="137"/>
      <c r="N2354" s="383"/>
    </row>
    <row r="2355" spans="2:14" x14ac:dyDescent="0.25">
      <c r="B2355" s="382"/>
      <c r="C2355" s="382"/>
      <c r="D2355" s="379"/>
      <c r="E2355" s="380"/>
      <c r="F2355" s="380"/>
      <c r="G2355" s="380"/>
      <c r="H2355" s="137"/>
      <c r="I2355" s="381"/>
      <c r="J2355" s="137"/>
      <c r="K2355" s="137"/>
      <c r="L2355" s="137"/>
      <c r="M2355" s="137"/>
      <c r="N2355" s="383"/>
    </row>
    <row r="2356" spans="2:14" x14ac:dyDescent="0.25">
      <c r="B2356" s="382"/>
      <c r="C2356" s="382"/>
      <c r="D2356" s="379"/>
      <c r="E2356" s="380"/>
      <c r="F2356" s="380"/>
      <c r="G2356" s="380"/>
      <c r="H2356" s="137"/>
      <c r="I2356" s="381"/>
      <c r="J2356" s="137"/>
      <c r="K2356" s="137"/>
      <c r="L2356" s="137"/>
      <c r="M2356" s="137"/>
      <c r="N2356" s="383"/>
    </row>
    <row r="2357" spans="2:14" x14ac:dyDescent="0.25">
      <c r="B2357" s="382"/>
      <c r="C2357" s="382"/>
      <c r="D2357" s="379"/>
      <c r="E2357" s="380"/>
      <c r="F2357" s="380"/>
      <c r="G2357" s="380"/>
      <c r="H2357" s="137"/>
      <c r="I2357" s="381"/>
      <c r="J2357" s="137"/>
      <c r="K2357" s="137"/>
      <c r="L2357" s="137"/>
      <c r="M2357" s="137"/>
      <c r="N2357" s="383"/>
    </row>
    <row r="2358" spans="2:14" x14ac:dyDescent="0.25">
      <c r="B2358" s="382"/>
      <c r="C2358" s="382"/>
      <c r="D2358" s="379"/>
      <c r="E2358" s="380"/>
      <c r="F2358" s="380"/>
      <c r="G2358" s="380"/>
      <c r="H2358" s="137"/>
      <c r="I2358" s="381"/>
      <c r="J2358" s="137"/>
      <c r="K2358" s="137"/>
      <c r="L2358" s="137"/>
      <c r="M2358" s="137"/>
      <c r="N2358" s="383"/>
    </row>
    <row r="2359" spans="2:14" x14ac:dyDescent="0.25">
      <c r="B2359" s="382"/>
      <c r="C2359" s="382"/>
      <c r="D2359" s="379"/>
      <c r="E2359" s="380"/>
      <c r="F2359" s="380"/>
      <c r="G2359" s="380"/>
      <c r="H2359" s="137"/>
      <c r="I2359" s="381"/>
      <c r="J2359" s="137"/>
      <c r="K2359" s="137"/>
      <c r="L2359" s="137"/>
      <c r="M2359" s="137"/>
      <c r="N2359" s="383"/>
    </row>
    <row r="2360" spans="2:14" x14ac:dyDescent="0.25">
      <c r="B2360" s="382"/>
      <c r="C2360" s="382"/>
      <c r="D2360" s="379"/>
      <c r="E2360" s="380"/>
      <c r="F2360" s="380"/>
      <c r="G2360" s="380"/>
      <c r="H2360" s="137"/>
      <c r="I2360" s="381"/>
      <c r="J2360" s="137"/>
      <c r="K2360" s="137"/>
      <c r="L2360" s="137"/>
      <c r="M2360" s="137"/>
      <c r="N2360" s="383"/>
    </row>
    <row r="2361" spans="2:14" x14ac:dyDescent="0.25">
      <c r="B2361" s="382"/>
      <c r="C2361" s="382"/>
      <c r="D2361" s="379"/>
      <c r="E2361" s="380"/>
      <c r="F2361" s="380"/>
      <c r="G2361" s="380"/>
      <c r="H2361" s="137"/>
      <c r="I2361" s="381"/>
      <c r="J2361" s="137"/>
      <c r="K2361" s="137"/>
      <c r="L2361" s="137"/>
      <c r="M2361" s="137"/>
      <c r="N2361" s="383"/>
    </row>
    <row r="2362" spans="2:14" x14ac:dyDescent="0.25">
      <c r="B2362" s="382"/>
      <c r="C2362" s="382"/>
      <c r="D2362" s="379"/>
      <c r="E2362" s="380"/>
      <c r="F2362" s="380"/>
      <c r="G2362" s="380"/>
      <c r="H2362" s="137"/>
      <c r="I2362" s="381"/>
      <c r="J2362" s="137"/>
      <c r="K2362" s="137"/>
      <c r="L2362" s="137"/>
      <c r="M2362" s="137"/>
      <c r="N2362" s="383"/>
    </row>
    <row r="2363" spans="2:14" x14ac:dyDescent="0.25">
      <c r="B2363" s="382"/>
      <c r="C2363" s="382"/>
      <c r="D2363" s="379"/>
      <c r="E2363" s="380"/>
      <c r="F2363" s="380"/>
      <c r="G2363" s="380"/>
      <c r="H2363" s="137"/>
      <c r="I2363" s="381"/>
      <c r="J2363" s="137"/>
      <c r="K2363" s="137"/>
      <c r="L2363" s="137"/>
      <c r="M2363" s="137"/>
      <c r="N2363" s="383"/>
    </row>
    <row r="2364" spans="2:14" x14ac:dyDescent="0.25">
      <c r="B2364" s="382"/>
      <c r="C2364" s="382"/>
      <c r="D2364" s="379"/>
      <c r="E2364" s="380"/>
      <c r="F2364" s="380"/>
      <c r="G2364" s="380"/>
      <c r="H2364" s="137"/>
      <c r="I2364" s="381"/>
      <c r="J2364" s="137"/>
      <c r="K2364" s="137"/>
      <c r="L2364" s="137"/>
      <c r="M2364" s="137"/>
      <c r="N2364" s="383"/>
    </row>
    <row r="2365" spans="2:14" x14ac:dyDescent="0.25">
      <c r="B2365" s="382"/>
      <c r="C2365" s="382"/>
      <c r="D2365" s="379"/>
      <c r="E2365" s="380"/>
      <c r="F2365" s="380"/>
      <c r="G2365" s="380"/>
      <c r="H2365" s="137"/>
      <c r="I2365" s="381"/>
      <c r="J2365" s="137"/>
      <c r="K2365" s="137"/>
      <c r="L2365" s="137"/>
      <c r="M2365" s="137"/>
      <c r="N2365" s="383"/>
    </row>
    <row r="2366" spans="2:14" x14ac:dyDescent="0.25">
      <c r="B2366" s="382"/>
      <c r="C2366" s="382"/>
      <c r="D2366" s="379"/>
      <c r="E2366" s="380"/>
      <c r="F2366" s="380"/>
      <c r="G2366" s="380"/>
      <c r="H2366" s="137"/>
      <c r="I2366" s="381"/>
      <c r="J2366" s="137"/>
      <c r="K2366" s="137"/>
      <c r="L2366" s="137"/>
      <c r="M2366" s="137"/>
      <c r="N2366" s="383"/>
    </row>
    <row r="2367" spans="2:14" x14ac:dyDescent="0.25">
      <c r="B2367" s="382"/>
      <c r="C2367" s="382"/>
      <c r="D2367" s="379"/>
      <c r="E2367" s="380"/>
      <c r="F2367" s="380"/>
      <c r="G2367" s="380"/>
      <c r="H2367" s="137"/>
      <c r="I2367" s="381"/>
      <c r="J2367" s="137"/>
      <c r="K2367" s="137"/>
      <c r="L2367" s="137"/>
      <c r="M2367" s="137"/>
      <c r="N2367" s="383"/>
    </row>
    <row r="2368" spans="2:14" x14ac:dyDescent="0.25">
      <c r="B2368" s="382"/>
      <c r="C2368" s="382"/>
      <c r="D2368" s="379"/>
      <c r="E2368" s="380"/>
      <c r="F2368" s="380"/>
      <c r="G2368" s="380"/>
      <c r="H2368" s="137"/>
      <c r="I2368" s="381"/>
      <c r="J2368" s="137"/>
      <c r="K2368" s="137"/>
      <c r="L2368" s="137"/>
      <c r="M2368" s="137"/>
      <c r="N2368" s="383"/>
    </row>
    <row r="2369" spans="2:14" x14ac:dyDescent="0.25">
      <c r="B2369" s="382"/>
      <c r="C2369" s="382"/>
      <c r="D2369" s="379"/>
      <c r="E2369" s="380"/>
      <c r="F2369" s="380"/>
      <c r="G2369" s="380"/>
      <c r="H2369" s="137"/>
      <c r="I2369" s="381"/>
      <c r="J2369" s="137"/>
      <c r="K2369" s="137"/>
      <c r="L2369" s="137"/>
      <c r="M2369" s="137"/>
      <c r="N2369" s="383"/>
    </row>
    <row r="2370" spans="2:14" x14ac:dyDescent="0.25">
      <c r="B2370" s="382"/>
      <c r="C2370" s="382"/>
      <c r="D2370" s="379"/>
      <c r="E2370" s="380"/>
      <c r="F2370" s="380"/>
      <c r="G2370" s="380"/>
      <c r="H2370" s="137"/>
      <c r="I2370" s="381"/>
      <c r="J2370" s="137"/>
      <c r="K2370" s="137"/>
      <c r="L2370" s="137"/>
      <c r="M2370" s="137"/>
      <c r="N2370" s="383"/>
    </row>
    <row r="2371" spans="2:14" x14ac:dyDescent="0.25">
      <c r="B2371" s="382"/>
      <c r="C2371" s="382"/>
      <c r="D2371" s="379"/>
      <c r="E2371" s="380"/>
      <c r="F2371" s="380"/>
      <c r="G2371" s="380"/>
      <c r="H2371" s="137"/>
      <c r="I2371" s="381"/>
      <c r="J2371" s="137"/>
      <c r="K2371" s="137"/>
      <c r="L2371" s="137"/>
      <c r="M2371" s="137"/>
      <c r="N2371" s="383"/>
    </row>
    <row r="2372" spans="2:14" x14ac:dyDescent="0.25">
      <c r="B2372" s="382"/>
      <c r="C2372" s="382"/>
      <c r="D2372" s="379"/>
      <c r="E2372" s="380"/>
      <c r="F2372" s="380"/>
      <c r="G2372" s="380"/>
      <c r="H2372" s="137"/>
      <c r="I2372" s="381"/>
      <c r="J2372" s="137"/>
      <c r="K2372" s="137"/>
      <c r="L2372" s="137"/>
      <c r="M2372" s="137"/>
      <c r="N2372" s="383"/>
    </row>
    <row r="2373" spans="2:14" x14ac:dyDescent="0.25">
      <c r="B2373" s="382"/>
      <c r="C2373" s="382"/>
      <c r="D2373" s="379"/>
      <c r="E2373" s="380"/>
      <c r="F2373" s="380"/>
      <c r="G2373" s="380"/>
      <c r="H2373" s="137"/>
      <c r="I2373" s="381"/>
      <c r="J2373" s="137"/>
      <c r="K2373" s="137"/>
      <c r="L2373" s="137"/>
      <c r="M2373" s="137"/>
      <c r="N2373" s="383"/>
    </row>
    <row r="2374" spans="2:14" x14ac:dyDescent="0.25">
      <c r="B2374" s="382"/>
      <c r="C2374" s="382"/>
      <c r="D2374" s="379"/>
      <c r="E2374" s="380"/>
      <c r="F2374" s="380"/>
      <c r="G2374" s="380"/>
      <c r="H2374" s="137"/>
      <c r="I2374" s="381"/>
      <c r="J2374" s="137"/>
      <c r="K2374" s="137"/>
      <c r="L2374" s="137"/>
      <c r="M2374" s="137"/>
      <c r="N2374" s="383"/>
    </row>
    <row r="2375" spans="2:14" x14ac:dyDescent="0.25">
      <c r="B2375" s="382"/>
      <c r="C2375" s="382"/>
      <c r="D2375" s="379"/>
      <c r="E2375" s="380"/>
      <c r="F2375" s="380"/>
      <c r="G2375" s="380"/>
      <c r="H2375" s="137"/>
      <c r="I2375" s="381"/>
      <c r="J2375" s="137"/>
      <c r="K2375" s="137"/>
      <c r="L2375" s="137"/>
      <c r="M2375" s="137"/>
      <c r="N2375" s="383"/>
    </row>
    <row r="2376" spans="2:14" x14ac:dyDescent="0.25">
      <c r="B2376" s="382"/>
      <c r="C2376" s="382"/>
      <c r="D2376" s="379"/>
      <c r="E2376" s="380"/>
      <c r="F2376" s="380"/>
      <c r="G2376" s="380"/>
      <c r="H2376" s="137"/>
      <c r="I2376" s="381"/>
      <c r="J2376" s="137"/>
      <c r="K2376" s="137"/>
      <c r="L2376" s="137"/>
      <c r="M2376" s="137"/>
      <c r="N2376" s="383"/>
    </row>
    <row r="2377" spans="2:14" x14ac:dyDescent="0.25">
      <c r="B2377" s="382"/>
      <c r="C2377" s="382"/>
      <c r="D2377" s="379"/>
      <c r="E2377" s="380"/>
      <c r="F2377" s="380"/>
      <c r="G2377" s="380"/>
      <c r="H2377" s="137"/>
      <c r="I2377" s="381"/>
      <c r="J2377" s="137"/>
      <c r="K2377" s="137"/>
      <c r="L2377" s="137"/>
      <c r="M2377" s="137"/>
      <c r="N2377" s="383"/>
    </row>
    <row r="2378" spans="2:14" x14ac:dyDescent="0.25">
      <c r="B2378" s="382"/>
      <c r="C2378" s="382"/>
      <c r="D2378" s="379"/>
      <c r="E2378" s="380"/>
      <c r="F2378" s="380"/>
      <c r="G2378" s="380"/>
      <c r="H2378" s="137"/>
      <c r="I2378" s="381"/>
      <c r="J2378" s="137"/>
      <c r="K2378" s="137"/>
      <c r="L2378" s="137"/>
      <c r="M2378" s="137"/>
      <c r="N2378" s="383"/>
    </row>
    <row r="2379" spans="2:14" x14ac:dyDescent="0.25">
      <c r="B2379" s="382"/>
      <c r="C2379" s="382"/>
      <c r="D2379" s="379"/>
      <c r="E2379" s="380"/>
      <c r="F2379" s="380"/>
      <c r="G2379" s="380"/>
      <c r="H2379" s="137"/>
      <c r="I2379" s="381"/>
      <c r="J2379" s="137"/>
      <c r="K2379" s="137"/>
      <c r="L2379" s="137"/>
      <c r="M2379" s="137"/>
      <c r="N2379" s="383"/>
    </row>
    <row r="2380" spans="2:14" x14ac:dyDescent="0.25">
      <c r="B2380" s="382"/>
      <c r="C2380" s="382"/>
      <c r="D2380" s="379"/>
      <c r="E2380" s="380"/>
      <c r="F2380" s="380"/>
      <c r="G2380" s="380"/>
      <c r="H2380" s="137"/>
      <c r="I2380" s="381"/>
      <c r="J2380" s="137"/>
      <c r="K2380" s="137"/>
      <c r="L2380" s="137"/>
      <c r="M2380" s="137"/>
      <c r="N2380" s="383"/>
    </row>
    <row r="2381" spans="2:14" x14ac:dyDescent="0.25">
      <c r="B2381" s="382"/>
      <c r="C2381" s="382"/>
      <c r="D2381" s="379"/>
      <c r="E2381" s="380"/>
      <c r="F2381" s="380"/>
      <c r="G2381" s="380"/>
      <c r="H2381" s="137"/>
      <c r="I2381" s="381"/>
      <c r="J2381" s="137"/>
      <c r="K2381" s="137"/>
      <c r="L2381" s="137"/>
      <c r="M2381" s="137"/>
      <c r="N2381" s="383"/>
    </row>
    <row r="2382" spans="2:14" x14ac:dyDescent="0.25">
      <c r="B2382" s="382"/>
      <c r="C2382" s="382"/>
      <c r="D2382" s="379"/>
      <c r="E2382" s="380"/>
      <c r="F2382" s="380"/>
      <c r="G2382" s="380"/>
      <c r="H2382" s="137"/>
      <c r="I2382" s="381"/>
      <c r="J2382" s="137"/>
      <c r="K2382" s="137"/>
      <c r="L2382" s="137"/>
      <c r="M2382" s="137"/>
      <c r="N2382" s="383"/>
    </row>
    <row r="2383" spans="2:14" x14ac:dyDescent="0.25">
      <c r="B2383" s="382"/>
      <c r="C2383" s="382"/>
      <c r="D2383" s="379"/>
      <c r="E2383" s="380"/>
      <c r="F2383" s="380"/>
      <c r="G2383" s="380"/>
      <c r="H2383" s="137"/>
      <c r="I2383" s="381"/>
      <c r="J2383" s="137"/>
      <c r="K2383" s="137"/>
      <c r="L2383" s="137"/>
      <c r="M2383" s="137"/>
      <c r="N2383" s="383"/>
    </row>
    <row r="2384" spans="2:14" x14ac:dyDescent="0.25">
      <c r="B2384" s="382"/>
      <c r="C2384" s="382"/>
      <c r="D2384" s="379"/>
      <c r="E2384" s="380"/>
      <c r="F2384" s="380"/>
      <c r="G2384" s="380"/>
      <c r="H2384" s="137"/>
      <c r="I2384" s="381"/>
      <c r="J2384" s="137"/>
      <c r="K2384" s="137"/>
      <c r="L2384" s="137"/>
      <c r="M2384" s="137"/>
      <c r="N2384" s="383"/>
    </row>
    <row r="2385" spans="2:14" x14ac:dyDescent="0.25">
      <c r="B2385" s="382"/>
      <c r="C2385" s="382"/>
      <c r="D2385" s="379"/>
      <c r="E2385" s="380"/>
      <c r="F2385" s="380"/>
      <c r="G2385" s="380"/>
      <c r="H2385" s="137"/>
      <c r="I2385" s="381"/>
      <c r="J2385" s="137"/>
      <c r="K2385" s="137"/>
      <c r="L2385" s="137"/>
      <c r="M2385" s="137"/>
      <c r="N2385" s="383"/>
    </row>
    <row r="2386" spans="2:14" x14ac:dyDescent="0.25">
      <c r="B2386" s="382"/>
      <c r="C2386" s="382"/>
      <c r="D2386" s="379"/>
      <c r="E2386" s="380"/>
      <c r="F2386" s="380"/>
      <c r="G2386" s="380"/>
      <c r="H2386" s="137"/>
      <c r="I2386" s="381"/>
      <c r="J2386" s="137"/>
      <c r="K2386" s="137"/>
      <c r="L2386" s="137"/>
      <c r="M2386" s="137"/>
      <c r="N2386" s="383"/>
    </row>
    <row r="2387" spans="2:14" x14ac:dyDescent="0.25">
      <c r="B2387" s="382"/>
      <c r="C2387" s="382"/>
      <c r="D2387" s="379"/>
      <c r="E2387" s="380"/>
      <c r="F2387" s="380"/>
      <c r="G2387" s="380"/>
      <c r="H2387" s="137"/>
      <c r="I2387" s="381"/>
      <c r="J2387" s="137"/>
      <c r="K2387" s="137"/>
      <c r="L2387" s="137"/>
      <c r="M2387" s="137"/>
      <c r="N2387" s="383"/>
    </row>
    <row r="2388" spans="2:14" x14ac:dyDescent="0.25">
      <c r="B2388" s="382"/>
      <c r="C2388" s="382"/>
      <c r="D2388" s="379"/>
      <c r="E2388" s="380"/>
      <c r="F2388" s="380"/>
      <c r="G2388" s="380"/>
      <c r="H2388" s="137"/>
      <c r="I2388" s="381"/>
      <c r="J2388" s="137"/>
      <c r="K2388" s="137"/>
      <c r="L2388" s="137"/>
      <c r="M2388" s="137"/>
      <c r="N2388" s="383"/>
    </row>
    <row r="2389" spans="2:14" x14ac:dyDescent="0.25">
      <c r="B2389" s="382"/>
      <c r="C2389" s="382"/>
      <c r="D2389" s="379"/>
      <c r="E2389" s="380"/>
      <c r="F2389" s="380"/>
      <c r="G2389" s="380"/>
      <c r="H2389" s="137"/>
      <c r="I2389" s="381"/>
      <c r="J2389" s="137"/>
      <c r="K2389" s="137"/>
      <c r="L2389" s="137"/>
      <c r="M2389" s="137"/>
      <c r="N2389" s="383"/>
    </row>
    <row r="2390" spans="2:14" x14ac:dyDescent="0.25">
      <c r="B2390" s="382"/>
      <c r="C2390" s="382"/>
      <c r="D2390" s="379"/>
      <c r="E2390" s="380"/>
      <c r="F2390" s="380"/>
      <c r="G2390" s="380"/>
      <c r="H2390" s="137"/>
      <c r="I2390" s="381"/>
      <c r="J2390" s="137"/>
      <c r="K2390" s="137"/>
      <c r="L2390" s="137"/>
      <c r="M2390" s="137"/>
      <c r="N2390" s="383"/>
    </row>
    <row r="2391" spans="2:14" x14ac:dyDescent="0.25">
      <c r="B2391" s="382"/>
      <c r="C2391" s="382"/>
      <c r="D2391" s="379"/>
      <c r="E2391" s="380"/>
      <c r="F2391" s="380"/>
      <c r="G2391" s="380"/>
      <c r="H2391" s="137"/>
      <c r="I2391" s="381"/>
      <c r="J2391" s="137"/>
      <c r="K2391" s="137"/>
      <c r="L2391" s="137"/>
      <c r="M2391" s="137"/>
      <c r="N2391" s="383"/>
    </row>
    <row r="2392" spans="2:14" x14ac:dyDescent="0.25">
      <c r="B2392" s="382"/>
      <c r="C2392" s="382"/>
      <c r="D2392" s="379"/>
      <c r="E2392" s="380"/>
      <c r="F2392" s="380"/>
      <c r="G2392" s="380"/>
      <c r="H2392" s="137"/>
      <c r="I2392" s="381"/>
      <c r="J2392" s="137"/>
      <c r="K2392" s="137"/>
      <c r="L2392" s="137"/>
      <c r="M2392" s="137"/>
      <c r="N2392" s="383"/>
    </row>
    <row r="2393" spans="2:14" x14ac:dyDescent="0.25">
      <c r="B2393" s="382"/>
      <c r="C2393" s="382"/>
      <c r="D2393" s="379"/>
      <c r="E2393" s="380"/>
      <c r="F2393" s="380"/>
      <c r="G2393" s="380"/>
      <c r="H2393" s="137"/>
      <c r="I2393" s="381"/>
      <c r="J2393" s="137"/>
      <c r="K2393" s="137"/>
      <c r="L2393" s="137"/>
      <c r="M2393" s="137"/>
      <c r="N2393" s="383"/>
    </row>
    <row r="2394" spans="2:14" x14ac:dyDescent="0.25">
      <c r="B2394" s="382"/>
      <c r="C2394" s="382"/>
      <c r="D2394" s="379"/>
      <c r="E2394" s="380"/>
      <c r="F2394" s="380"/>
      <c r="G2394" s="380"/>
      <c r="H2394" s="137"/>
      <c r="I2394" s="381"/>
      <c r="J2394" s="137"/>
      <c r="K2394" s="137"/>
      <c r="L2394" s="137"/>
      <c r="M2394" s="137"/>
      <c r="N2394" s="383"/>
    </row>
    <row r="2395" spans="2:14" x14ac:dyDescent="0.25">
      <c r="B2395" s="382"/>
      <c r="C2395" s="382"/>
      <c r="D2395" s="379"/>
      <c r="E2395" s="380"/>
      <c r="F2395" s="380"/>
      <c r="G2395" s="380"/>
      <c r="H2395" s="137"/>
      <c r="I2395" s="381"/>
      <c r="J2395" s="137"/>
      <c r="K2395" s="137"/>
      <c r="L2395" s="137"/>
      <c r="M2395" s="137"/>
      <c r="N2395" s="383"/>
    </row>
    <row r="2396" spans="2:14" x14ac:dyDescent="0.25">
      <c r="B2396" s="382"/>
      <c r="C2396" s="382"/>
      <c r="D2396" s="379"/>
      <c r="E2396" s="380"/>
      <c r="F2396" s="380"/>
      <c r="G2396" s="380"/>
      <c r="H2396" s="137"/>
      <c r="I2396" s="381"/>
      <c r="J2396" s="137"/>
      <c r="K2396" s="137"/>
      <c r="L2396" s="137"/>
      <c r="M2396" s="137"/>
      <c r="N2396" s="383"/>
    </row>
    <row r="2397" spans="2:14" x14ac:dyDescent="0.25">
      <c r="B2397" s="382"/>
      <c r="C2397" s="382"/>
      <c r="D2397" s="379"/>
      <c r="E2397" s="380"/>
      <c r="F2397" s="380"/>
      <c r="G2397" s="380"/>
      <c r="H2397" s="137"/>
      <c r="I2397" s="381"/>
      <c r="J2397" s="137"/>
      <c r="K2397" s="137"/>
      <c r="L2397" s="137"/>
      <c r="M2397" s="137"/>
      <c r="N2397" s="383"/>
    </row>
    <row r="2398" spans="2:14" x14ac:dyDescent="0.25">
      <c r="B2398" s="382"/>
      <c r="C2398" s="382"/>
      <c r="D2398" s="379"/>
      <c r="E2398" s="380"/>
      <c r="F2398" s="380"/>
      <c r="G2398" s="380"/>
      <c r="H2398" s="137"/>
      <c r="I2398" s="381"/>
      <c r="J2398" s="137"/>
      <c r="K2398" s="137"/>
      <c r="L2398" s="137"/>
      <c r="M2398" s="137"/>
      <c r="N2398" s="383"/>
    </row>
    <row r="2399" spans="2:14" x14ac:dyDescent="0.25">
      <c r="B2399" s="382"/>
      <c r="C2399" s="382"/>
      <c r="D2399" s="379"/>
      <c r="E2399" s="380"/>
      <c r="F2399" s="380"/>
      <c r="G2399" s="380"/>
      <c r="H2399" s="137"/>
      <c r="I2399" s="381"/>
      <c r="J2399" s="137"/>
      <c r="K2399" s="137"/>
      <c r="L2399" s="137"/>
      <c r="M2399" s="137"/>
      <c r="N2399" s="383"/>
    </row>
    <row r="2400" spans="2:14" x14ac:dyDescent="0.25">
      <c r="B2400" s="382"/>
      <c r="C2400" s="382"/>
      <c r="D2400" s="379"/>
      <c r="E2400" s="380"/>
      <c r="F2400" s="380"/>
      <c r="G2400" s="380"/>
      <c r="H2400" s="137"/>
      <c r="I2400" s="381"/>
      <c r="J2400" s="137"/>
      <c r="K2400" s="137"/>
      <c r="L2400" s="137"/>
      <c r="M2400" s="137"/>
      <c r="N2400" s="383"/>
    </row>
    <row r="2401" spans="2:14" x14ac:dyDescent="0.25">
      <c r="B2401" s="382"/>
      <c r="C2401" s="382"/>
      <c r="D2401" s="379"/>
      <c r="E2401" s="380"/>
      <c r="F2401" s="380"/>
      <c r="G2401" s="380"/>
      <c r="H2401" s="137"/>
      <c r="I2401" s="381"/>
      <c r="J2401" s="137"/>
      <c r="K2401" s="137"/>
      <c r="L2401" s="137"/>
      <c r="M2401" s="137"/>
      <c r="N2401" s="383"/>
    </row>
    <row r="2402" spans="2:14" x14ac:dyDescent="0.25">
      <c r="B2402" s="382"/>
      <c r="C2402" s="382"/>
      <c r="D2402" s="379"/>
      <c r="E2402" s="380"/>
      <c r="F2402" s="380"/>
      <c r="G2402" s="380"/>
      <c r="H2402" s="137"/>
      <c r="I2402" s="381"/>
      <c r="J2402" s="137"/>
      <c r="K2402" s="137"/>
      <c r="L2402" s="137"/>
      <c r="M2402" s="137"/>
      <c r="N2402" s="383"/>
    </row>
    <row r="2403" spans="2:14" x14ac:dyDescent="0.25">
      <c r="B2403" s="382"/>
      <c r="C2403" s="382"/>
      <c r="D2403" s="379"/>
      <c r="E2403" s="380"/>
      <c r="F2403" s="380"/>
      <c r="G2403" s="380"/>
      <c r="H2403" s="137"/>
      <c r="I2403" s="381"/>
      <c r="J2403" s="137"/>
      <c r="K2403" s="137"/>
      <c r="L2403" s="137"/>
      <c r="M2403" s="137"/>
      <c r="N2403" s="383"/>
    </row>
    <row r="2404" spans="2:14" x14ac:dyDescent="0.25">
      <c r="B2404" s="382"/>
      <c r="C2404" s="382"/>
      <c r="D2404" s="379"/>
      <c r="E2404" s="380"/>
      <c r="F2404" s="380"/>
      <c r="G2404" s="380"/>
      <c r="H2404" s="137"/>
      <c r="I2404" s="381"/>
      <c r="J2404" s="137"/>
      <c r="K2404" s="137"/>
      <c r="L2404" s="137"/>
      <c r="M2404" s="137"/>
      <c r="N2404" s="383"/>
    </row>
    <row r="2405" spans="2:14" x14ac:dyDescent="0.25">
      <c r="B2405" s="382"/>
      <c r="C2405" s="382"/>
      <c r="D2405" s="379"/>
      <c r="E2405" s="380"/>
      <c r="F2405" s="380"/>
      <c r="G2405" s="380"/>
      <c r="H2405" s="137"/>
      <c r="I2405" s="381"/>
      <c r="J2405" s="137"/>
      <c r="K2405" s="137"/>
      <c r="L2405" s="137"/>
      <c r="M2405" s="137"/>
      <c r="N2405" s="383"/>
    </row>
    <row r="2406" spans="2:14" x14ac:dyDescent="0.25">
      <c r="B2406" s="382"/>
      <c r="C2406" s="382"/>
      <c r="D2406" s="379"/>
      <c r="E2406" s="380"/>
      <c r="F2406" s="380"/>
      <c r="G2406" s="380"/>
      <c r="H2406" s="137"/>
      <c r="I2406" s="381"/>
      <c r="J2406" s="137"/>
      <c r="K2406" s="137"/>
      <c r="L2406" s="137"/>
      <c r="M2406" s="137"/>
      <c r="N2406" s="383"/>
    </row>
    <row r="2407" spans="2:14" x14ac:dyDescent="0.25">
      <c r="B2407" s="382"/>
      <c r="C2407" s="382"/>
      <c r="D2407" s="379"/>
      <c r="E2407" s="380"/>
      <c r="F2407" s="380"/>
      <c r="G2407" s="380"/>
      <c r="H2407" s="137"/>
      <c r="I2407" s="381"/>
      <c r="J2407" s="137"/>
      <c r="K2407" s="137"/>
      <c r="L2407" s="137"/>
      <c r="M2407" s="137"/>
      <c r="N2407" s="383"/>
    </row>
    <row r="2408" spans="2:14" x14ac:dyDescent="0.25">
      <c r="B2408" s="382"/>
      <c r="C2408" s="382"/>
      <c r="D2408" s="379"/>
      <c r="E2408" s="380"/>
      <c r="F2408" s="380"/>
      <c r="G2408" s="380"/>
      <c r="H2408" s="137"/>
      <c r="I2408" s="381"/>
      <c r="J2408" s="137"/>
      <c r="K2408" s="137"/>
      <c r="L2408" s="137"/>
      <c r="M2408" s="137"/>
      <c r="N2408" s="383"/>
    </row>
    <row r="2409" spans="2:14" x14ac:dyDescent="0.25">
      <c r="B2409" s="382"/>
      <c r="C2409" s="382"/>
      <c r="D2409" s="379"/>
      <c r="E2409" s="380"/>
      <c r="F2409" s="380"/>
      <c r="G2409" s="380"/>
      <c r="H2409" s="137"/>
      <c r="I2409" s="381"/>
      <c r="J2409" s="137"/>
      <c r="K2409" s="137"/>
      <c r="L2409" s="137"/>
      <c r="M2409" s="137"/>
      <c r="N2409" s="383"/>
    </row>
    <row r="2410" spans="2:14" x14ac:dyDescent="0.25">
      <c r="B2410" s="382"/>
      <c r="C2410" s="382"/>
      <c r="D2410" s="379"/>
      <c r="E2410" s="380"/>
      <c r="F2410" s="380"/>
      <c r="G2410" s="380"/>
      <c r="H2410" s="137"/>
      <c r="I2410" s="381"/>
      <c r="J2410" s="137"/>
      <c r="K2410" s="137"/>
      <c r="L2410" s="137"/>
      <c r="M2410" s="137"/>
      <c r="N2410" s="383"/>
    </row>
    <row r="2411" spans="2:14" x14ac:dyDescent="0.25">
      <c r="B2411" s="382"/>
      <c r="C2411" s="382"/>
      <c r="D2411" s="379"/>
      <c r="E2411" s="380"/>
      <c r="F2411" s="380"/>
      <c r="G2411" s="380"/>
      <c r="H2411" s="137"/>
      <c r="I2411" s="381"/>
      <c r="J2411" s="137"/>
      <c r="K2411" s="137"/>
      <c r="L2411" s="137"/>
      <c r="M2411" s="137"/>
      <c r="N2411" s="383"/>
    </row>
    <row r="2412" spans="2:14" x14ac:dyDescent="0.25">
      <c r="B2412" s="382"/>
      <c r="C2412" s="382"/>
      <c r="D2412" s="379"/>
      <c r="E2412" s="380"/>
      <c r="F2412" s="380"/>
      <c r="G2412" s="380"/>
      <c r="H2412" s="137"/>
      <c r="I2412" s="381"/>
      <c r="J2412" s="137"/>
      <c r="K2412" s="137"/>
      <c r="L2412" s="137"/>
      <c r="M2412" s="137"/>
      <c r="N2412" s="383"/>
    </row>
    <row r="2413" spans="2:14" x14ac:dyDescent="0.25">
      <c r="B2413" s="382"/>
      <c r="C2413" s="382"/>
      <c r="D2413" s="379"/>
      <c r="E2413" s="380"/>
      <c r="F2413" s="380"/>
      <c r="G2413" s="380"/>
      <c r="H2413" s="137"/>
      <c r="I2413" s="381"/>
      <c r="J2413" s="137"/>
      <c r="K2413" s="137"/>
      <c r="L2413" s="137"/>
      <c r="M2413" s="137"/>
      <c r="N2413" s="383"/>
    </row>
    <row r="2414" spans="2:14" x14ac:dyDescent="0.25">
      <c r="B2414" s="382"/>
      <c r="C2414" s="382"/>
      <c r="D2414" s="379"/>
      <c r="E2414" s="380"/>
      <c r="F2414" s="380"/>
      <c r="G2414" s="380"/>
      <c r="H2414" s="137"/>
      <c r="I2414" s="381"/>
      <c r="J2414" s="137"/>
      <c r="K2414" s="137"/>
      <c r="L2414" s="137"/>
      <c r="M2414" s="137"/>
      <c r="N2414" s="383"/>
    </row>
    <row r="2415" spans="2:14" x14ac:dyDescent="0.25">
      <c r="B2415" s="382"/>
      <c r="C2415" s="382"/>
      <c r="D2415" s="379"/>
      <c r="E2415" s="380"/>
      <c r="F2415" s="380"/>
      <c r="G2415" s="380"/>
      <c r="H2415" s="137"/>
      <c r="I2415" s="381"/>
      <c r="J2415" s="137"/>
      <c r="K2415" s="137"/>
      <c r="L2415" s="137"/>
      <c r="M2415" s="137"/>
      <c r="N2415" s="383"/>
    </row>
    <row r="2416" spans="2:14" x14ac:dyDescent="0.25">
      <c r="B2416" s="382"/>
      <c r="C2416" s="382"/>
      <c r="D2416" s="379"/>
      <c r="E2416" s="380"/>
      <c r="F2416" s="380"/>
      <c r="G2416" s="380"/>
      <c r="H2416" s="137"/>
      <c r="I2416" s="381"/>
      <c r="J2416" s="137"/>
      <c r="K2416" s="137"/>
      <c r="L2416" s="137"/>
      <c r="M2416" s="137"/>
      <c r="N2416" s="383"/>
    </row>
    <row r="2417" spans="2:14" x14ac:dyDescent="0.25">
      <c r="B2417" s="382"/>
      <c r="C2417" s="382"/>
      <c r="D2417" s="379"/>
      <c r="E2417" s="380"/>
      <c r="F2417" s="380"/>
      <c r="G2417" s="380"/>
      <c r="H2417" s="137"/>
      <c r="I2417" s="381"/>
      <c r="J2417" s="137"/>
      <c r="K2417" s="137"/>
      <c r="L2417" s="137"/>
      <c r="M2417" s="137"/>
      <c r="N2417" s="383"/>
    </row>
    <row r="2418" spans="2:14" x14ac:dyDescent="0.25">
      <c r="B2418" s="382"/>
      <c r="C2418" s="382"/>
      <c r="D2418" s="379"/>
      <c r="E2418" s="380"/>
      <c r="F2418" s="380"/>
      <c r="G2418" s="380"/>
      <c r="H2418" s="137"/>
      <c r="I2418" s="381"/>
      <c r="J2418" s="137"/>
      <c r="K2418" s="137"/>
      <c r="L2418" s="137"/>
      <c r="M2418" s="137"/>
      <c r="N2418" s="383"/>
    </row>
    <row r="2419" spans="2:14" x14ac:dyDescent="0.25">
      <c r="B2419" s="382"/>
      <c r="C2419" s="382"/>
      <c r="D2419" s="379"/>
      <c r="E2419" s="380"/>
      <c r="F2419" s="380"/>
      <c r="G2419" s="380"/>
      <c r="H2419" s="137"/>
      <c r="I2419" s="381"/>
      <c r="J2419" s="137"/>
      <c r="K2419" s="137"/>
      <c r="L2419" s="137"/>
      <c r="M2419" s="137"/>
      <c r="N2419" s="383"/>
    </row>
    <row r="2420" spans="2:14" x14ac:dyDescent="0.25">
      <c r="B2420" s="382"/>
      <c r="C2420" s="382"/>
      <c r="D2420" s="379"/>
      <c r="E2420" s="380"/>
      <c r="F2420" s="380"/>
      <c r="G2420" s="380"/>
      <c r="H2420" s="137"/>
      <c r="I2420" s="381"/>
      <c r="J2420" s="137"/>
      <c r="K2420" s="137"/>
      <c r="L2420" s="137"/>
      <c r="M2420" s="137"/>
      <c r="N2420" s="383"/>
    </row>
    <row r="2421" spans="2:14" x14ac:dyDescent="0.25">
      <c r="B2421" s="382"/>
      <c r="C2421" s="382"/>
      <c r="D2421" s="379"/>
      <c r="E2421" s="380"/>
      <c r="F2421" s="380"/>
      <c r="G2421" s="380"/>
      <c r="H2421" s="137"/>
      <c r="I2421" s="381"/>
      <c r="J2421" s="137"/>
      <c r="K2421" s="137"/>
      <c r="L2421" s="137"/>
      <c r="M2421" s="137"/>
      <c r="N2421" s="383"/>
    </row>
    <row r="2422" spans="2:14" x14ac:dyDescent="0.25">
      <c r="B2422" s="382"/>
      <c r="C2422" s="382"/>
      <c r="D2422" s="379"/>
      <c r="E2422" s="380"/>
      <c r="F2422" s="380"/>
      <c r="G2422" s="380"/>
      <c r="H2422" s="137"/>
      <c r="I2422" s="381"/>
      <c r="J2422" s="137"/>
      <c r="K2422" s="137"/>
      <c r="L2422" s="137"/>
      <c r="M2422" s="137"/>
      <c r="N2422" s="383"/>
    </row>
    <row r="2423" spans="2:14" x14ac:dyDescent="0.25">
      <c r="B2423" s="382"/>
      <c r="C2423" s="382"/>
      <c r="D2423" s="379"/>
      <c r="E2423" s="380"/>
      <c r="F2423" s="380"/>
      <c r="G2423" s="380"/>
      <c r="H2423" s="137"/>
      <c r="I2423" s="381"/>
      <c r="J2423" s="137"/>
      <c r="K2423" s="137"/>
      <c r="L2423" s="137"/>
      <c r="M2423" s="137"/>
      <c r="N2423" s="383"/>
    </row>
    <row r="2424" spans="2:14" x14ac:dyDescent="0.25">
      <c r="B2424" s="382"/>
      <c r="C2424" s="382"/>
      <c r="D2424" s="379"/>
      <c r="E2424" s="380"/>
      <c r="F2424" s="380"/>
      <c r="G2424" s="380"/>
      <c r="H2424" s="137"/>
      <c r="I2424" s="381"/>
      <c r="J2424" s="137"/>
      <c r="K2424" s="137"/>
      <c r="L2424" s="137"/>
      <c r="M2424" s="137"/>
      <c r="N2424" s="383"/>
    </row>
    <row r="2425" spans="2:14" x14ac:dyDescent="0.25">
      <c r="B2425" s="382"/>
      <c r="C2425" s="382"/>
      <c r="D2425" s="379"/>
      <c r="E2425" s="380"/>
      <c r="F2425" s="380"/>
      <c r="G2425" s="380"/>
      <c r="H2425" s="137"/>
      <c r="I2425" s="381"/>
      <c r="J2425" s="137"/>
      <c r="K2425" s="137"/>
      <c r="L2425" s="137"/>
      <c r="M2425" s="137"/>
      <c r="N2425" s="383"/>
    </row>
    <row r="2426" spans="2:14" x14ac:dyDescent="0.25">
      <c r="B2426" s="382"/>
      <c r="C2426" s="382"/>
      <c r="D2426" s="379"/>
      <c r="E2426" s="380"/>
      <c r="F2426" s="380"/>
      <c r="G2426" s="380"/>
      <c r="H2426" s="137"/>
      <c r="I2426" s="381"/>
      <c r="J2426" s="137"/>
      <c r="K2426" s="137"/>
      <c r="L2426" s="137"/>
      <c r="M2426" s="137"/>
      <c r="N2426" s="383"/>
    </row>
    <row r="2427" spans="2:14" x14ac:dyDescent="0.25">
      <c r="B2427" s="382"/>
      <c r="C2427" s="382"/>
      <c r="D2427" s="379"/>
      <c r="E2427" s="380"/>
      <c r="F2427" s="380"/>
      <c r="G2427" s="380"/>
      <c r="H2427" s="137"/>
      <c r="I2427" s="381"/>
      <c r="J2427" s="137"/>
      <c r="K2427" s="137"/>
      <c r="L2427" s="137"/>
      <c r="M2427" s="137"/>
      <c r="N2427" s="383"/>
    </row>
    <row r="2428" spans="2:14" x14ac:dyDescent="0.25">
      <c r="B2428" s="382"/>
      <c r="C2428" s="382"/>
      <c r="D2428" s="379"/>
      <c r="E2428" s="380"/>
      <c r="F2428" s="380"/>
      <c r="G2428" s="380"/>
      <c r="H2428" s="137"/>
      <c r="I2428" s="381"/>
      <c r="J2428" s="137"/>
      <c r="K2428" s="137"/>
      <c r="L2428" s="137"/>
      <c r="M2428" s="137"/>
      <c r="N2428" s="383"/>
    </row>
    <row r="2429" spans="2:14" x14ac:dyDescent="0.25">
      <c r="B2429" s="382"/>
      <c r="C2429" s="382"/>
      <c r="D2429" s="379"/>
      <c r="E2429" s="380"/>
      <c r="F2429" s="380"/>
      <c r="G2429" s="380"/>
      <c r="H2429" s="137"/>
      <c r="I2429" s="381"/>
      <c r="J2429" s="137"/>
      <c r="K2429" s="137"/>
      <c r="L2429" s="137"/>
      <c r="M2429" s="137"/>
      <c r="N2429" s="383"/>
    </row>
    <row r="2430" spans="2:14" x14ac:dyDescent="0.25">
      <c r="B2430" s="382"/>
      <c r="C2430" s="382"/>
      <c r="D2430" s="379"/>
      <c r="E2430" s="380"/>
      <c r="F2430" s="380"/>
      <c r="G2430" s="380"/>
      <c r="H2430" s="137"/>
      <c r="I2430" s="381"/>
      <c r="J2430" s="137"/>
      <c r="K2430" s="137"/>
      <c r="L2430" s="137"/>
      <c r="M2430" s="137"/>
      <c r="N2430" s="383"/>
    </row>
    <row r="2431" spans="2:14" x14ac:dyDescent="0.25">
      <c r="B2431" s="382"/>
      <c r="C2431" s="382"/>
      <c r="D2431" s="379"/>
      <c r="E2431" s="380"/>
      <c r="F2431" s="380"/>
      <c r="G2431" s="380"/>
      <c r="H2431" s="137"/>
      <c r="I2431" s="381"/>
      <c r="J2431" s="137"/>
      <c r="K2431" s="137"/>
      <c r="L2431" s="137"/>
      <c r="M2431" s="137"/>
      <c r="N2431" s="383"/>
    </row>
    <row r="2432" spans="2:14" x14ac:dyDescent="0.25">
      <c r="B2432" s="382"/>
      <c r="C2432" s="382"/>
      <c r="D2432" s="379"/>
      <c r="E2432" s="380"/>
      <c r="F2432" s="380"/>
      <c r="G2432" s="380"/>
      <c r="H2432" s="137"/>
      <c r="I2432" s="381"/>
      <c r="J2432" s="137"/>
      <c r="K2432" s="137"/>
      <c r="L2432" s="137"/>
      <c r="M2432" s="137"/>
      <c r="N2432" s="383"/>
    </row>
    <row r="2433" spans="2:14" x14ac:dyDescent="0.25">
      <c r="B2433" s="382"/>
      <c r="C2433" s="382"/>
      <c r="D2433" s="379"/>
      <c r="E2433" s="380"/>
      <c r="F2433" s="380"/>
      <c r="G2433" s="380"/>
      <c r="H2433" s="137"/>
      <c r="I2433" s="381"/>
      <c r="J2433" s="137"/>
      <c r="K2433" s="137"/>
      <c r="L2433" s="137"/>
      <c r="M2433" s="137"/>
      <c r="N2433" s="383"/>
    </row>
    <row r="2434" spans="2:14" x14ac:dyDescent="0.25">
      <c r="B2434" s="382"/>
      <c r="C2434" s="382"/>
      <c r="D2434" s="379"/>
      <c r="E2434" s="380"/>
      <c r="F2434" s="380"/>
      <c r="G2434" s="380"/>
      <c r="H2434" s="137"/>
      <c r="I2434" s="381"/>
      <c r="J2434" s="137"/>
      <c r="K2434" s="137"/>
      <c r="L2434" s="137"/>
      <c r="M2434" s="137"/>
      <c r="N2434" s="383"/>
    </row>
    <row r="2435" spans="2:14" x14ac:dyDescent="0.25">
      <c r="B2435" s="382"/>
      <c r="C2435" s="382"/>
      <c r="D2435" s="379"/>
      <c r="E2435" s="380"/>
      <c r="F2435" s="380"/>
      <c r="G2435" s="380"/>
      <c r="H2435" s="137"/>
      <c r="I2435" s="381"/>
      <c r="J2435" s="137"/>
      <c r="K2435" s="137"/>
      <c r="L2435" s="137"/>
      <c r="M2435" s="137"/>
      <c r="N2435" s="383"/>
    </row>
    <row r="2436" spans="2:14" x14ac:dyDescent="0.25">
      <c r="B2436" s="382"/>
      <c r="C2436" s="382"/>
      <c r="D2436" s="379"/>
      <c r="E2436" s="380"/>
      <c r="F2436" s="380"/>
      <c r="G2436" s="380"/>
      <c r="H2436" s="137"/>
      <c r="I2436" s="381"/>
      <c r="J2436" s="137"/>
      <c r="K2436" s="137"/>
      <c r="L2436" s="137"/>
      <c r="M2436" s="137"/>
      <c r="N2436" s="383"/>
    </row>
    <row r="2437" spans="2:14" x14ac:dyDescent="0.25">
      <c r="B2437" s="382"/>
      <c r="C2437" s="382"/>
      <c r="D2437" s="379"/>
      <c r="E2437" s="380"/>
      <c r="F2437" s="380"/>
      <c r="G2437" s="380"/>
      <c r="H2437" s="137"/>
      <c r="I2437" s="381"/>
      <c r="J2437" s="137"/>
      <c r="K2437" s="137"/>
      <c r="L2437" s="137"/>
      <c r="M2437" s="137"/>
      <c r="N2437" s="383"/>
    </row>
    <row r="2438" spans="2:14" x14ac:dyDescent="0.25">
      <c r="B2438" s="382"/>
      <c r="C2438" s="382"/>
      <c r="D2438" s="379"/>
      <c r="E2438" s="380"/>
      <c r="F2438" s="380"/>
      <c r="G2438" s="380"/>
      <c r="H2438" s="137"/>
      <c r="I2438" s="381"/>
      <c r="J2438" s="137"/>
      <c r="K2438" s="137"/>
      <c r="L2438" s="137"/>
      <c r="M2438" s="137"/>
      <c r="N2438" s="383"/>
    </row>
    <row r="2439" spans="2:14" x14ac:dyDescent="0.25">
      <c r="B2439" s="382"/>
      <c r="C2439" s="382"/>
      <c r="D2439" s="379"/>
      <c r="E2439" s="380"/>
      <c r="F2439" s="380"/>
      <c r="G2439" s="380"/>
      <c r="H2439" s="137"/>
      <c r="I2439" s="381"/>
      <c r="J2439" s="137"/>
      <c r="K2439" s="137"/>
      <c r="L2439" s="137"/>
      <c r="M2439" s="137"/>
      <c r="N2439" s="383"/>
    </row>
    <row r="2440" spans="2:14" x14ac:dyDescent="0.25">
      <c r="B2440" s="382"/>
      <c r="C2440" s="382"/>
      <c r="D2440" s="379"/>
      <c r="E2440" s="380"/>
      <c r="F2440" s="380"/>
      <c r="G2440" s="380"/>
      <c r="H2440" s="137"/>
      <c r="I2440" s="381"/>
      <c r="J2440" s="137"/>
      <c r="K2440" s="137"/>
      <c r="L2440" s="137"/>
      <c r="M2440" s="137"/>
      <c r="N2440" s="383"/>
    </row>
    <row r="2441" spans="2:14" x14ac:dyDescent="0.25">
      <c r="B2441" s="382"/>
      <c r="C2441" s="382"/>
      <c r="D2441" s="379"/>
      <c r="E2441" s="380"/>
      <c r="F2441" s="380"/>
      <c r="G2441" s="380"/>
      <c r="H2441" s="137"/>
      <c r="I2441" s="381"/>
      <c r="J2441" s="137"/>
      <c r="K2441" s="137"/>
      <c r="L2441" s="137"/>
      <c r="M2441" s="137"/>
      <c r="N2441" s="383"/>
    </row>
    <row r="2442" spans="2:14" x14ac:dyDescent="0.25">
      <c r="B2442" s="382"/>
      <c r="C2442" s="382"/>
      <c r="D2442" s="379"/>
      <c r="E2442" s="380"/>
      <c r="F2442" s="380"/>
      <c r="G2442" s="380"/>
      <c r="H2442" s="137"/>
      <c r="I2442" s="381"/>
      <c r="J2442" s="137"/>
      <c r="K2442" s="137"/>
      <c r="L2442" s="137"/>
      <c r="M2442" s="137"/>
      <c r="N2442" s="383"/>
    </row>
    <row r="2443" spans="2:14" x14ac:dyDescent="0.25">
      <c r="B2443" s="382"/>
      <c r="C2443" s="382"/>
      <c r="D2443" s="379"/>
      <c r="E2443" s="380"/>
      <c r="F2443" s="380"/>
      <c r="G2443" s="380"/>
      <c r="H2443" s="137"/>
      <c r="I2443" s="381"/>
      <c r="J2443" s="137"/>
      <c r="K2443" s="137"/>
      <c r="L2443" s="137"/>
      <c r="M2443" s="137"/>
      <c r="N2443" s="383"/>
    </row>
    <row r="2444" spans="2:14" x14ac:dyDescent="0.25">
      <c r="B2444" s="382"/>
      <c r="C2444" s="382"/>
      <c r="D2444" s="379"/>
      <c r="E2444" s="380"/>
      <c r="F2444" s="380"/>
      <c r="G2444" s="380"/>
      <c r="H2444" s="137"/>
      <c r="I2444" s="381"/>
      <c r="J2444" s="137"/>
      <c r="K2444" s="137"/>
      <c r="L2444" s="137"/>
      <c r="M2444" s="137"/>
      <c r="N2444" s="383"/>
    </row>
    <row r="2445" spans="2:14" x14ac:dyDescent="0.25">
      <c r="B2445" s="382"/>
      <c r="C2445" s="382"/>
      <c r="D2445" s="379"/>
      <c r="E2445" s="380"/>
      <c r="F2445" s="380"/>
      <c r="G2445" s="380"/>
      <c r="H2445" s="137"/>
      <c r="I2445" s="381"/>
      <c r="J2445" s="137"/>
      <c r="K2445" s="137"/>
      <c r="L2445" s="137"/>
      <c r="M2445" s="137"/>
      <c r="N2445" s="383"/>
    </row>
    <row r="2446" spans="2:14" x14ac:dyDescent="0.25">
      <c r="B2446" s="382"/>
      <c r="C2446" s="382"/>
      <c r="D2446" s="379"/>
      <c r="E2446" s="380"/>
      <c r="F2446" s="380"/>
      <c r="G2446" s="380"/>
      <c r="H2446" s="137"/>
      <c r="I2446" s="381"/>
      <c r="J2446" s="137"/>
      <c r="K2446" s="137"/>
      <c r="L2446" s="137"/>
      <c r="M2446" s="137"/>
      <c r="N2446" s="383"/>
    </row>
    <row r="2447" spans="2:14" x14ac:dyDescent="0.25">
      <c r="B2447" s="382"/>
      <c r="C2447" s="382"/>
      <c r="D2447" s="379"/>
      <c r="E2447" s="380"/>
      <c r="F2447" s="380"/>
      <c r="G2447" s="380"/>
      <c r="H2447" s="137"/>
      <c r="I2447" s="381"/>
      <c r="J2447" s="137"/>
      <c r="K2447" s="137"/>
      <c r="L2447" s="137"/>
      <c r="M2447" s="137"/>
      <c r="N2447" s="383"/>
    </row>
    <row r="2448" spans="2:14" x14ac:dyDescent="0.25">
      <c r="B2448" s="382"/>
      <c r="C2448" s="382"/>
      <c r="D2448" s="379"/>
      <c r="E2448" s="380"/>
      <c r="F2448" s="380"/>
      <c r="G2448" s="380"/>
      <c r="H2448" s="137"/>
      <c r="I2448" s="381"/>
      <c r="J2448" s="137"/>
      <c r="K2448" s="137"/>
      <c r="L2448" s="137"/>
      <c r="M2448" s="137"/>
      <c r="N2448" s="383"/>
    </row>
    <row r="2449" spans="2:14" x14ac:dyDescent="0.25">
      <c r="B2449" s="382"/>
      <c r="C2449" s="382"/>
      <c r="D2449" s="379"/>
      <c r="E2449" s="380"/>
      <c r="F2449" s="380"/>
      <c r="G2449" s="380"/>
      <c r="H2449" s="137"/>
      <c r="I2449" s="381"/>
      <c r="J2449" s="137"/>
      <c r="K2449" s="137"/>
      <c r="L2449" s="137"/>
      <c r="M2449" s="137"/>
      <c r="N2449" s="383"/>
    </row>
    <row r="2450" spans="2:14" x14ac:dyDescent="0.25">
      <c r="B2450" s="382"/>
      <c r="C2450" s="382"/>
      <c r="D2450" s="379"/>
      <c r="E2450" s="380"/>
      <c r="F2450" s="380"/>
      <c r="G2450" s="380"/>
      <c r="H2450" s="137"/>
      <c r="I2450" s="381"/>
      <c r="J2450" s="137"/>
      <c r="K2450" s="137"/>
      <c r="L2450" s="137"/>
      <c r="M2450" s="137"/>
      <c r="N2450" s="383"/>
    </row>
    <row r="2451" spans="2:14" x14ac:dyDescent="0.25">
      <c r="B2451" s="382"/>
      <c r="C2451" s="382"/>
      <c r="D2451" s="379"/>
      <c r="E2451" s="380"/>
      <c r="F2451" s="380"/>
      <c r="G2451" s="380"/>
      <c r="H2451" s="137"/>
      <c r="I2451" s="381"/>
      <c r="J2451" s="137"/>
      <c r="K2451" s="137"/>
      <c r="L2451" s="137"/>
      <c r="M2451" s="137"/>
      <c r="N2451" s="383"/>
    </row>
    <row r="2452" spans="2:14" x14ac:dyDescent="0.25">
      <c r="B2452" s="382"/>
      <c r="C2452" s="382"/>
      <c r="D2452" s="379"/>
      <c r="E2452" s="380"/>
      <c r="F2452" s="380"/>
      <c r="G2452" s="380"/>
      <c r="H2452" s="137"/>
      <c r="I2452" s="381"/>
      <c r="J2452" s="137"/>
      <c r="K2452" s="137"/>
      <c r="L2452" s="137"/>
      <c r="M2452" s="137"/>
      <c r="N2452" s="383"/>
    </row>
    <row r="2453" spans="2:14" x14ac:dyDescent="0.25">
      <c r="B2453" s="382"/>
      <c r="C2453" s="382"/>
      <c r="D2453" s="379"/>
      <c r="E2453" s="380"/>
      <c r="F2453" s="380"/>
      <c r="G2453" s="380"/>
      <c r="H2453" s="137"/>
      <c r="I2453" s="381"/>
      <c r="J2453" s="137"/>
      <c r="K2453" s="137"/>
      <c r="L2453" s="137"/>
      <c r="M2453" s="137"/>
      <c r="N2453" s="383"/>
    </row>
    <row r="2454" spans="2:14" x14ac:dyDescent="0.25">
      <c r="B2454" s="382"/>
      <c r="C2454" s="382"/>
      <c r="D2454" s="379"/>
      <c r="E2454" s="380"/>
      <c r="F2454" s="380"/>
      <c r="G2454" s="380"/>
      <c r="H2454" s="137"/>
      <c r="I2454" s="381"/>
      <c r="J2454" s="137"/>
      <c r="K2454" s="137"/>
      <c r="L2454" s="137"/>
      <c r="M2454" s="137"/>
      <c r="N2454" s="383"/>
    </row>
    <row r="2455" spans="2:14" x14ac:dyDescent="0.25">
      <c r="B2455" s="382"/>
      <c r="C2455" s="382"/>
      <c r="D2455" s="379"/>
      <c r="E2455" s="380"/>
      <c r="F2455" s="380"/>
      <c r="G2455" s="380"/>
      <c r="H2455" s="137"/>
      <c r="I2455" s="381"/>
      <c r="J2455" s="137"/>
      <c r="K2455" s="137"/>
      <c r="L2455" s="137"/>
      <c r="M2455" s="137"/>
      <c r="N2455" s="383"/>
    </row>
    <row r="2456" spans="2:14" x14ac:dyDescent="0.25">
      <c r="B2456" s="382"/>
      <c r="C2456" s="382"/>
      <c r="D2456" s="379"/>
      <c r="E2456" s="380"/>
      <c r="F2456" s="380"/>
      <c r="G2456" s="380"/>
      <c r="H2456" s="137"/>
      <c r="I2456" s="381"/>
      <c r="J2456" s="137"/>
      <c r="K2456" s="137"/>
      <c r="L2456" s="137"/>
      <c r="M2456" s="137"/>
      <c r="N2456" s="383"/>
    </row>
    <row r="2457" spans="2:14" x14ac:dyDescent="0.25">
      <c r="B2457" s="382"/>
      <c r="C2457" s="382"/>
      <c r="D2457" s="379"/>
      <c r="E2457" s="380"/>
      <c r="F2457" s="380"/>
      <c r="G2457" s="380"/>
      <c r="H2457" s="137"/>
      <c r="I2457" s="381"/>
      <c r="J2457" s="137"/>
      <c r="K2457" s="137"/>
      <c r="L2457" s="137"/>
      <c r="M2457" s="137"/>
      <c r="N2457" s="383"/>
    </row>
    <row r="2458" spans="2:14" x14ac:dyDescent="0.25">
      <c r="B2458" s="382"/>
      <c r="C2458" s="382"/>
      <c r="D2458" s="379"/>
      <c r="E2458" s="380"/>
      <c r="F2458" s="380"/>
      <c r="G2458" s="380"/>
      <c r="H2458" s="137"/>
      <c r="I2458" s="381"/>
      <c r="J2458" s="137"/>
      <c r="K2458" s="137"/>
      <c r="L2458" s="137"/>
      <c r="M2458" s="137"/>
      <c r="N2458" s="383"/>
    </row>
    <row r="2459" spans="2:14" x14ac:dyDescent="0.25">
      <c r="B2459" s="382"/>
      <c r="C2459" s="382"/>
      <c r="D2459" s="379"/>
      <c r="E2459" s="380"/>
      <c r="F2459" s="380"/>
      <c r="G2459" s="380"/>
      <c r="H2459" s="137"/>
      <c r="I2459" s="381"/>
      <c r="J2459" s="137"/>
      <c r="K2459" s="137"/>
      <c r="L2459" s="137"/>
      <c r="M2459" s="137"/>
      <c r="N2459" s="383"/>
    </row>
    <row r="2460" spans="2:14" x14ac:dyDescent="0.25">
      <c r="B2460" s="382"/>
      <c r="C2460" s="382"/>
      <c r="D2460" s="379"/>
      <c r="E2460" s="380"/>
      <c r="F2460" s="380"/>
      <c r="G2460" s="380"/>
      <c r="H2460" s="137"/>
      <c r="I2460" s="381"/>
      <c r="J2460" s="137"/>
      <c r="K2460" s="137"/>
      <c r="L2460" s="137"/>
      <c r="M2460" s="137"/>
      <c r="N2460" s="383"/>
    </row>
    <row r="2461" spans="2:14" x14ac:dyDescent="0.25">
      <c r="B2461" s="382"/>
      <c r="C2461" s="382"/>
      <c r="D2461" s="379"/>
      <c r="E2461" s="380"/>
      <c r="F2461" s="380"/>
      <c r="G2461" s="380"/>
      <c r="H2461" s="137"/>
      <c r="I2461" s="381"/>
      <c r="J2461" s="137"/>
      <c r="K2461" s="137"/>
      <c r="L2461" s="137"/>
      <c r="M2461" s="137"/>
      <c r="N2461" s="383"/>
    </row>
    <row r="2462" spans="2:14" x14ac:dyDescent="0.25">
      <c r="B2462" s="382"/>
      <c r="C2462" s="382"/>
      <c r="D2462" s="379"/>
      <c r="E2462" s="380"/>
      <c r="F2462" s="380"/>
      <c r="G2462" s="380"/>
      <c r="H2462" s="137"/>
      <c r="I2462" s="381"/>
      <c r="J2462" s="137"/>
      <c r="K2462" s="137"/>
      <c r="L2462" s="137"/>
      <c r="M2462" s="137"/>
      <c r="N2462" s="383"/>
    </row>
    <row r="2463" spans="2:14" x14ac:dyDescent="0.25">
      <c r="B2463" s="382"/>
      <c r="C2463" s="382"/>
      <c r="D2463" s="379"/>
      <c r="E2463" s="380"/>
      <c r="F2463" s="380"/>
      <c r="G2463" s="380"/>
      <c r="H2463" s="137"/>
      <c r="I2463" s="381"/>
      <c r="J2463" s="137"/>
      <c r="K2463" s="137"/>
      <c r="L2463" s="137"/>
      <c r="M2463" s="137"/>
      <c r="N2463" s="383"/>
    </row>
    <row r="2464" spans="2:14" x14ac:dyDescent="0.25">
      <c r="B2464" s="382"/>
      <c r="C2464" s="382"/>
      <c r="D2464" s="379"/>
      <c r="E2464" s="380"/>
      <c r="F2464" s="380"/>
      <c r="G2464" s="380"/>
      <c r="H2464" s="137"/>
      <c r="I2464" s="381"/>
      <c r="J2464" s="137"/>
      <c r="K2464" s="137"/>
      <c r="L2464" s="137"/>
      <c r="M2464" s="137"/>
      <c r="N2464" s="383"/>
    </row>
    <row r="2465" spans="2:14" x14ac:dyDescent="0.25">
      <c r="B2465" s="382"/>
      <c r="C2465" s="382"/>
      <c r="D2465" s="379"/>
      <c r="E2465" s="380"/>
      <c r="F2465" s="380"/>
      <c r="G2465" s="380"/>
      <c r="H2465" s="137"/>
      <c r="I2465" s="381"/>
      <c r="J2465" s="137"/>
      <c r="K2465" s="137"/>
      <c r="L2465" s="137"/>
      <c r="M2465" s="137"/>
      <c r="N2465" s="383"/>
    </row>
    <row r="2466" spans="2:14" x14ac:dyDescent="0.25">
      <c r="B2466" s="382"/>
      <c r="C2466" s="382"/>
      <c r="D2466" s="379"/>
      <c r="E2466" s="380"/>
      <c r="F2466" s="380"/>
      <c r="G2466" s="380"/>
      <c r="H2466" s="137"/>
      <c r="I2466" s="381"/>
      <c r="J2466" s="137"/>
      <c r="K2466" s="137"/>
      <c r="L2466" s="137"/>
      <c r="M2466" s="137"/>
      <c r="N2466" s="383"/>
    </row>
    <row r="2467" spans="2:14" x14ac:dyDescent="0.25">
      <c r="B2467" s="382"/>
      <c r="C2467" s="382"/>
      <c r="D2467" s="379"/>
      <c r="E2467" s="380"/>
      <c r="F2467" s="380"/>
      <c r="G2467" s="380"/>
      <c r="H2467" s="137"/>
      <c r="I2467" s="381"/>
      <c r="J2467" s="137"/>
      <c r="K2467" s="137"/>
      <c r="L2467" s="137"/>
      <c r="M2467" s="137"/>
      <c r="N2467" s="383"/>
    </row>
    <row r="2468" spans="2:14" x14ac:dyDescent="0.25">
      <c r="B2468" s="382"/>
      <c r="C2468" s="382"/>
      <c r="D2468" s="379"/>
      <c r="E2468" s="380"/>
      <c r="F2468" s="380"/>
      <c r="G2468" s="380"/>
      <c r="H2468" s="137"/>
      <c r="I2468" s="381"/>
      <c r="J2468" s="137"/>
      <c r="K2468" s="137"/>
      <c r="L2468" s="137"/>
      <c r="M2468" s="137"/>
      <c r="N2468" s="383"/>
    </row>
    <row r="2469" spans="2:14" x14ac:dyDescent="0.25">
      <c r="B2469" s="382"/>
      <c r="C2469" s="382"/>
      <c r="D2469" s="379"/>
      <c r="E2469" s="380"/>
      <c r="F2469" s="380"/>
      <c r="G2469" s="380"/>
      <c r="H2469" s="137"/>
      <c r="I2469" s="381"/>
      <c r="J2469" s="137"/>
      <c r="K2469" s="137"/>
      <c r="L2469" s="137"/>
      <c r="M2469" s="137"/>
      <c r="N2469" s="383"/>
    </row>
    <row r="2470" spans="2:14" x14ac:dyDescent="0.25">
      <c r="B2470" s="382"/>
      <c r="C2470" s="382"/>
      <c r="D2470" s="379"/>
      <c r="E2470" s="380"/>
      <c r="F2470" s="380"/>
      <c r="G2470" s="380"/>
      <c r="H2470" s="137"/>
      <c r="I2470" s="381"/>
      <c r="J2470" s="137"/>
      <c r="K2470" s="137"/>
      <c r="L2470" s="137"/>
      <c r="M2470" s="137"/>
      <c r="N2470" s="383"/>
    </row>
    <row r="2471" spans="2:14" x14ac:dyDescent="0.25">
      <c r="B2471" s="382"/>
      <c r="C2471" s="382"/>
      <c r="D2471" s="379"/>
      <c r="E2471" s="380"/>
      <c r="F2471" s="380"/>
      <c r="G2471" s="380"/>
      <c r="H2471" s="137"/>
      <c r="I2471" s="381"/>
      <c r="J2471" s="137"/>
      <c r="K2471" s="137"/>
      <c r="L2471" s="137"/>
      <c r="M2471" s="137"/>
      <c r="N2471" s="383"/>
    </row>
    <row r="2472" spans="2:14" x14ac:dyDescent="0.25">
      <c r="B2472" s="382"/>
      <c r="C2472" s="382"/>
      <c r="D2472" s="379"/>
      <c r="E2472" s="380"/>
      <c r="F2472" s="380"/>
      <c r="G2472" s="380"/>
      <c r="H2472" s="137"/>
      <c r="I2472" s="381"/>
      <c r="J2472" s="137"/>
      <c r="K2472" s="137"/>
      <c r="L2472" s="137"/>
      <c r="M2472" s="137"/>
      <c r="N2472" s="383"/>
    </row>
    <row r="2473" spans="2:14" x14ac:dyDescent="0.25">
      <c r="B2473" s="382"/>
      <c r="C2473" s="382"/>
      <c r="D2473" s="379"/>
      <c r="E2473" s="380"/>
      <c r="F2473" s="380"/>
      <c r="G2473" s="380"/>
      <c r="H2473" s="137"/>
      <c r="I2473" s="381"/>
      <c r="J2473" s="137"/>
      <c r="K2473" s="137"/>
      <c r="L2473" s="137"/>
      <c r="M2473" s="137"/>
      <c r="N2473" s="383"/>
    </row>
    <row r="2474" spans="2:14" x14ac:dyDescent="0.25">
      <c r="B2474" s="382"/>
      <c r="C2474" s="382"/>
      <c r="D2474" s="379"/>
      <c r="E2474" s="380"/>
      <c r="F2474" s="380"/>
      <c r="G2474" s="380"/>
      <c r="H2474" s="137"/>
      <c r="I2474" s="381"/>
      <c r="J2474" s="137"/>
      <c r="K2474" s="137"/>
      <c r="L2474" s="137"/>
      <c r="M2474" s="137"/>
      <c r="N2474" s="383"/>
    </row>
    <row r="2475" spans="2:14" x14ac:dyDescent="0.25">
      <c r="B2475" s="382"/>
      <c r="C2475" s="382"/>
      <c r="D2475" s="379"/>
      <c r="E2475" s="380"/>
      <c r="F2475" s="380"/>
      <c r="G2475" s="380"/>
      <c r="H2475" s="137"/>
      <c r="I2475" s="381"/>
      <c r="J2475" s="137"/>
      <c r="K2475" s="137"/>
      <c r="L2475" s="137"/>
      <c r="M2475" s="137"/>
      <c r="N2475" s="383"/>
    </row>
    <row r="2476" spans="2:14" x14ac:dyDescent="0.25">
      <c r="B2476" s="382"/>
      <c r="C2476" s="382"/>
      <c r="D2476" s="379"/>
      <c r="E2476" s="380"/>
      <c r="F2476" s="380"/>
      <c r="G2476" s="380"/>
      <c r="H2476" s="137"/>
      <c r="I2476" s="381"/>
      <c r="J2476" s="137"/>
      <c r="K2476" s="137"/>
      <c r="L2476" s="137"/>
      <c r="M2476" s="137"/>
      <c r="N2476" s="383"/>
    </row>
    <row r="2477" spans="2:14" x14ac:dyDescent="0.25">
      <c r="B2477" s="382"/>
      <c r="C2477" s="382"/>
      <c r="D2477" s="379"/>
      <c r="E2477" s="380"/>
      <c r="F2477" s="380"/>
      <c r="G2477" s="380"/>
      <c r="H2477" s="137"/>
      <c r="I2477" s="381"/>
      <c r="J2477" s="137"/>
      <c r="K2477" s="137"/>
      <c r="L2477" s="137"/>
      <c r="M2477" s="137"/>
      <c r="N2477" s="383"/>
    </row>
    <row r="2478" spans="2:14" x14ac:dyDescent="0.25">
      <c r="B2478" s="382"/>
      <c r="C2478" s="382"/>
      <c r="D2478" s="379"/>
      <c r="E2478" s="380"/>
      <c r="F2478" s="380"/>
      <c r="G2478" s="380"/>
      <c r="H2478" s="137"/>
      <c r="I2478" s="381"/>
      <c r="J2478" s="137"/>
      <c r="K2478" s="137"/>
      <c r="L2478" s="137"/>
      <c r="M2478" s="137"/>
      <c r="N2478" s="383"/>
    </row>
    <row r="2479" spans="2:14" x14ac:dyDescent="0.25">
      <c r="B2479" s="382"/>
      <c r="C2479" s="382"/>
      <c r="D2479" s="379"/>
      <c r="E2479" s="380"/>
      <c r="F2479" s="380"/>
      <c r="G2479" s="380"/>
      <c r="H2479" s="137"/>
      <c r="I2479" s="381"/>
      <c r="J2479" s="137"/>
      <c r="K2479" s="137"/>
      <c r="L2479" s="137"/>
      <c r="M2479" s="137"/>
      <c r="N2479" s="383"/>
    </row>
    <row r="2480" spans="2:14" x14ac:dyDescent="0.25">
      <c r="B2480" s="382"/>
      <c r="C2480" s="382"/>
      <c r="D2480" s="379"/>
      <c r="E2480" s="380"/>
      <c r="F2480" s="380"/>
      <c r="G2480" s="380"/>
      <c r="H2480" s="137"/>
      <c r="I2480" s="381"/>
      <c r="J2480" s="137"/>
      <c r="K2480" s="137"/>
      <c r="L2480" s="137"/>
      <c r="M2480" s="137"/>
      <c r="N2480" s="383"/>
    </row>
    <row r="2481" spans="2:14" x14ac:dyDescent="0.25">
      <c r="B2481" s="382"/>
      <c r="C2481" s="382"/>
      <c r="D2481" s="379"/>
      <c r="E2481" s="380"/>
      <c r="F2481" s="380"/>
      <c r="G2481" s="380"/>
      <c r="H2481" s="137"/>
      <c r="I2481" s="381"/>
      <c r="J2481" s="137"/>
      <c r="K2481" s="137"/>
      <c r="L2481" s="137"/>
      <c r="M2481" s="137"/>
      <c r="N2481" s="383"/>
    </row>
    <row r="2482" spans="2:14" x14ac:dyDescent="0.25">
      <c r="B2482" s="382"/>
      <c r="C2482" s="382"/>
      <c r="D2482" s="379"/>
      <c r="E2482" s="380"/>
      <c r="F2482" s="380"/>
      <c r="G2482" s="380"/>
      <c r="H2482" s="137"/>
      <c r="I2482" s="381"/>
      <c r="J2482" s="137"/>
      <c r="K2482" s="137"/>
      <c r="L2482" s="137"/>
      <c r="M2482" s="137"/>
      <c r="N2482" s="383"/>
    </row>
    <row r="2483" spans="2:14" x14ac:dyDescent="0.25">
      <c r="B2483" s="382"/>
      <c r="C2483" s="382"/>
      <c r="D2483" s="379"/>
      <c r="E2483" s="380"/>
      <c r="F2483" s="380"/>
      <c r="G2483" s="380"/>
      <c r="H2483" s="137"/>
      <c r="I2483" s="381"/>
      <c r="J2483" s="137"/>
      <c r="K2483" s="137"/>
      <c r="L2483" s="137"/>
      <c r="M2483" s="137"/>
      <c r="N2483" s="383"/>
    </row>
    <row r="2484" spans="2:14" x14ac:dyDescent="0.25">
      <c r="B2484" s="382"/>
      <c r="C2484" s="382"/>
      <c r="D2484" s="379"/>
      <c r="E2484" s="380"/>
      <c r="F2484" s="380"/>
      <c r="G2484" s="380"/>
      <c r="H2484" s="137"/>
      <c r="I2484" s="381"/>
      <c r="J2484" s="137"/>
      <c r="K2484" s="137"/>
      <c r="L2484" s="137"/>
      <c r="M2484" s="137"/>
      <c r="N2484" s="383"/>
    </row>
    <row r="2485" spans="2:14" x14ac:dyDescent="0.25">
      <c r="B2485" s="382"/>
      <c r="C2485" s="382"/>
      <c r="D2485" s="379"/>
      <c r="E2485" s="380"/>
      <c r="F2485" s="380"/>
      <c r="G2485" s="380"/>
      <c r="H2485" s="137"/>
      <c r="I2485" s="381"/>
      <c r="J2485" s="137"/>
      <c r="K2485" s="137"/>
      <c r="L2485" s="137"/>
      <c r="M2485" s="137"/>
      <c r="N2485" s="383"/>
    </row>
    <row r="2486" spans="2:14" x14ac:dyDescent="0.25">
      <c r="B2486" s="382"/>
      <c r="C2486" s="382"/>
      <c r="D2486" s="379"/>
      <c r="E2486" s="380"/>
      <c r="F2486" s="380"/>
      <c r="G2486" s="380"/>
      <c r="H2486" s="137"/>
      <c r="I2486" s="381"/>
      <c r="J2486" s="137"/>
      <c r="K2486" s="137"/>
      <c r="L2486" s="137"/>
      <c r="M2486" s="137"/>
      <c r="N2486" s="383"/>
    </row>
    <row r="2487" spans="2:14" x14ac:dyDescent="0.25">
      <c r="B2487" s="382"/>
      <c r="C2487" s="382"/>
      <c r="D2487" s="379"/>
      <c r="E2487" s="380"/>
      <c r="F2487" s="380"/>
      <c r="G2487" s="380"/>
      <c r="H2487" s="137"/>
      <c r="I2487" s="381"/>
      <c r="J2487" s="137"/>
      <c r="K2487" s="137"/>
      <c r="L2487" s="137"/>
      <c r="M2487" s="137"/>
      <c r="N2487" s="383"/>
    </row>
    <row r="2488" spans="2:14" x14ac:dyDescent="0.25">
      <c r="B2488" s="382"/>
      <c r="C2488" s="382"/>
      <c r="D2488" s="379"/>
      <c r="E2488" s="380"/>
      <c r="F2488" s="380"/>
      <c r="G2488" s="380"/>
      <c r="H2488" s="137"/>
      <c r="I2488" s="381"/>
      <c r="J2488" s="137"/>
      <c r="K2488" s="137"/>
      <c r="L2488" s="137"/>
      <c r="M2488" s="137"/>
      <c r="N2488" s="383"/>
    </row>
    <row r="2489" spans="2:14" x14ac:dyDescent="0.25">
      <c r="B2489" s="382"/>
      <c r="C2489" s="382"/>
      <c r="D2489" s="379"/>
      <c r="E2489" s="380"/>
      <c r="F2489" s="380"/>
      <c r="G2489" s="380"/>
      <c r="H2489" s="137"/>
      <c r="I2489" s="381"/>
      <c r="J2489" s="137"/>
      <c r="K2489" s="137"/>
      <c r="L2489" s="137"/>
      <c r="M2489" s="137"/>
      <c r="N2489" s="383"/>
    </row>
    <row r="2490" spans="2:14" x14ac:dyDescent="0.25">
      <c r="B2490" s="382"/>
      <c r="C2490" s="382"/>
      <c r="D2490" s="379"/>
      <c r="E2490" s="380"/>
      <c r="F2490" s="380"/>
      <c r="G2490" s="380"/>
      <c r="H2490" s="137"/>
      <c r="I2490" s="381"/>
      <c r="J2490" s="137"/>
      <c r="K2490" s="137"/>
      <c r="L2490" s="137"/>
      <c r="M2490" s="137"/>
      <c r="N2490" s="383"/>
    </row>
    <row r="2491" spans="2:14" x14ac:dyDescent="0.25">
      <c r="B2491" s="382"/>
      <c r="C2491" s="382"/>
      <c r="D2491" s="379"/>
      <c r="E2491" s="380"/>
      <c r="F2491" s="380"/>
      <c r="G2491" s="380"/>
      <c r="H2491" s="137"/>
      <c r="I2491" s="381"/>
      <c r="J2491" s="137"/>
      <c r="K2491" s="137"/>
      <c r="L2491" s="137"/>
      <c r="M2491" s="137"/>
      <c r="N2491" s="383"/>
    </row>
    <row r="2492" spans="2:14" x14ac:dyDescent="0.25">
      <c r="B2492" s="382"/>
      <c r="C2492" s="382"/>
      <c r="D2492" s="379"/>
      <c r="E2492" s="380"/>
      <c r="F2492" s="380"/>
      <c r="G2492" s="380"/>
      <c r="H2492" s="137"/>
      <c r="I2492" s="381"/>
      <c r="J2492" s="137"/>
      <c r="K2492" s="137"/>
      <c r="L2492" s="137"/>
      <c r="M2492" s="137"/>
      <c r="N2492" s="383"/>
    </row>
    <row r="2493" spans="2:14" x14ac:dyDescent="0.25">
      <c r="B2493" s="382"/>
      <c r="C2493" s="382"/>
      <c r="D2493" s="379"/>
      <c r="E2493" s="380"/>
      <c r="F2493" s="380"/>
      <c r="G2493" s="380"/>
      <c r="H2493" s="137"/>
      <c r="I2493" s="381"/>
      <c r="J2493" s="137"/>
      <c r="K2493" s="137"/>
      <c r="L2493" s="137"/>
      <c r="M2493" s="137"/>
      <c r="N2493" s="383"/>
    </row>
    <row r="2494" spans="2:14" x14ac:dyDescent="0.25">
      <c r="B2494" s="382"/>
      <c r="C2494" s="382"/>
      <c r="D2494" s="379"/>
      <c r="E2494" s="380"/>
      <c r="F2494" s="380"/>
      <c r="G2494" s="380"/>
      <c r="H2494" s="137"/>
      <c r="I2494" s="381"/>
      <c r="J2494" s="137"/>
      <c r="K2494" s="137"/>
      <c r="L2494" s="137"/>
      <c r="M2494" s="137"/>
      <c r="N2494" s="383"/>
    </row>
    <row r="2495" spans="2:14" x14ac:dyDescent="0.25">
      <c r="B2495" s="382"/>
      <c r="C2495" s="382"/>
      <c r="D2495" s="379"/>
      <c r="E2495" s="380"/>
      <c r="F2495" s="380"/>
      <c r="G2495" s="380"/>
      <c r="H2495" s="137"/>
      <c r="I2495" s="381"/>
      <c r="J2495" s="137"/>
      <c r="K2495" s="137"/>
      <c r="L2495" s="137"/>
      <c r="M2495" s="137"/>
      <c r="N2495" s="383"/>
    </row>
    <row r="2496" spans="2:14" x14ac:dyDescent="0.25">
      <c r="B2496" s="382"/>
      <c r="C2496" s="382"/>
      <c r="D2496" s="379"/>
      <c r="E2496" s="380"/>
      <c r="F2496" s="380"/>
      <c r="G2496" s="380"/>
      <c r="H2496" s="137"/>
      <c r="I2496" s="381"/>
      <c r="J2496" s="137"/>
      <c r="K2496" s="137"/>
      <c r="L2496" s="137"/>
      <c r="M2496" s="137"/>
      <c r="N2496" s="383"/>
    </row>
    <row r="2497" spans="2:14" x14ac:dyDescent="0.25">
      <c r="B2497" s="382"/>
      <c r="C2497" s="382"/>
      <c r="D2497" s="379"/>
      <c r="E2497" s="380"/>
      <c r="F2497" s="380"/>
      <c r="G2497" s="380"/>
      <c r="H2497" s="137"/>
      <c r="I2497" s="381"/>
      <c r="J2497" s="137"/>
      <c r="K2497" s="137"/>
      <c r="L2497" s="137"/>
      <c r="M2497" s="137"/>
      <c r="N2497" s="383"/>
    </row>
    <row r="2498" spans="2:14" x14ac:dyDescent="0.25">
      <c r="B2498" s="382"/>
      <c r="C2498" s="382"/>
      <c r="D2498" s="379"/>
      <c r="E2498" s="380"/>
      <c r="F2498" s="380"/>
      <c r="G2498" s="380"/>
      <c r="H2498" s="137"/>
      <c r="I2498" s="381"/>
      <c r="J2498" s="137"/>
      <c r="K2498" s="137"/>
      <c r="L2498" s="137"/>
      <c r="M2498" s="137"/>
      <c r="N2498" s="383"/>
    </row>
    <row r="2499" spans="2:14" x14ac:dyDescent="0.25">
      <c r="B2499" s="382"/>
      <c r="C2499" s="382"/>
      <c r="D2499" s="379"/>
      <c r="E2499" s="380"/>
      <c r="F2499" s="380"/>
      <c r="G2499" s="380"/>
      <c r="H2499" s="137"/>
      <c r="I2499" s="381"/>
      <c r="J2499" s="137"/>
      <c r="K2499" s="137"/>
      <c r="L2499" s="137"/>
      <c r="M2499" s="137"/>
      <c r="N2499" s="383"/>
    </row>
    <row r="2500" spans="2:14" x14ac:dyDescent="0.25">
      <c r="B2500" s="382"/>
      <c r="C2500" s="382"/>
      <c r="D2500" s="379"/>
      <c r="E2500" s="380"/>
      <c r="F2500" s="380"/>
      <c r="G2500" s="380"/>
      <c r="H2500" s="137"/>
      <c r="I2500" s="381"/>
      <c r="J2500" s="137"/>
      <c r="K2500" s="137"/>
      <c r="L2500" s="137"/>
      <c r="M2500" s="137"/>
      <c r="N2500" s="383"/>
    </row>
    <row r="2501" spans="2:14" x14ac:dyDescent="0.25">
      <c r="B2501" s="328"/>
      <c r="C2501" s="328"/>
      <c r="D2501" s="329"/>
      <c r="E2501" s="330"/>
      <c r="F2501" s="330"/>
      <c r="G2501" s="330"/>
      <c r="H2501" s="331"/>
      <c r="I2501" s="332"/>
      <c r="J2501" s="332"/>
      <c r="K2501" s="332"/>
      <c r="L2501" s="332"/>
      <c r="M2501" s="332"/>
      <c r="N2501" s="333"/>
    </row>
    <row r="2502" spans="2:14" x14ac:dyDescent="0.25">
      <c r="B2502" s="328"/>
      <c r="C2502" s="328"/>
      <c r="D2502" s="329"/>
      <c r="E2502" s="330"/>
      <c r="F2502" s="330"/>
      <c r="G2502" s="330"/>
      <c r="H2502" s="331"/>
      <c r="I2502" s="332"/>
      <c r="J2502" s="332"/>
      <c r="K2502" s="332"/>
      <c r="L2502" s="332"/>
      <c r="M2502" s="332"/>
      <c r="N2502" s="333"/>
    </row>
    <row r="2503" spans="2:14" x14ac:dyDescent="0.25">
      <c r="B2503" s="328"/>
      <c r="C2503" s="328"/>
      <c r="D2503" s="329"/>
      <c r="E2503" s="330"/>
      <c r="F2503" s="330"/>
      <c r="G2503" s="330"/>
      <c r="H2503" s="331"/>
      <c r="I2503" s="332"/>
      <c r="J2503" s="332"/>
      <c r="K2503" s="332"/>
      <c r="L2503" s="332"/>
      <c r="M2503" s="332"/>
      <c r="N2503" s="333"/>
    </row>
    <row r="2504" spans="2:14" x14ac:dyDescent="0.25">
      <c r="B2504" s="328"/>
      <c r="C2504" s="328"/>
      <c r="D2504" s="329"/>
      <c r="E2504" s="330"/>
      <c r="F2504" s="330"/>
      <c r="G2504" s="330"/>
      <c r="H2504" s="331"/>
      <c r="I2504" s="332"/>
      <c r="J2504" s="332"/>
      <c r="K2504" s="332"/>
      <c r="L2504" s="332"/>
      <c r="M2504" s="332"/>
      <c r="N2504" s="333"/>
    </row>
    <row r="2505" spans="2:14" x14ac:dyDescent="0.25">
      <c r="B2505" s="328"/>
      <c r="C2505" s="328"/>
      <c r="D2505" s="329"/>
      <c r="E2505" s="330"/>
      <c r="F2505" s="330"/>
      <c r="G2505" s="330"/>
      <c r="H2505" s="331"/>
      <c r="I2505" s="332"/>
      <c r="J2505" s="332"/>
      <c r="K2505" s="332"/>
      <c r="L2505" s="332"/>
      <c r="M2505" s="332"/>
      <c r="N2505" s="333"/>
    </row>
    <row r="2506" spans="2:14" x14ac:dyDescent="0.25">
      <c r="B2506" s="328"/>
      <c r="C2506" s="328"/>
      <c r="D2506" s="329"/>
      <c r="E2506" s="330"/>
      <c r="F2506" s="330"/>
      <c r="G2506" s="330"/>
      <c r="H2506" s="331"/>
      <c r="I2506" s="332"/>
      <c r="J2506" s="332"/>
      <c r="K2506" s="332"/>
      <c r="L2506" s="332"/>
      <c r="M2506" s="332"/>
      <c r="N2506" s="333"/>
    </row>
    <row r="2507" spans="2:14" x14ac:dyDescent="0.25">
      <c r="B2507" s="328"/>
      <c r="C2507" s="328"/>
      <c r="D2507" s="329"/>
      <c r="E2507" s="330"/>
      <c r="F2507" s="330"/>
      <c r="G2507" s="330"/>
      <c r="H2507" s="331"/>
      <c r="I2507" s="332"/>
      <c r="J2507" s="332"/>
      <c r="K2507" s="332"/>
      <c r="L2507" s="332"/>
      <c r="M2507" s="332"/>
      <c r="N2507" s="333"/>
    </row>
    <row r="2508" spans="2:14" x14ac:dyDescent="0.25">
      <c r="B2508" s="328"/>
      <c r="C2508" s="328"/>
      <c r="D2508" s="329"/>
      <c r="E2508" s="330"/>
      <c r="F2508" s="330"/>
      <c r="G2508" s="330"/>
      <c r="H2508" s="331"/>
      <c r="I2508" s="332"/>
      <c r="J2508" s="332"/>
      <c r="K2508" s="332"/>
      <c r="L2508" s="332"/>
      <c r="M2508" s="332"/>
      <c r="N2508" s="333"/>
    </row>
    <row r="2509" spans="2:14" x14ac:dyDescent="0.25">
      <c r="B2509" s="328"/>
      <c r="C2509" s="328"/>
      <c r="D2509" s="329"/>
      <c r="E2509" s="330"/>
      <c r="F2509" s="330"/>
      <c r="G2509" s="330"/>
      <c r="H2509" s="331"/>
      <c r="I2509" s="332"/>
      <c r="J2509" s="332"/>
      <c r="K2509" s="332"/>
      <c r="L2509" s="332"/>
      <c r="M2509" s="332"/>
      <c r="N2509" s="333"/>
    </row>
    <row r="2510" spans="2:14" x14ac:dyDescent="0.25">
      <c r="B2510" s="328"/>
      <c r="C2510" s="328"/>
      <c r="D2510" s="329"/>
      <c r="E2510" s="330"/>
      <c r="F2510" s="330"/>
      <c r="G2510" s="330"/>
      <c r="H2510" s="331"/>
      <c r="I2510" s="332"/>
      <c r="J2510" s="332"/>
      <c r="K2510" s="332"/>
      <c r="L2510" s="332"/>
      <c r="M2510" s="332"/>
      <c r="N2510" s="333"/>
    </row>
    <row r="2511" spans="2:14" x14ac:dyDescent="0.25">
      <c r="B2511" s="328"/>
      <c r="C2511" s="328"/>
      <c r="D2511" s="329"/>
      <c r="E2511" s="330"/>
      <c r="F2511" s="330"/>
      <c r="G2511" s="330"/>
      <c r="H2511" s="331"/>
      <c r="I2511" s="332"/>
      <c r="J2511" s="332"/>
      <c r="K2511" s="332"/>
      <c r="L2511" s="332"/>
      <c r="M2511" s="332"/>
      <c r="N2511" s="333"/>
    </row>
    <row r="2512" spans="2:14" x14ac:dyDescent="0.25">
      <c r="B2512" s="328"/>
      <c r="C2512" s="328"/>
      <c r="D2512" s="329"/>
      <c r="E2512" s="330"/>
      <c r="F2512" s="330"/>
      <c r="G2512" s="330"/>
      <c r="H2512" s="331"/>
      <c r="I2512" s="332"/>
      <c r="J2512" s="332"/>
      <c r="K2512" s="332"/>
      <c r="L2512" s="332"/>
      <c r="M2512" s="332"/>
      <c r="N2512" s="333"/>
    </row>
    <row r="2513" spans="2:14" x14ac:dyDescent="0.25">
      <c r="B2513" s="328"/>
      <c r="C2513" s="328"/>
      <c r="D2513" s="329"/>
      <c r="E2513" s="330"/>
      <c r="F2513" s="330"/>
      <c r="G2513" s="330"/>
      <c r="H2513" s="331"/>
      <c r="I2513" s="332"/>
      <c r="J2513" s="332"/>
      <c r="K2513" s="332"/>
      <c r="L2513" s="332"/>
      <c r="M2513" s="332"/>
      <c r="N2513" s="333"/>
    </row>
    <row r="2514" spans="2:14" x14ac:dyDescent="0.25">
      <c r="B2514" s="328"/>
      <c r="C2514" s="328"/>
      <c r="D2514" s="329"/>
      <c r="E2514" s="330"/>
      <c r="F2514" s="330"/>
      <c r="G2514" s="330"/>
      <c r="H2514" s="331"/>
      <c r="I2514" s="332"/>
      <c r="J2514" s="332"/>
      <c r="K2514" s="332"/>
      <c r="L2514" s="332"/>
      <c r="M2514" s="332"/>
      <c r="N2514" s="333"/>
    </row>
    <row r="2515" spans="2:14" x14ac:dyDescent="0.25">
      <c r="B2515" s="328"/>
      <c r="C2515" s="328"/>
      <c r="D2515" s="329"/>
      <c r="E2515" s="330"/>
      <c r="F2515" s="330"/>
      <c r="G2515" s="330"/>
      <c r="H2515" s="331"/>
      <c r="I2515" s="332"/>
      <c r="J2515" s="332"/>
      <c r="K2515" s="332"/>
      <c r="L2515" s="332"/>
      <c r="M2515" s="332"/>
      <c r="N2515" s="333"/>
    </row>
    <row r="2516" spans="2:14" x14ac:dyDescent="0.25">
      <c r="B2516" s="328"/>
      <c r="C2516" s="328"/>
      <c r="D2516" s="329"/>
      <c r="E2516" s="330"/>
      <c r="F2516" s="330"/>
      <c r="G2516" s="330"/>
      <c r="H2516" s="331"/>
      <c r="I2516" s="332"/>
      <c r="J2516" s="332"/>
      <c r="K2516" s="332"/>
      <c r="L2516" s="332"/>
      <c r="M2516" s="332"/>
      <c r="N2516" s="333"/>
    </row>
    <row r="2517" spans="2:14" x14ac:dyDescent="0.25">
      <c r="B2517" s="328"/>
      <c r="C2517" s="328"/>
      <c r="D2517" s="329"/>
      <c r="E2517" s="330"/>
      <c r="F2517" s="330"/>
      <c r="G2517" s="330"/>
      <c r="H2517" s="331"/>
      <c r="I2517" s="332"/>
      <c r="J2517" s="332"/>
      <c r="K2517" s="332"/>
      <c r="L2517" s="332"/>
      <c r="M2517" s="332"/>
      <c r="N2517" s="333"/>
    </row>
    <row r="2518" spans="2:14" x14ac:dyDescent="0.25">
      <c r="B2518" s="328"/>
      <c r="C2518" s="328"/>
      <c r="D2518" s="329"/>
      <c r="E2518" s="330"/>
      <c r="F2518" s="330"/>
      <c r="G2518" s="330"/>
      <c r="H2518" s="331"/>
      <c r="I2518" s="332"/>
      <c r="J2518" s="332"/>
      <c r="K2518" s="332"/>
      <c r="L2518" s="332"/>
      <c r="M2518" s="332"/>
      <c r="N2518" s="333"/>
    </row>
    <row r="2519" spans="2:14" x14ac:dyDescent="0.25">
      <c r="B2519" s="328"/>
      <c r="C2519" s="328"/>
      <c r="D2519" s="329"/>
      <c r="E2519" s="330"/>
      <c r="F2519" s="330"/>
      <c r="G2519" s="330"/>
      <c r="H2519" s="331"/>
      <c r="I2519" s="332"/>
      <c r="J2519" s="332"/>
      <c r="K2519" s="332"/>
      <c r="L2519" s="332"/>
      <c r="M2519" s="332"/>
      <c r="N2519" s="333"/>
    </row>
    <row r="2520" spans="2:14" x14ac:dyDescent="0.25">
      <c r="B2520" s="328"/>
      <c r="C2520" s="328"/>
      <c r="D2520" s="329"/>
      <c r="E2520" s="330"/>
      <c r="F2520" s="330"/>
      <c r="G2520" s="330"/>
      <c r="H2520" s="331"/>
      <c r="I2520" s="332"/>
      <c r="J2520" s="332"/>
      <c r="K2520" s="332"/>
      <c r="L2520" s="332"/>
      <c r="M2520" s="332"/>
      <c r="N2520" s="333"/>
    </row>
    <row r="2521" spans="2:14" x14ac:dyDescent="0.25">
      <c r="B2521" s="328"/>
      <c r="C2521" s="328"/>
      <c r="D2521" s="329"/>
      <c r="E2521" s="330"/>
      <c r="F2521" s="330"/>
      <c r="G2521" s="330"/>
      <c r="H2521" s="331"/>
      <c r="I2521" s="332"/>
      <c r="J2521" s="332"/>
      <c r="K2521" s="332"/>
      <c r="L2521" s="332"/>
      <c r="M2521" s="332"/>
      <c r="N2521" s="333"/>
    </row>
    <row r="2522" spans="2:14" x14ac:dyDescent="0.25">
      <c r="B2522" s="328"/>
      <c r="C2522" s="328"/>
      <c r="D2522" s="329"/>
      <c r="E2522" s="330"/>
      <c r="F2522" s="330"/>
      <c r="G2522" s="330"/>
      <c r="H2522" s="331"/>
      <c r="I2522" s="332"/>
      <c r="J2522" s="332"/>
      <c r="K2522" s="332"/>
      <c r="L2522" s="332"/>
      <c r="M2522" s="332"/>
      <c r="N2522" s="333"/>
    </row>
    <row r="2523" spans="2:14" x14ac:dyDescent="0.25">
      <c r="B2523" s="328"/>
      <c r="C2523" s="328"/>
      <c r="D2523" s="329"/>
      <c r="E2523" s="330"/>
      <c r="F2523" s="330"/>
      <c r="G2523" s="330"/>
      <c r="H2523" s="331"/>
      <c r="I2523" s="332"/>
      <c r="J2523" s="332"/>
      <c r="K2523" s="332"/>
      <c r="L2523" s="332"/>
      <c r="M2523" s="332"/>
      <c r="N2523" s="333"/>
    </row>
    <row r="2524" spans="2:14" x14ac:dyDescent="0.25">
      <c r="B2524" s="328"/>
      <c r="C2524" s="328"/>
      <c r="D2524" s="329"/>
      <c r="E2524" s="330"/>
      <c r="F2524" s="330"/>
      <c r="G2524" s="330"/>
      <c r="H2524" s="331"/>
      <c r="I2524" s="332"/>
      <c r="J2524" s="332"/>
      <c r="K2524" s="332"/>
      <c r="L2524" s="332"/>
      <c r="M2524" s="332"/>
      <c r="N2524" s="333"/>
    </row>
    <row r="2525" spans="2:14" x14ac:dyDescent="0.25">
      <c r="B2525" s="328"/>
      <c r="C2525" s="328"/>
      <c r="D2525" s="329"/>
      <c r="E2525" s="330"/>
      <c r="F2525" s="330"/>
      <c r="G2525" s="330"/>
      <c r="H2525" s="331"/>
      <c r="I2525" s="332"/>
      <c r="J2525" s="332"/>
      <c r="K2525" s="332"/>
      <c r="L2525" s="332"/>
      <c r="M2525" s="332"/>
      <c r="N2525" s="333"/>
    </row>
    <row r="2526" spans="2:14" x14ac:dyDescent="0.25">
      <c r="B2526" s="328"/>
      <c r="C2526" s="328"/>
      <c r="D2526" s="329"/>
      <c r="E2526" s="330"/>
      <c r="F2526" s="330"/>
      <c r="G2526" s="330"/>
      <c r="H2526" s="331"/>
      <c r="I2526" s="332"/>
      <c r="J2526" s="332"/>
      <c r="K2526" s="332"/>
      <c r="L2526" s="332"/>
      <c r="M2526" s="332"/>
      <c r="N2526" s="333"/>
    </row>
    <row r="2527" spans="2:14" x14ac:dyDescent="0.25">
      <c r="B2527" s="328"/>
      <c r="C2527" s="328"/>
      <c r="D2527" s="329"/>
      <c r="E2527" s="330"/>
      <c r="F2527" s="330"/>
      <c r="G2527" s="330"/>
      <c r="H2527" s="331"/>
      <c r="I2527" s="332"/>
      <c r="J2527" s="332"/>
      <c r="K2527" s="332"/>
      <c r="L2527" s="332"/>
      <c r="M2527" s="332"/>
      <c r="N2527" s="333"/>
    </row>
    <row r="2528" spans="2:14" x14ac:dyDescent="0.25">
      <c r="B2528" s="328"/>
      <c r="C2528" s="328"/>
      <c r="D2528" s="329"/>
      <c r="E2528" s="330"/>
      <c r="F2528" s="330"/>
      <c r="G2528" s="330"/>
      <c r="H2528" s="331"/>
      <c r="I2528" s="332"/>
      <c r="J2528" s="332"/>
      <c r="K2528" s="332"/>
      <c r="L2528" s="332"/>
      <c r="M2528" s="332"/>
      <c r="N2528" s="333"/>
    </row>
    <row r="2529" spans="2:14" x14ac:dyDescent="0.25">
      <c r="B2529" s="328"/>
      <c r="C2529" s="328"/>
      <c r="D2529" s="329"/>
      <c r="E2529" s="330"/>
      <c r="F2529" s="330"/>
      <c r="G2529" s="330"/>
      <c r="H2529" s="331"/>
      <c r="I2529" s="332"/>
      <c r="J2529" s="332"/>
      <c r="K2529" s="332"/>
      <c r="L2529" s="332"/>
      <c r="M2529" s="332"/>
      <c r="N2529" s="333"/>
    </row>
    <row r="2530" spans="2:14" x14ac:dyDescent="0.25">
      <c r="B2530" s="328"/>
      <c r="C2530" s="328"/>
      <c r="D2530" s="329"/>
      <c r="E2530" s="330"/>
      <c r="F2530" s="330"/>
      <c r="G2530" s="330"/>
      <c r="H2530" s="331"/>
      <c r="I2530" s="332"/>
      <c r="J2530" s="332"/>
      <c r="K2530" s="332"/>
      <c r="L2530" s="332"/>
      <c r="M2530" s="332"/>
      <c r="N2530" s="333"/>
    </row>
    <row r="2531" spans="2:14" x14ac:dyDescent="0.25">
      <c r="B2531" s="328"/>
      <c r="C2531" s="328"/>
      <c r="D2531" s="329"/>
      <c r="E2531" s="330"/>
      <c r="F2531" s="330"/>
      <c r="G2531" s="330"/>
      <c r="H2531" s="331"/>
      <c r="I2531" s="332"/>
      <c r="J2531" s="332"/>
      <c r="K2531" s="332"/>
      <c r="L2531" s="332"/>
      <c r="M2531" s="332"/>
      <c r="N2531" s="333"/>
    </row>
    <row r="2532" spans="2:14" x14ac:dyDescent="0.25">
      <c r="B2532" s="328"/>
      <c r="C2532" s="328"/>
      <c r="D2532" s="329"/>
      <c r="E2532" s="330"/>
      <c r="F2532" s="330"/>
      <c r="G2532" s="330"/>
      <c r="H2532" s="331"/>
      <c r="I2532" s="332"/>
      <c r="J2532" s="332"/>
      <c r="K2532" s="332"/>
      <c r="L2532" s="332"/>
      <c r="M2532" s="332"/>
      <c r="N2532" s="333"/>
    </row>
    <row r="2533" spans="2:14" x14ac:dyDescent="0.25">
      <c r="B2533" s="328"/>
      <c r="C2533" s="328"/>
      <c r="D2533" s="329"/>
      <c r="E2533" s="330"/>
      <c r="F2533" s="330"/>
      <c r="G2533" s="330"/>
      <c r="H2533" s="331"/>
      <c r="I2533" s="332"/>
      <c r="J2533" s="332"/>
      <c r="K2533" s="332"/>
      <c r="L2533" s="332"/>
      <c r="M2533" s="332"/>
      <c r="N2533" s="333"/>
    </row>
    <row r="2534" spans="2:14" x14ac:dyDescent="0.25">
      <c r="B2534" s="328"/>
      <c r="C2534" s="328"/>
      <c r="D2534" s="329"/>
      <c r="E2534" s="330"/>
      <c r="F2534" s="330"/>
      <c r="G2534" s="330"/>
      <c r="H2534" s="331"/>
      <c r="I2534" s="332"/>
      <c r="J2534" s="332"/>
      <c r="K2534" s="332"/>
      <c r="L2534" s="332"/>
      <c r="M2534" s="332"/>
      <c r="N2534" s="333"/>
    </row>
    <row r="2535" spans="2:14" x14ac:dyDescent="0.25">
      <c r="B2535" s="328"/>
      <c r="C2535" s="328"/>
      <c r="D2535" s="329"/>
      <c r="E2535" s="330"/>
      <c r="F2535" s="330"/>
      <c r="G2535" s="330"/>
      <c r="H2535" s="331"/>
      <c r="I2535" s="332"/>
      <c r="J2535" s="332"/>
      <c r="K2535" s="332"/>
      <c r="L2535" s="332"/>
      <c r="M2535" s="332"/>
      <c r="N2535" s="333"/>
    </row>
    <row r="2536" spans="2:14" x14ac:dyDescent="0.25">
      <c r="B2536" s="328"/>
      <c r="C2536" s="328"/>
      <c r="D2536" s="329"/>
      <c r="E2536" s="330"/>
      <c r="F2536" s="330"/>
      <c r="G2536" s="330"/>
      <c r="H2536" s="331"/>
      <c r="I2536" s="332"/>
      <c r="J2536" s="332"/>
      <c r="K2536" s="332"/>
      <c r="L2536" s="332"/>
      <c r="M2536" s="332"/>
      <c r="N2536" s="333"/>
    </row>
    <row r="2537" spans="2:14" x14ac:dyDescent="0.25">
      <c r="B2537" s="328"/>
      <c r="C2537" s="328"/>
      <c r="D2537" s="329"/>
      <c r="E2537" s="330"/>
      <c r="F2537" s="330"/>
      <c r="G2537" s="330"/>
      <c r="H2537" s="331"/>
      <c r="I2537" s="332"/>
      <c r="J2537" s="332"/>
      <c r="K2537" s="332"/>
      <c r="L2537" s="332"/>
      <c r="M2537" s="332"/>
      <c r="N2537" s="333"/>
    </row>
    <row r="2538" spans="2:14" x14ac:dyDescent="0.25">
      <c r="B2538" s="328"/>
      <c r="C2538" s="328"/>
      <c r="D2538" s="329"/>
      <c r="E2538" s="330"/>
      <c r="F2538" s="330"/>
      <c r="G2538" s="330"/>
      <c r="H2538" s="331"/>
      <c r="I2538" s="332"/>
      <c r="J2538" s="332"/>
      <c r="K2538" s="332"/>
      <c r="L2538" s="332"/>
      <c r="M2538" s="332"/>
      <c r="N2538" s="333"/>
    </row>
    <row r="2539" spans="2:14" x14ac:dyDescent="0.25">
      <c r="B2539" s="328"/>
      <c r="C2539" s="328"/>
      <c r="D2539" s="329"/>
      <c r="E2539" s="330"/>
      <c r="F2539" s="330"/>
      <c r="G2539" s="330"/>
      <c r="H2539" s="331"/>
      <c r="I2539" s="332"/>
      <c r="J2539" s="332"/>
      <c r="K2539" s="332"/>
      <c r="L2539" s="332"/>
      <c r="M2539" s="332"/>
      <c r="N2539" s="333"/>
    </row>
    <row r="2540" spans="2:14" x14ac:dyDescent="0.25">
      <c r="B2540" s="328"/>
      <c r="C2540" s="328"/>
      <c r="D2540" s="329"/>
      <c r="E2540" s="330"/>
      <c r="F2540" s="330"/>
      <c r="G2540" s="330"/>
      <c r="H2540" s="331"/>
      <c r="I2540" s="332"/>
      <c r="J2540" s="332"/>
      <c r="K2540" s="332"/>
      <c r="L2540" s="332"/>
      <c r="M2540" s="332"/>
      <c r="N2540" s="333"/>
    </row>
    <row r="2541" spans="2:14" x14ac:dyDescent="0.25">
      <c r="B2541" s="328"/>
      <c r="C2541" s="328"/>
      <c r="D2541" s="329"/>
      <c r="E2541" s="330"/>
      <c r="F2541" s="330"/>
      <c r="G2541" s="330"/>
      <c r="H2541" s="331"/>
      <c r="I2541" s="332"/>
      <c r="J2541" s="332"/>
      <c r="K2541" s="332"/>
      <c r="L2541" s="332"/>
      <c r="M2541" s="332"/>
      <c r="N2541" s="333"/>
    </row>
    <row r="2542" spans="2:14" x14ac:dyDescent="0.25">
      <c r="B2542" s="328"/>
      <c r="C2542" s="328"/>
      <c r="D2542" s="329"/>
      <c r="E2542" s="330"/>
      <c r="F2542" s="330"/>
      <c r="G2542" s="330"/>
      <c r="H2542" s="331"/>
      <c r="I2542" s="332"/>
      <c r="J2542" s="332"/>
      <c r="K2542" s="332"/>
      <c r="L2542" s="332"/>
      <c r="M2542" s="332"/>
      <c r="N2542" s="333"/>
    </row>
    <row r="2543" spans="2:14" x14ac:dyDescent="0.25">
      <c r="B2543" s="328"/>
      <c r="C2543" s="328"/>
      <c r="D2543" s="329"/>
      <c r="E2543" s="330"/>
      <c r="F2543" s="330"/>
      <c r="G2543" s="330"/>
      <c r="H2543" s="331"/>
      <c r="I2543" s="332"/>
      <c r="J2543" s="332"/>
      <c r="K2543" s="332"/>
      <c r="L2543" s="332"/>
      <c r="M2543" s="332"/>
      <c r="N2543" s="333"/>
    </row>
    <row r="2544" spans="2:14" x14ac:dyDescent="0.25">
      <c r="B2544" s="328"/>
      <c r="C2544" s="328"/>
      <c r="D2544" s="329"/>
      <c r="E2544" s="330"/>
      <c r="F2544" s="330"/>
      <c r="G2544" s="330"/>
      <c r="H2544" s="331"/>
      <c r="I2544" s="332"/>
      <c r="J2544" s="332"/>
      <c r="K2544" s="332"/>
      <c r="L2544" s="332"/>
      <c r="M2544" s="332"/>
      <c r="N2544" s="333"/>
    </row>
    <row r="2545" spans="2:14" x14ac:dyDescent="0.25">
      <c r="B2545" s="328"/>
      <c r="C2545" s="328"/>
      <c r="D2545" s="329"/>
      <c r="E2545" s="330"/>
      <c r="F2545" s="330"/>
      <c r="G2545" s="330"/>
      <c r="H2545" s="331"/>
      <c r="I2545" s="332"/>
      <c r="J2545" s="332"/>
      <c r="K2545" s="332"/>
      <c r="L2545" s="332"/>
      <c r="M2545" s="332"/>
      <c r="N2545" s="333"/>
    </row>
    <row r="2546" spans="2:14" x14ac:dyDescent="0.25">
      <c r="B2546" s="328"/>
      <c r="C2546" s="328"/>
      <c r="D2546" s="329"/>
      <c r="E2546" s="330"/>
      <c r="F2546" s="330"/>
      <c r="G2546" s="330"/>
      <c r="H2546" s="331"/>
      <c r="I2546" s="332"/>
      <c r="J2546" s="332"/>
      <c r="K2546" s="332"/>
      <c r="L2546" s="332"/>
      <c r="M2546" s="332"/>
      <c r="N2546" s="333"/>
    </row>
    <row r="2547" spans="2:14" x14ac:dyDescent="0.25">
      <c r="B2547" s="328"/>
      <c r="C2547" s="328"/>
      <c r="D2547" s="329"/>
      <c r="E2547" s="330"/>
      <c r="F2547" s="330"/>
      <c r="G2547" s="330"/>
      <c r="H2547" s="331"/>
      <c r="I2547" s="332"/>
      <c r="J2547" s="332"/>
      <c r="K2547" s="332"/>
      <c r="L2547" s="332"/>
      <c r="M2547" s="332"/>
      <c r="N2547" s="333"/>
    </row>
    <row r="2548" spans="2:14" x14ac:dyDescent="0.25">
      <c r="B2548" s="328"/>
      <c r="C2548" s="328"/>
      <c r="D2548" s="329"/>
      <c r="E2548" s="330"/>
      <c r="F2548" s="330"/>
      <c r="G2548" s="330"/>
      <c r="H2548" s="331"/>
      <c r="I2548" s="332"/>
      <c r="J2548" s="332"/>
      <c r="K2548" s="332"/>
      <c r="L2548" s="332"/>
      <c r="M2548" s="332"/>
      <c r="N2548" s="333"/>
    </row>
    <row r="2549" spans="2:14" x14ac:dyDescent="0.25">
      <c r="B2549" s="328"/>
      <c r="C2549" s="328"/>
      <c r="D2549" s="329"/>
      <c r="E2549" s="330"/>
      <c r="F2549" s="330"/>
      <c r="G2549" s="330"/>
      <c r="H2549" s="331"/>
      <c r="I2549" s="332"/>
      <c r="J2549" s="332"/>
      <c r="K2549" s="332"/>
      <c r="L2549" s="332"/>
      <c r="M2549" s="332"/>
      <c r="N2549" s="333"/>
    </row>
    <row r="2550" spans="2:14" x14ac:dyDescent="0.25">
      <c r="B2550" s="328"/>
      <c r="C2550" s="328"/>
      <c r="D2550" s="329"/>
      <c r="E2550" s="330"/>
      <c r="F2550" s="330"/>
      <c r="G2550" s="330"/>
      <c r="H2550" s="331"/>
      <c r="I2550" s="332"/>
      <c r="J2550" s="332"/>
      <c r="K2550" s="332"/>
      <c r="L2550" s="332"/>
      <c r="M2550" s="332"/>
      <c r="N2550" s="333"/>
    </row>
    <row r="2551" spans="2:14" x14ac:dyDescent="0.25">
      <c r="B2551" s="328"/>
      <c r="C2551" s="328"/>
      <c r="D2551" s="329"/>
      <c r="E2551" s="330"/>
      <c r="F2551" s="330"/>
      <c r="G2551" s="330"/>
      <c r="H2551" s="331"/>
      <c r="I2551" s="332"/>
      <c r="J2551" s="332"/>
      <c r="K2551" s="332"/>
      <c r="L2551" s="332"/>
      <c r="M2551" s="332"/>
      <c r="N2551" s="333"/>
    </row>
    <row r="2552" spans="2:14" x14ac:dyDescent="0.25">
      <c r="B2552" s="328"/>
      <c r="C2552" s="328"/>
      <c r="D2552" s="329"/>
      <c r="E2552" s="330"/>
      <c r="F2552" s="330"/>
      <c r="G2552" s="330"/>
      <c r="H2552" s="331"/>
      <c r="I2552" s="332"/>
      <c r="J2552" s="332"/>
      <c r="K2552" s="332"/>
      <c r="L2552" s="332"/>
      <c r="M2552" s="332"/>
      <c r="N2552" s="333"/>
    </row>
    <row r="2553" spans="2:14" x14ac:dyDescent="0.25">
      <c r="B2553" s="328"/>
      <c r="C2553" s="328"/>
      <c r="D2553" s="329"/>
      <c r="E2553" s="330"/>
      <c r="F2553" s="330"/>
      <c r="G2553" s="330"/>
      <c r="H2553" s="331"/>
      <c r="I2553" s="332"/>
      <c r="J2553" s="332"/>
      <c r="K2553" s="332"/>
      <c r="L2553" s="332"/>
      <c r="M2553" s="332"/>
      <c r="N2553" s="333"/>
    </row>
    <row r="2554" spans="2:14" x14ac:dyDescent="0.25">
      <c r="B2554" s="328"/>
      <c r="C2554" s="328"/>
      <c r="D2554" s="329"/>
      <c r="E2554" s="330"/>
      <c r="F2554" s="330"/>
      <c r="G2554" s="330"/>
      <c r="H2554" s="331"/>
      <c r="I2554" s="332"/>
      <c r="J2554" s="332"/>
      <c r="K2554" s="332"/>
      <c r="L2554" s="332"/>
      <c r="M2554" s="332"/>
      <c r="N2554" s="333"/>
    </row>
    <row r="2555" spans="2:14" x14ac:dyDescent="0.25">
      <c r="B2555" s="328"/>
      <c r="C2555" s="328"/>
      <c r="D2555" s="329"/>
      <c r="E2555" s="330"/>
      <c r="F2555" s="330"/>
      <c r="G2555" s="330"/>
      <c r="H2555" s="331"/>
      <c r="I2555" s="332"/>
      <c r="J2555" s="332"/>
      <c r="K2555" s="332"/>
      <c r="L2555" s="332"/>
      <c r="M2555" s="332"/>
      <c r="N2555" s="333"/>
    </row>
    <row r="2556" spans="2:14" x14ac:dyDescent="0.25">
      <c r="B2556" s="328"/>
      <c r="C2556" s="328"/>
      <c r="D2556" s="329"/>
      <c r="E2556" s="330"/>
      <c r="F2556" s="330"/>
      <c r="G2556" s="330"/>
      <c r="H2556" s="331"/>
      <c r="I2556" s="332"/>
      <c r="J2556" s="332"/>
      <c r="K2556" s="332"/>
      <c r="L2556" s="332"/>
      <c r="M2556" s="332"/>
      <c r="N2556" s="333"/>
    </row>
    <row r="2557" spans="2:14" x14ac:dyDescent="0.25">
      <c r="B2557" s="328"/>
      <c r="C2557" s="328"/>
      <c r="D2557" s="329"/>
      <c r="E2557" s="330"/>
      <c r="F2557" s="330"/>
      <c r="G2557" s="330"/>
      <c r="H2557" s="331"/>
      <c r="I2557" s="332"/>
      <c r="J2557" s="332"/>
      <c r="K2557" s="332"/>
      <c r="L2557" s="332"/>
      <c r="M2557" s="332"/>
      <c r="N2557" s="333"/>
    </row>
    <row r="2558" spans="2:14" x14ac:dyDescent="0.25">
      <c r="B2558" s="328"/>
      <c r="C2558" s="328"/>
      <c r="D2558" s="329"/>
      <c r="E2558" s="330"/>
      <c r="F2558" s="330"/>
      <c r="G2558" s="330"/>
      <c r="H2558" s="331"/>
      <c r="I2558" s="332"/>
      <c r="J2558" s="332"/>
      <c r="K2558" s="332"/>
      <c r="L2558" s="332"/>
      <c r="M2558" s="332"/>
      <c r="N2558" s="333"/>
    </row>
    <row r="2559" spans="2:14" x14ac:dyDescent="0.25">
      <c r="B2559" s="328"/>
      <c r="C2559" s="328"/>
      <c r="D2559" s="329"/>
      <c r="E2559" s="330"/>
      <c r="F2559" s="330"/>
      <c r="G2559" s="330"/>
      <c r="H2559" s="331"/>
      <c r="I2559" s="332"/>
      <c r="J2559" s="332"/>
      <c r="K2559" s="332"/>
      <c r="L2559" s="332"/>
      <c r="M2559" s="332"/>
      <c r="N2559" s="333"/>
    </row>
    <row r="2560" spans="2:14" x14ac:dyDescent="0.25">
      <c r="B2560" s="328"/>
      <c r="C2560" s="328"/>
      <c r="D2560" s="329"/>
      <c r="E2560" s="330"/>
      <c r="F2560" s="330"/>
      <c r="G2560" s="330"/>
      <c r="H2560" s="331"/>
      <c r="I2560" s="332"/>
      <c r="J2560" s="332"/>
      <c r="K2560" s="332"/>
      <c r="L2560" s="332"/>
      <c r="M2560" s="332"/>
      <c r="N2560" s="333"/>
    </row>
    <row r="2561" spans="2:14" x14ac:dyDescent="0.25">
      <c r="B2561" s="328"/>
      <c r="C2561" s="328"/>
      <c r="D2561" s="329"/>
      <c r="E2561" s="330"/>
      <c r="F2561" s="330"/>
      <c r="G2561" s="330"/>
      <c r="H2561" s="331"/>
      <c r="I2561" s="332"/>
      <c r="J2561" s="332"/>
      <c r="K2561" s="332"/>
      <c r="L2561" s="332"/>
      <c r="M2561" s="332"/>
      <c r="N2561" s="333"/>
    </row>
    <row r="2562" spans="2:14" x14ac:dyDescent="0.25">
      <c r="B2562" s="328"/>
      <c r="C2562" s="328"/>
      <c r="D2562" s="329"/>
      <c r="E2562" s="330"/>
      <c r="F2562" s="330"/>
      <c r="G2562" s="330"/>
      <c r="H2562" s="331"/>
      <c r="I2562" s="332"/>
      <c r="J2562" s="332"/>
      <c r="K2562" s="332"/>
      <c r="L2562" s="332"/>
      <c r="M2562" s="332"/>
      <c r="N2562" s="333"/>
    </row>
    <row r="2563" spans="2:14" x14ac:dyDescent="0.25">
      <c r="B2563" s="328"/>
      <c r="C2563" s="328"/>
      <c r="D2563" s="329"/>
      <c r="E2563" s="330"/>
      <c r="F2563" s="330"/>
      <c r="G2563" s="330"/>
      <c r="H2563" s="331"/>
      <c r="I2563" s="332"/>
      <c r="J2563" s="332"/>
      <c r="K2563" s="332"/>
      <c r="L2563" s="332"/>
      <c r="M2563" s="332"/>
      <c r="N2563" s="333"/>
    </row>
    <row r="2564" spans="2:14" x14ac:dyDescent="0.25">
      <c r="B2564" s="328"/>
      <c r="C2564" s="328"/>
      <c r="D2564" s="329"/>
      <c r="E2564" s="330"/>
      <c r="F2564" s="330"/>
      <c r="G2564" s="330"/>
      <c r="H2564" s="331"/>
      <c r="I2564" s="332"/>
      <c r="J2564" s="332"/>
      <c r="K2564" s="332"/>
      <c r="L2564" s="332"/>
      <c r="M2564" s="332"/>
      <c r="N2564" s="333"/>
    </row>
    <row r="2565" spans="2:14" x14ac:dyDescent="0.25">
      <c r="B2565" s="328"/>
      <c r="C2565" s="328"/>
      <c r="D2565" s="329"/>
      <c r="E2565" s="330"/>
      <c r="F2565" s="330"/>
      <c r="G2565" s="330"/>
      <c r="H2565" s="331"/>
      <c r="I2565" s="332"/>
      <c r="J2565" s="332"/>
      <c r="K2565" s="332"/>
      <c r="L2565" s="332"/>
      <c r="M2565" s="332"/>
      <c r="N2565" s="333"/>
    </row>
    <row r="2566" spans="2:14" x14ac:dyDescent="0.25">
      <c r="B2566" s="328"/>
      <c r="C2566" s="328"/>
      <c r="D2566" s="329"/>
      <c r="E2566" s="330"/>
      <c r="F2566" s="330"/>
      <c r="G2566" s="330"/>
      <c r="H2566" s="331"/>
      <c r="I2566" s="332"/>
      <c r="J2566" s="332"/>
      <c r="K2566" s="332"/>
      <c r="L2566" s="332"/>
      <c r="M2566" s="332"/>
      <c r="N2566" s="333"/>
    </row>
    <row r="2567" spans="2:14" x14ac:dyDescent="0.25">
      <c r="B2567" s="328"/>
      <c r="C2567" s="328"/>
      <c r="D2567" s="329"/>
      <c r="E2567" s="330"/>
      <c r="F2567" s="330"/>
      <c r="G2567" s="330"/>
      <c r="H2567" s="331"/>
      <c r="I2567" s="332"/>
      <c r="J2567" s="332"/>
      <c r="K2567" s="332"/>
      <c r="L2567" s="332"/>
      <c r="M2567" s="332"/>
      <c r="N2567" s="333"/>
    </row>
    <row r="2568" spans="2:14" x14ac:dyDescent="0.25">
      <c r="B2568" s="328"/>
      <c r="C2568" s="328"/>
      <c r="D2568" s="329"/>
      <c r="E2568" s="330"/>
      <c r="F2568" s="330"/>
      <c r="G2568" s="330"/>
      <c r="H2568" s="331"/>
      <c r="I2568" s="332"/>
      <c r="J2568" s="332"/>
      <c r="K2568" s="332"/>
      <c r="L2568" s="332"/>
      <c r="M2568" s="332"/>
      <c r="N2568" s="333"/>
    </row>
    <row r="2569" spans="2:14" x14ac:dyDescent="0.25">
      <c r="B2569" s="328"/>
      <c r="C2569" s="328"/>
      <c r="D2569" s="329"/>
      <c r="E2569" s="330"/>
      <c r="F2569" s="330"/>
      <c r="G2569" s="330"/>
      <c r="H2569" s="331"/>
      <c r="I2569" s="332"/>
      <c r="J2569" s="332"/>
      <c r="K2569" s="332"/>
      <c r="L2569" s="332"/>
      <c r="M2569" s="332"/>
      <c r="N2569" s="333"/>
    </row>
    <row r="2570" spans="2:14" x14ac:dyDescent="0.25">
      <c r="B2570" s="328"/>
      <c r="C2570" s="328"/>
      <c r="D2570" s="329"/>
      <c r="E2570" s="330"/>
      <c r="F2570" s="330"/>
      <c r="G2570" s="330"/>
      <c r="H2570" s="331"/>
      <c r="I2570" s="332"/>
      <c r="J2570" s="332"/>
      <c r="K2570" s="332"/>
      <c r="L2570" s="332"/>
      <c r="M2570" s="332"/>
      <c r="N2570" s="333"/>
    </row>
    <row r="2571" spans="2:14" x14ac:dyDescent="0.25">
      <c r="B2571" s="328"/>
      <c r="C2571" s="328"/>
      <c r="D2571" s="329"/>
      <c r="E2571" s="330"/>
      <c r="F2571" s="330"/>
      <c r="G2571" s="330"/>
      <c r="H2571" s="331"/>
      <c r="I2571" s="332"/>
      <c r="J2571" s="332"/>
      <c r="K2571" s="332"/>
      <c r="L2571" s="332"/>
      <c r="M2571" s="332"/>
      <c r="N2571" s="333"/>
    </row>
    <row r="2572" spans="2:14" x14ac:dyDescent="0.25">
      <c r="B2572" s="328"/>
      <c r="C2572" s="328"/>
      <c r="D2572" s="329"/>
      <c r="E2572" s="330"/>
      <c r="F2572" s="330"/>
      <c r="G2572" s="330"/>
      <c r="H2572" s="331"/>
      <c r="I2572" s="332"/>
      <c r="J2572" s="332"/>
      <c r="K2572" s="332"/>
      <c r="L2572" s="332"/>
      <c r="M2572" s="332"/>
      <c r="N2572" s="333"/>
    </row>
    <row r="2573" spans="2:14" x14ac:dyDescent="0.25">
      <c r="B2573" s="328"/>
      <c r="C2573" s="328"/>
      <c r="D2573" s="329"/>
      <c r="E2573" s="330"/>
      <c r="F2573" s="330"/>
      <c r="G2573" s="330"/>
      <c r="H2573" s="331"/>
      <c r="I2573" s="332"/>
      <c r="J2573" s="332"/>
      <c r="K2573" s="332"/>
      <c r="L2573" s="332"/>
      <c r="M2573" s="332"/>
      <c r="N2573" s="333"/>
    </row>
    <row r="2574" spans="2:14" x14ac:dyDescent="0.25">
      <c r="B2574" s="328"/>
      <c r="C2574" s="328"/>
      <c r="D2574" s="329"/>
      <c r="E2574" s="330"/>
      <c r="F2574" s="330"/>
      <c r="G2574" s="330"/>
      <c r="H2574" s="331"/>
      <c r="I2574" s="332"/>
      <c r="J2574" s="332"/>
      <c r="K2574" s="332"/>
      <c r="L2574" s="332"/>
      <c r="M2574" s="332"/>
      <c r="N2574" s="333"/>
    </row>
    <row r="2575" spans="2:14" x14ac:dyDescent="0.25">
      <c r="B2575" s="328"/>
      <c r="C2575" s="328"/>
      <c r="D2575" s="329"/>
      <c r="E2575" s="330"/>
      <c r="F2575" s="330"/>
      <c r="G2575" s="330"/>
      <c r="H2575" s="331"/>
      <c r="I2575" s="332"/>
      <c r="J2575" s="332"/>
      <c r="K2575" s="332"/>
      <c r="L2575" s="332"/>
      <c r="M2575" s="332"/>
      <c r="N2575" s="333"/>
    </row>
    <row r="2576" spans="2:14" x14ac:dyDescent="0.25">
      <c r="B2576" s="328"/>
      <c r="C2576" s="328"/>
      <c r="D2576" s="329"/>
      <c r="E2576" s="330"/>
      <c r="F2576" s="330"/>
      <c r="G2576" s="330"/>
      <c r="H2576" s="331"/>
      <c r="I2576" s="332"/>
      <c r="J2576" s="332"/>
      <c r="K2576" s="332"/>
      <c r="L2576" s="332"/>
      <c r="M2576" s="332"/>
      <c r="N2576" s="333"/>
    </row>
    <row r="2577" spans="2:14" x14ac:dyDescent="0.25">
      <c r="B2577" s="328"/>
      <c r="C2577" s="328"/>
      <c r="D2577" s="329"/>
      <c r="E2577" s="330"/>
      <c r="F2577" s="330"/>
      <c r="G2577" s="330"/>
      <c r="H2577" s="331"/>
      <c r="I2577" s="332"/>
      <c r="J2577" s="332"/>
      <c r="K2577" s="332"/>
      <c r="L2577" s="332"/>
      <c r="M2577" s="332"/>
      <c r="N2577" s="333"/>
    </row>
    <row r="2578" spans="2:14" x14ac:dyDescent="0.25">
      <c r="B2578" s="328"/>
      <c r="C2578" s="328"/>
      <c r="D2578" s="329"/>
      <c r="E2578" s="330"/>
      <c r="F2578" s="330"/>
      <c r="G2578" s="330"/>
      <c r="H2578" s="331"/>
      <c r="I2578" s="332"/>
      <c r="J2578" s="332"/>
      <c r="K2578" s="332"/>
      <c r="L2578" s="332"/>
      <c r="M2578" s="332"/>
      <c r="N2578" s="333"/>
    </row>
    <row r="2579" spans="2:14" x14ac:dyDescent="0.25">
      <c r="B2579" s="328"/>
      <c r="C2579" s="328"/>
      <c r="D2579" s="329"/>
      <c r="E2579" s="330"/>
      <c r="F2579" s="330"/>
      <c r="G2579" s="330"/>
      <c r="H2579" s="331"/>
      <c r="I2579" s="332"/>
      <c r="J2579" s="332"/>
      <c r="K2579" s="332"/>
      <c r="L2579" s="332"/>
      <c r="M2579" s="332"/>
      <c r="N2579" s="333"/>
    </row>
    <row r="2580" spans="2:14" x14ac:dyDescent="0.25">
      <c r="B2580" s="328"/>
      <c r="C2580" s="328"/>
      <c r="D2580" s="329"/>
      <c r="E2580" s="330"/>
      <c r="F2580" s="330"/>
      <c r="G2580" s="330"/>
      <c r="H2580" s="331"/>
      <c r="I2580" s="332"/>
      <c r="J2580" s="332"/>
      <c r="K2580" s="332"/>
      <c r="L2580" s="332"/>
      <c r="M2580" s="332"/>
      <c r="N2580" s="333"/>
    </row>
    <row r="2581" spans="2:14" x14ac:dyDescent="0.25">
      <c r="B2581" s="328"/>
      <c r="C2581" s="328"/>
      <c r="D2581" s="329"/>
      <c r="E2581" s="330"/>
      <c r="F2581" s="330"/>
      <c r="G2581" s="330"/>
      <c r="H2581" s="331"/>
      <c r="I2581" s="332"/>
      <c r="J2581" s="332"/>
      <c r="K2581" s="332"/>
      <c r="L2581" s="332"/>
      <c r="M2581" s="332"/>
      <c r="N2581" s="333"/>
    </row>
    <row r="2582" spans="2:14" x14ac:dyDescent="0.25">
      <c r="B2582" s="328"/>
      <c r="C2582" s="328"/>
      <c r="D2582" s="329"/>
      <c r="E2582" s="330"/>
      <c r="F2582" s="330"/>
      <c r="G2582" s="330"/>
      <c r="H2582" s="331"/>
      <c r="I2582" s="332"/>
      <c r="J2582" s="332"/>
      <c r="K2582" s="332"/>
      <c r="L2582" s="332"/>
      <c r="M2582" s="332"/>
      <c r="N2582" s="333"/>
    </row>
    <row r="2583" spans="2:14" x14ac:dyDescent="0.25">
      <c r="B2583" s="328"/>
      <c r="C2583" s="328"/>
      <c r="D2583" s="329"/>
      <c r="E2583" s="330"/>
      <c r="F2583" s="330"/>
      <c r="G2583" s="330"/>
      <c r="H2583" s="331"/>
      <c r="I2583" s="332"/>
      <c r="J2583" s="332"/>
      <c r="K2583" s="332"/>
      <c r="L2583" s="332"/>
      <c r="M2583" s="332"/>
      <c r="N2583" s="333"/>
    </row>
    <row r="2584" spans="2:14" x14ac:dyDescent="0.25">
      <c r="B2584" s="328"/>
      <c r="C2584" s="328"/>
      <c r="D2584" s="329"/>
      <c r="E2584" s="330"/>
      <c r="F2584" s="330"/>
      <c r="G2584" s="330"/>
      <c r="H2584" s="331"/>
      <c r="I2584" s="332"/>
      <c r="J2584" s="332"/>
      <c r="K2584" s="332"/>
      <c r="L2584" s="332"/>
      <c r="M2584" s="332"/>
      <c r="N2584" s="333"/>
    </row>
    <row r="2585" spans="2:14" x14ac:dyDescent="0.25">
      <c r="B2585" s="328"/>
      <c r="C2585" s="328"/>
      <c r="D2585" s="329"/>
      <c r="E2585" s="330"/>
      <c r="F2585" s="330"/>
      <c r="G2585" s="330"/>
      <c r="H2585" s="331"/>
      <c r="I2585" s="332"/>
      <c r="J2585" s="332"/>
      <c r="K2585" s="332"/>
      <c r="L2585" s="332"/>
      <c r="M2585" s="332"/>
      <c r="N2585" s="333"/>
    </row>
    <row r="2586" spans="2:14" x14ac:dyDescent="0.25">
      <c r="B2586" s="328"/>
      <c r="C2586" s="328"/>
      <c r="D2586" s="329"/>
      <c r="E2586" s="330"/>
      <c r="F2586" s="330"/>
      <c r="G2586" s="330"/>
      <c r="H2586" s="331"/>
      <c r="I2586" s="332"/>
      <c r="J2586" s="332"/>
      <c r="K2586" s="332"/>
      <c r="L2586" s="332"/>
      <c r="M2586" s="332"/>
      <c r="N2586" s="333"/>
    </row>
    <row r="2587" spans="2:14" x14ac:dyDescent="0.25">
      <c r="B2587" s="328"/>
      <c r="C2587" s="328"/>
      <c r="D2587" s="329"/>
      <c r="E2587" s="330"/>
      <c r="F2587" s="330"/>
      <c r="G2587" s="330"/>
      <c r="H2587" s="331"/>
      <c r="I2587" s="332"/>
      <c r="J2587" s="332"/>
      <c r="K2587" s="332"/>
      <c r="L2587" s="332"/>
      <c r="M2587" s="332"/>
      <c r="N2587" s="333"/>
    </row>
    <row r="2588" spans="2:14" x14ac:dyDescent="0.25">
      <c r="B2588" s="328"/>
      <c r="C2588" s="328"/>
      <c r="D2588" s="329"/>
      <c r="E2588" s="330"/>
      <c r="F2588" s="330"/>
      <c r="G2588" s="330"/>
      <c r="H2588" s="331"/>
      <c r="I2588" s="332"/>
      <c r="J2588" s="332"/>
      <c r="K2588" s="332"/>
      <c r="L2588" s="332"/>
      <c r="M2588" s="332"/>
      <c r="N2588" s="333"/>
    </row>
    <row r="2589" spans="2:14" x14ac:dyDescent="0.25">
      <c r="B2589" s="328"/>
      <c r="C2589" s="328"/>
      <c r="D2589" s="329"/>
      <c r="E2589" s="330"/>
      <c r="F2589" s="330"/>
      <c r="G2589" s="330"/>
      <c r="H2589" s="331"/>
      <c r="I2589" s="332"/>
      <c r="J2589" s="332"/>
      <c r="K2589" s="332"/>
      <c r="L2589" s="332"/>
      <c r="M2589" s="332"/>
      <c r="N2589" s="333"/>
    </row>
    <row r="2590" spans="2:14" x14ac:dyDescent="0.25">
      <c r="B2590" s="328"/>
      <c r="C2590" s="328"/>
      <c r="D2590" s="329"/>
      <c r="E2590" s="330"/>
      <c r="F2590" s="330"/>
      <c r="G2590" s="330"/>
      <c r="H2590" s="331"/>
      <c r="I2590" s="332"/>
      <c r="J2590" s="332"/>
      <c r="K2590" s="332"/>
      <c r="L2590" s="332"/>
      <c r="M2590" s="332"/>
      <c r="N2590" s="333"/>
    </row>
    <row r="2591" spans="2:14" x14ac:dyDescent="0.25">
      <c r="B2591" s="328"/>
      <c r="C2591" s="328"/>
      <c r="D2591" s="329"/>
      <c r="E2591" s="330"/>
      <c r="F2591" s="330"/>
      <c r="G2591" s="330"/>
      <c r="H2591" s="331"/>
      <c r="I2591" s="332"/>
      <c r="J2591" s="332"/>
      <c r="K2591" s="332"/>
      <c r="L2591" s="332"/>
      <c r="M2591" s="332"/>
      <c r="N2591" s="333"/>
    </row>
    <row r="2592" spans="2:14" x14ac:dyDescent="0.25">
      <c r="B2592" s="328"/>
      <c r="C2592" s="328"/>
      <c r="D2592" s="329"/>
      <c r="E2592" s="330"/>
      <c r="F2592" s="330"/>
      <c r="G2592" s="330"/>
      <c r="H2592" s="331"/>
      <c r="I2592" s="332"/>
      <c r="J2592" s="332"/>
      <c r="K2592" s="332"/>
      <c r="L2592" s="332"/>
      <c r="M2592" s="332"/>
      <c r="N2592" s="333"/>
    </row>
    <row r="2593" spans="2:14" x14ac:dyDescent="0.25">
      <c r="B2593" s="328"/>
      <c r="C2593" s="328"/>
      <c r="D2593" s="329"/>
      <c r="E2593" s="330"/>
      <c r="F2593" s="330"/>
      <c r="G2593" s="330"/>
      <c r="H2593" s="331"/>
      <c r="I2593" s="332"/>
      <c r="J2593" s="332"/>
      <c r="K2593" s="332"/>
      <c r="L2593" s="332"/>
      <c r="M2593" s="332"/>
      <c r="N2593" s="333"/>
    </row>
    <row r="2594" spans="2:14" x14ac:dyDescent="0.25">
      <c r="B2594" s="328"/>
      <c r="C2594" s="328"/>
      <c r="D2594" s="329"/>
      <c r="E2594" s="330"/>
      <c r="F2594" s="330"/>
      <c r="G2594" s="330"/>
      <c r="H2594" s="331"/>
      <c r="I2594" s="332"/>
      <c r="J2594" s="332"/>
      <c r="K2594" s="332"/>
      <c r="L2594" s="332"/>
      <c r="M2594" s="332"/>
      <c r="N2594" s="333"/>
    </row>
    <row r="2595" spans="2:14" x14ac:dyDescent="0.25">
      <c r="B2595" s="328"/>
      <c r="C2595" s="328"/>
      <c r="D2595" s="329"/>
      <c r="E2595" s="330"/>
      <c r="F2595" s="330"/>
      <c r="G2595" s="330"/>
      <c r="H2595" s="331"/>
      <c r="I2595" s="332"/>
      <c r="J2595" s="332"/>
      <c r="K2595" s="332"/>
      <c r="L2595" s="332"/>
      <c r="M2595" s="332"/>
      <c r="N2595" s="333"/>
    </row>
    <row r="2596" spans="2:14" x14ac:dyDescent="0.25">
      <c r="B2596" s="328"/>
      <c r="C2596" s="328"/>
      <c r="D2596" s="329"/>
      <c r="E2596" s="330"/>
      <c r="F2596" s="330"/>
      <c r="G2596" s="330"/>
      <c r="H2596" s="331"/>
      <c r="I2596" s="332"/>
      <c r="J2596" s="332"/>
      <c r="K2596" s="332"/>
      <c r="L2596" s="332"/>
      <c r="M2596" s="332"/>
      <c r="N2596" s="333"/>
    </row>
    <row r="2597" spans="2:14" x14ac:dyDescent="0.25">
      <c r="B2597" s="328"/>
      <c r="C2597" s="328"/>
      <c r="D2597" s="329"/>
      <c r="E2597" s="330"/>
      <c r="F2597" s="330"/>
      <c r="G2597" s="330"/>
      <c r="H2597" s="331"/>
      <c r="I2597" s="332"/>
      <c r="J2597" s="332"/>
      <c r="K2597" s="332"/>
      <c r="L2597" s="332"/>
      <c r="M2597" s="332"/>
      <c r="N2597" s="333"/>
    </row>
    <row r="2598" spans="2:14" x14ac:dyDescent="0.25">
      <c r="B2598" s="328"/>
      <c r="C2598" s="328"/>
      <c r="D2598" s="329"/>
      <c r="E2598" s="330"/>
      <c r="F2598" s="330"/>
      <c r="G2598" s="330"/>
      <c r="H2598" s="331"/>
      <c r="I2598" s="332"/>
      <c r="J2598" s="332"/>
      <c r="K2598" s="332"/>
      <c r="L2598" s="332"/>
      <c r="M2598" s="332"/>
      <c r="N2598" s="333"/>
    </row>
    <row r="2599" spans="2:14" x14ac:dyDescent="0.25">
      <c r="B2599" s="328"/>
      <c r="C2599" s="328"/>
      <c r="D2599" s="329"/>
      <c r="E2599" s="330"/>
      <c r="F2599" s="330"/>
      <c r="G2599" s="330"/>
      <c r="H2599" s="331"/>
      <c r="I2599" s="332"/>
      <c r="J2599" s="332"/>
      <c r="K2599" s="332"/>
      <c r="L2599" s="332"/>
      <c r="M2599" s="332"/>
      <c r="N2599" s="333"/>
    </row>
    <row r="2600" spans="2:14" x14ac:dyDescent="0.25">
      <c r="B2600" s="328"/>
      <c r="C2600" s="328"/>
      <c r="D2600" s="329"/>
      <c r="E2600" s="330"/>
      <c r="F2600" s="330"/>
      <c r="G2600" s="330"/>
      <c r="H2600" s="331"/>
      <c r="I2600" s="332"/>
      <c r="J2600" s="332"/>
      <c r="K2600" s="332"/>
      <c r="L2600" s="332"/>
      <c r="M2600" s="332"/>
      <c r="N2600" s="333"/>
    </row>
    <row r="2601" spans="2:14" x14ac:dyDescent="0.25">
      <c r="B2601" s="328"/>
      <c r="C2601" s="328"/>
      <c r="D2601" s="329"/>
      <c r="E2601" s="330"/>
      <c r="F2601" s="330"/>
      <c r="G2601" s="330"/>
      <c r="H2601" s="331"/>
      <c r="I2601" s="332"/>
      <c r="J2601" s="332"/>
      <c r="K2601" s="332"/>
      <c r="L2601" s="332"/>
      <c r="M2601" s="332"/>
      <c r="N2601" s="333"/>
    </row>
    <row r="2602" spans="2:14" x14ac:dyDescent="0.25">
      <c r="B2602" s="328"/>
      <c r="C2602" s="328"/>
      <c r="D2602" s="329"/>
      <c r="E2602" s="330"/>
      <c r="F2602" s="330"/>
      <c r="G2602" s="330"/>
      <c r="H2602" s="331"/>
      <c r="I2602" s="332"/>
      <c r="J2602" s="332"/>
      <c r="K2602" s="332"/>
      <c r="L2602" s="332"/>
      <c r="M2602" s="332"/>
      <c r="N2602" s="333"/>
    </row>
    <row r="2603" spans="2:14" x14ac:dyDescent="0.25">
      <c r="B2603" s="328"/>
      <c r="C2603" s="328"/>
      <c r="D2603" s="329"/>
      <c r="E2603" s="330"/>
      <c r="F2603" s="330"/>
      <c r="G2603" s="330"/>
      <c r="H2603" s="331"/>
      <c r="I2603" s="332"/>
      <c r="J2603" s="332"/>
      <c r="K2603" s="332"/>
      <c r="L2603" s="332"/>
      <c r="M2603" s="332"/>
      <c r="N2603" s="333"/>
    </row>
    <row r="2604" spans="2:14" x14ac:dyDescent="0.25">
      <c r="B2604" s="328"/>
      <c r="C2604" s="328"/>
      <c r="D2604" s="329"/>
      <c r="E2604" s="330"/>
      <c r="F2604" s="330"/>
      <c r="G2604" s="330"/>
      <c r="H2604" s="331"/>
      <c r="I2604" s="332"/>
      <c r="J2604" s="332"/>
      <c r="K2604" s="332"/>
      <c r="L2604" s="332"/>
      <c r="M2604" s="332"/>
      <c r="N2604" s="333"/>
    </row>
    <row r="2605" spans="2:14" x14ac:dyDescent="0.25">
      <c r="B2605" s="328"/>
      <c r="C2605" s="328"/>
      <c r="D2605" s="329"/>
      <c r="E2605" s="330"/>
      <c r="F2605" s="330"/>
      <c r="G2605" s="330"/>
      <c r="H2605" s="331"/>
      <c r="I2605" s="332"/>
      <c r="J2605" s="332"/>
      <c r="K2605" s="332"/>
      <c r="L2605" s="332"/>
      <c r="M2605" s="332"/>
      <c r="N2605" s="333"/>
    </row>
    <row r="2606" spans="2:14" x14ac:dyDescent="0.25">
      <c r="B2606" s="328"/>
      <c r="C2606" s="328"/>
      <c r="D2606" s="329"/>
      <c r="E2606" s="330"/>
      <c r="F2606" s="330"/>
      <c r="G2606" s="330"/>
      <c r="H2606" s="331"/>
      <c r="I2606" s="332"/>
      <c r="J2606" s="332"/>
      <c r="K2606" s="332"/>
      <c r="L2606" s="332"/>
      <c r="M2606" s="332"/>
      <c r="N2606" s="333"/>
    </row>
    <row r="2607" spans="2:14" x14ac:dyDescent="0.25">
      <c r="B2607" s="328"/>
      <c r="C2607" s="328"/>
      <c r="D2607" s="329"/>
      <c r="E2607" s="330"/>
      <c r="F2607" s="330"/>
      <c r="G2607" s="330"/>
      <c r="H2607" s="331"/>
      <c r="I2607" s="332"/>
      <c r="J2607" s="332"/>
      <c r="K2607" s="332"/>
      <c r="L2607" s="332"/>
      <c r="M2607" s="332"/>
      <c r="N2607" s="333"/>
    </row>
    <row r="2608" spans="2:14" x14ac:dyDescent="0.25">
      <c r="B2608" s="328"/>
      <c r="C2608" s="328"/>
      <c r="D2608" s="329"/>
      <c r="E2608" s="330"/>
      <c r="F2608" s="330"/>
      <c r="G2608" s="330"/>
      <c r="H2608" s="331"/>
      <c r="I2608" s="332"/>
      <c r="J2608" s="332"/>
      <c r="K2608" s="332"/>
      <c r="L2608" s="332"/>
      <c r="M2608" s="332"/>
      <c r="N2608" s="333"/>
    </row>
    <row r="2609" spans="2:14" x14ac:dyDescent="0.25">
      <c r="B2609" s="328"/>
      <c r="C2609" s="328"/>
      <c r="D2609" s="329"/>
      <c r="E2609" s="330"/>
      <c r="F2609" s="330"/>
      <c r="G2609" s="330"/>
      <c r="H2609" s="331"/>
      <c r="I2609" s="332"/>
      <c r="J2609" s="332"/>
      <c r="K2609" s="332"/>
      <c r="L2609" s="332"/>
      <c r="M2609" s="332"/>
      <c r="N2609" s="333"/>
    </row>
    <row r="2610" spans="2:14" x14ac:dyDescent="0.25">
      <c r="B2610" s="328"/>
      <c r="C2610" s="328"/>
      <c r="D2610" s="329"/>
      <c r="E2610" s="330"/>
      <c r="F2610" s="330"/>
      <c r="G2610" s="330"/>
      <c r="H2610" s="331"/>
      <c r="I2610" s="332"/>
      <c r="J2610" s="332"/>
      <c r="K2610" s="332"/>
      <c r="L2610" s="332"/>
      <c r="M2610" s="332"/>
      <c r="N2610" s="333"/>
    </row>
    <row r="2611" spans="2:14" x14ac:dyDescent="0.25">
      <c r="B2611" s="328"/>
      <c r="C2611" s="328"/>
      <c r="D2611" s="329"/>
      <c r="E2611" s="330"/>
      <c r="F2611" s="330"/>
      <c r="G2611" s="330"/>
      <c r="H2611" s="331"/>
      <c r="I2611" s="332"/>
      <c r="J2611" s="332"/>
      <c r="K2611" s="332"/>
      <c r="L2611" s="332"/>
      <c r="M2611" s="332"/>
      <c r="N2611" s="333"/>
    </row>
    <row r="2612" spans="2:14" x14ac:dyDescent="0.25">
      <c r="B2612" s="328"/>
      <c r="C2612" s="328"/>
      <c r="D2612" s="329"/>
      <c r="E2612" s="330"/>
      <c r="F2612" s="330"/>
      <c r="G2612" s="330"/>
      <c r="H2612" s="331"/>
      <c r="I2612" s="332"/>
      <c r="J2612" s="332"/>
      <c r="K2612" s="332"/>
      <c r="L2612" s="332"/>
      <c r="M2612" s="332"/>
      <c r="N2612" s="333"/>
    </row>
    <row r="2613" spans="2:14" x14ac:dyDescent="0.25">
      <c r="B2613" s="328"/>
      <c r="C2613" s="328"/>
      <c r="D2613" s="329"/>
      <c r="E2613" s="330"/>
      <c r="F2613" s="330"/>
      <c r="G2613" s="330"/>
      <c r="H2613" s="331"/>
      <c r="I2613" s="332"/>
      <c r="J2613" s="332"/>
      <c r="K2613" s="332"/>
      <c r="L2613" s="332"/>
      <c r="M2613" s="332"/>
      <c r="N2613" s="333"/>
    </row>
    <row r="2614" spans="2:14" x14ac:dyDescent="0.25">
      <c r="B2614" s="328"/>
      <c r="C2614" s="328"/>
      <c r="D2614" s="329"/>
      <c r="E2614" s="330"/>
      <c r="F2614" s="330"/>
      <c r="G2614" s="330"/>
      <c r="H2614" s="331"/>
      <c r="I2614" s="332"/>
      <c r="J2614" s="332"/>
      <c r="K2614" s="332"/>
      <c r="L2614" s="332"/>
      <c r="M2614" s="332"/>
      <c r="N2614" s="333"/>
    </row>
    <row r="2615" spans="2:14" x14ac:dyDescent="0.25">
      <c r="B2615" s="328"/>
      <c r="C2615" s="328"/>
      <c r="D2615" s="329"/>
      <c r="E2615" s="330"/>
      <c r="F2615" s="330"/>
      <c r="G2615" s="330"/>
      <c r="H2615" s="331"/>
      <c r="I2615" s="332"/>
      <c r="J2615" s="332"/>
      <c r="K2615" s="332"/>
      <c r="L2615" s="332"/>
      <c r="M2615" s="332"/>
      <c r="N2615" s="333"/>
    </row>
    <row r="2616" spans="2:14" x14ac:dyDescent="0.25">
      <c r="B2616" s="328"/>
      <c r="C2616" s="328"/>
      <c r="D2616" s="329"/>
      <c r="E2616" s="330"/>
      <c r="F2616" s="330"/>
      <c r="G2616" s="330"/>
      <c r="H2616" s="331"/>
      <c r="I2616" s="332"/>
      <c r="J2616" s="332"/>
      <c r="K2616" s="332"/>
      <c r="L2616" s="332"/>
      <c r="M2616" s="332"/>
      <c r="N2616" s="333"/>
    </row>
    <row r="2617" spans="2:14" x14ac:dyDescent="0.25">
      <c r="B2617" s="328"/>
      <c r="C2617" s="328"/>
      <c r="D2617" s="329"/>
      <c r="E2617" s="330"/>
      <c r="F2617" s="330"/>
      <c r="G2617" s="330"/>
      <c r="H2617" s="331"/>
      <c r="I2617" s="332"/>
      <c r="J2617" s="332"/>
      <c r="K2617" s="332"/>
      <c r="L2617" s="332"/>
      <c r="M2617" s="332"/>
      <c r="N2617" s="333"/>
    </row>
    <row r="2618" spans="2:14" x14ac:dyDescent="0.25">
      <c r="B2618" s="328"/>
      <c r="C2618" s="328"/>
      <c r="D2618" s="329"/>
      <c r="E2618" s="330"/>
      <c r="F2618" s="330"/>
      <c r="G2618" s="330"/>
      <c r="H2618" s="331"/>
      <c r="I2618" s="332"/>
      <c r="J2618" s="332"/>
      <c r="K2618" s="332"/>
      <c r="L2618" s="332"/>
      <c r="M2618" s="332"/>
      <c r="N2618" s="333"/>
    </row>
    <row r="2619" spans="2:14" x14ac:dyDescent="0.25">
      <c r="B2619" s="328"/>
      <c r="C2619" s="328"/>
      <c r="D2619" s="329"/>
      <c r="E2619" s="330"/>
      <c r="F2619" s="330"/>
      <c r="G2619" s="330"/>
      <c r="H2619" s="331"/>
      <c r="I2619" s="332"/>
      <c r="J2619" s="332"/>
      <c r="K2619" s="332"/>
      <c r="L2619" s="332"/>
      <c r="M2619" s="332"/>
      <c r="N2619" s="333"/>
    </row>
    <row r="2620" spans="2:14" x14ac:dyDescent="0.25">
      <c r="B2620" s="328"/>
      <c r="C2620" s="328"/>
      <c r="D2620" s="329"/>
      <c r="E2620" s="330"/>
      <c r="F2620" s="330"/>
      <c r="G2620" s="330"/>
      <c r="H2620" s="331"/>
      <c r="I2620" s="332"/>
      <c r="J2620" s="332"/>
      <c r="K2620" s="332"/>
      <c r="L2620" s="332"/>
      <c r="M2620" s="332"/>
      <c r="N2620" s="333"/>
    </row>
    <row r="2621" spans="2:14" x14ac:dyDescent="0.25">
      <c r="B2621" s="328"/>
      <c r="C2621" s="328"/>
      <c r="D2621" s="329"/>
      <c r="E2621" s="330"/>
      <c r="F2621" s="330"/>
      <c r="G2621" s="330"/>
      <c r="H2621" s="331"/>
      <c r="I2621" s="332"/>
      <c r="J2621" s="332"/>
      <c r="K2621" s="332"/>
      <c r="L2621" s="332"/>
      <c r="M2621" s="332"/>
      <c r="N2621" s="333"/>
    </row>
    <row r="2622" spans="2:14" x14ac:dyDescent="0.25">
      <c r="B2622" s="328"/>
      <c r="C2622" s="328"/>
      <c r="D2622" s="329"/>
      <c r="E2622" s="330"/>
      <c r="F2622" s="330"/>
      <c r="G2622" s="330"/>
      <c r="H2622" s="331"/>
      <c r="I2622" s="332"/>
      <c r="J2622" s="332"/>
      <c r="K2622" s="332"/>
      <c r="L2622" s="332"/>
      <c r="M2622" s="332"/>
      <c r="N2622" s="333"/>
    </row>
    <row r="2623" spans="2:14" x14ac:dyDescent="0.25">
      <c r="B2623" s="328"/>
      <c r="C2623" s="328"/>
      <c r="D2623" s="329"/>
      <c r="E2623" s="330"/>
      <c r="F2623" s="330"/>
      <c r="G2623" s="330"/>
      <c r="H2623" s="331"/>
      <c r="I2623" s="332"/>
      <c r="J2623" s="332"/>
      <c r="K2623" s="332"/>
      <c r="L2623" s="332"/>
      <c r="M2623" s="332"/>
      <c r="N2623" s="333"/>
    </row>
    <row r="2624" spans="2:14" x14ac:dyDescent="0.25">
      <c r="B2624" s="328"/>
      <c r="C2624" s="328"/>
      <c r="D2624" s="329"/>
      <c r="E2624" s="330"/>
      <c r="F2624" s="330"/>
      <c r="G2624" s="330"/>
      <c r="H2624" s="331"/>
      <c r="I2624" s="332"/>
      <c r="J2624" s="332"/>
      <c r="K2624" s="332"/>
      <c r="L2624" s="332"/>
      <c r="M2624" s="332"/>
      <c r="N2624" s="333"/>
    </row>
    <row r="2625" spans="2:14" x14ac:dyDescent="0.25">
      <c r="B2625" s="328"/>
      <c r="C2625" s="328"/>
      <c r="D2625" s="329"/>
      <c r="E2625" s="330"/>
      <c r="F2625" s="330"/>
      <c r="G2625" s="330"/>
      <c r="H2625" s="331"/>
      <c r="I2625" s="332"/>
      <c r="J2625" s="332"/>
      <c r="K2625" s="332"/>
      <c r="L2625" s="332"/>
      <c r="M2625" s="332"/>
      <c r="N2625" s="333"/>
    </row>
    <row r="2626" spans="2:14" x14ac:dyDescent="0.25">
      <c r="B2626" s="328"/>
      <c r="C2626" s="328"/>
      <c r="D2626" s="329"/>
      <c r="E2626" s="330"/>
      <c r="F2626" s="330"/>
      <c r="G2626" s="330"/>
      <c r="H2626" s="331"/>
      <c r="I2626" s="332"/>
      <c r="J2626" s="332"/>
      <c r="K2626" s="332"/>
      <c r="L2626" s="332"/>
      <c r="M2626" s="332"/>
      <c r="N2626" s="333"/>
    </row>
    <row r="2627" spans="2:14" x14ac:dyDescent="0.25">
      <c r="B2627" s="328"/>
      <c r="C2627" s="328"/>
      <c r="D2627" s="329"/>
      <c r="E2627" s="330"/>
      <c r="F2627" s="330"/>
      <c r="G2627" s="330"/>
      <c r="H2627" s="331"/>
      <c r="I2627" s="332"/>
      <c r="J2627" s="332"/>
      <c r="K2627" s="332"/>
      <c r="L2627" s="332"/>
      <c r="M2627" s="332"/>
      <c r="N2627" s="333"/>
    </row>
    <row r="2628" spans="2:14" x14ac:dyDescent="0.25">
      <c r="B2628" s="328"/>
      <c r="C2628" s="328"/>
      <c r="D2628" s="329"/>
      <c r="E2628" s="330"/>
      <c r="F2628" s="330"/>
      <c r="G2628" s="330"/>
      <c r="H2628" s="331"/>
      <c r="I2628" s="332"/>
      <c r="J2628" s="332"/>
      <c r="K2628" s="332"/>
      <c r="L2628" s="332"/>
      <c r="M2628" s="332"/>
      <c r="N2628" s="333"/>
    </row>
    <row r="2629" spans="2:14" x14ac:dyDescent="0.25">
      <c r="B2629" s="328"/>
      <c r="C2629" s="328"/>
      <c r="D2629" s="329"/>
      <c r="E2629" s="330"/>
      <c r="F2629" s="330"/>
      <c r="G2629" s="330"/>
      <c r="H2629" s="331"/>
      <c r="I2629" s="332"/>
      <c r="J2629" s="332"/>
      <c r="K2629" s="332"/>
      <c r="L2629" s="332"/>
      <c r="M2629" s="332"/>
      <c r="N2629" s="333"/>
    </row>
    <row r="2630" spans="2:14" x14ac:dyDescent="0.25">
      <c r="B2630" s="328"/>
      <c r="C2630" s="328"/>
      <c r="D2630" s="329"/>
      <c r="E2630" s="330"/>
      <c r="F2630" s="330"/>
      <c r="G2630" s="330"/>
      <c r="H2630" s="331"/>
      <c r="I2630" s="332"/>
      <c r="J2630" s="332"/>
      <c r="K2630" s="332"/>
      <c r="L2630" s="332"/>
      <c r="M2630" s="332"/>
      <c r="N2630" s="333"/>
    </row>
    <row r="2631" spans="2:14" x14ac:dyDescent="0.25">
      <c r="B2631" s="328"/>
      <c r="C2631" s="328"/>
      <c r="D2631" s="329"/>
      <c r="E2631" s="330"/>
      <c r="F2631" s="330"/>
      <c r="G2631" s="330"/>
      <c r="H2631" s="331"/>
      <c r="I2631" s="332"/>
      <c r="J2631" s="332"/>
      <c r="K2631" s="332"/>
      <c r="L2631" s="332"/>
      <c r="M2631" s="332"/>
      <c r="N2631" s="333"/>
    </row>
    <row r="2632" spans="2:14" x14ac:dyDescent="0.25">
      <c r="B2632" s="328"/>
      <c r="C2632" s="328"/>
      <c r="D2632" s="329"/>
      <c r="E2632" s="330"/>
      <c r="F2632" s="330"/>
      <c r="G2632" s="330"/>
      <c r="H2632" s="331"/>
      <c r="I2632" s="332"/>
      <c r="J2632" s="332"/>
      <c r="K2632" s="332"/>
      <c r="L2632" s="332"/>
      <c r="M2632" s="332"/>
      <c r="N2632" s="333"/>
    </row>
    <row r="2633" spans="2:14" x14ac:dyDescent="0.25">
      <c r="B2633" s="328"/>
      <c r="C2633" s="328"/>
      <c r="D2633" s="329"/>
      <c r="E2633" s="330"/>
      <c r="F2633" s="330"/>
      <c r="G2633" s="330"/>
      <c r="H2633" s="331"/>
      <c r="I2633" s="332"/>
      <c r="J2633" s="332"/>
      <c r="K2633" s="332"/>
      <c r="L2633" s="332"/>
      <c r="M2633" s="332"/>
      <c r="N2633" s="333"/>
    </row>
    <row r="2634" spans="2:14" x14ac:dyDescent="0.25">
      <c r="B2634" s="328"/>
      <c r="C2634" s="328"/>
      <c r="D2634" s="329"/>
      <c r="E2634" s="330"/>
      <c r="F2634" s="330"/>
      <c r="G2634" s="330"/>
      <c r="H2634" s="331"/>
      <c r="I2634" s="332"/>
      <c r="J2634" s="332"/>
      <c r="K2634" s="332"/>
      <c r="L2634" s="332"/>
      <c r="M2634" s="332"/>
      <c r="N2634" s="333"/>
    </row>
    <row r="2635" spans="2:14" x14ac:dyDescent="0.25">
      <c r="B2635" s="328"/>
      <c r="C2635" s="328"/>
      <c r="D2635" s="329"/>
      <c r="E2635" s="330"/>
      <c r="F2635" s="330"/>
      <c r="G2635" s="330"/>
      <c r="H2635" s="331"/>
      <c r="I2635" s="332"/>
      <c r="J2635" s="332"/>
      <c r="K2635" s="332"/>
      <c r="L2635" s="332"/>
      <c r="M2635" s="332"/>
      <c r="N2635" s="333"/>
    </row>
    <row r="2636" spans="2:14" x14ac:dyDescent="0.25">
      <c r="B2636" s="328"/>
      <c r="C2636" s="328"/>
      <c r="D2636" s="329"/>
      <c r="E2636" s="330"/>
      <c r="F2636" s="330"/>
      <c r="G2636" s="330"/>
      <c r="H2636" s="331"/>
      <c r="I2636" s="332"/>
      <c r="J2636" s="332"/>
      <c r="K2636" s="332"/>
      <c r="L2636" s="332"/>
      <c r="M2636" s="332"/>
      <c r="N2636" s="333"/>
    </row>
    <row r="2637" spans="2:14" x14ac:dyDescent="0.25">
      <c r="B2637" s="328"/>
      <c r="C2637" s="328"/>
      <c r="D2637" s="329"/>
      <c r="E2637" s="330"/>
      <c r="F2637" s="330"/>
      <c r="G2637" s="330"/>
      <c r="H2637" s="331"/>
      <c r="I2637" s="332"/>
      <c r="J2637" s="332"/>
      <c r="K2637" s="332"/>
      <c r="L2637" s="332"/>
      <c r="M2637" s="332"/>
      <c r="N2637" s="333"/>
    </row>
    <row r="2638" spans="2:14" x14ac:dyDescent="0.25">
      <c r="B2638" s="328"/>
      <c r="C2638" s="328"/>
      <c r="D2638" s="329"/>
      <c r="E2638" s="330"/>
      <c r="F2638" s="330"/>
      <c r="G2638" s="330"/>
      <c r="H2638" s="331"/>
      <c r="I2638" s="332"/>
      <c r="J2638" s="332"/>
      <c r="K2638" s="332"/>
      <c r="L2638" s="332"/>
      <c r="M2638" s="332"/>
      <c r="N2638" s="333"/>
    </row>
    <row r="2639" spans="2:14" x14ac:dyDescent="0.25">
      <c r="B2639" s="328"/>
      <c r="C2639" s="328"/>
      <c r="D2639" s="329"/>
      <c r="E2639" s="330"/>
      <c r="F2639" s="330"/>
      <c r="G2639" s="330"/>
      <c r="H2639" s="331"/>
      <c r="I2639" s="332"/>
      <c r="J2639" s="332"/>
      <c r="K2639" s="332"/>
      <c r="L2639" s="332"/>
      <c r="M2639" s="332"/>
      <c r="N2639" s="333"/>
    </row>
    <row r="2640" spans="2:14" x14ac:dyDescent="0.25">
      <c r="B2640" s="328"/>
      <c r="C2640" s="328"/>
      <c r="D2640" s="329"/>
      <c r="E2640" s="330"/>
      <c r="F2640" s="330"/>
      <c r="G2640" s="330"/>
      <c r="H2640" s="331"/>
      <c r="I2640" s="332"/>
      <c r="J2640" s="332"/>
      <c r="K2640" s="332"/>
      <c r="L2640" s="332"/>
      <c r="M2640" s="332"/>
      <c r="N2640" s="333"/>
    </row>
    <row r="2641" spans="2:14" x14ac:dyDescent="0.25">
      <c r="B2641" s="328"/>
      <c r="C2641" s="328"/>
      <c r="D2641" s="329"/>
      <c r="E2641" s="330"/>
      <c r="F2641" s="330"/>
      <c r="G2641" s="330"/>
      <c r="H2641" s="331"/>
      <c r="I2641" s="332"/>
      <c r="J2641" s="332"/>
      <c r="K2641" s="332"/>
      <c r="L2641" s="332"/>
      <c r="M2641" s="332"/>
      <c r="N2641" s="333"/>
    </row>
    <row r="2642" spans="2:14" x14ac:dyDescent="0.25">
      <c r="B2642" s="328"/>
      <c r="C2642" s="328"/>
      <c r="D2642" s="329"/>
      <c r="E2642" s="330"/>
      <c r="F2642" s="330"/>
      <c r="G2642" s="330"/>
      <c r="H2642" s="331"/>
      <c r="I2642" s="332"/>
      <c r="J2642" s="332"/>
      <c r="K2642" s="332"/>
      <c r="L2642" s="332"/>
      <c r="M2642" s="332"/>
      <c r="N2642" s="333"/>
    </row>
    <row r="2643" spans="2:14" x14ac:dyDescent="0.25">
      <c r="B2643" s="328"/>
      <c r="C2643" s="328"/>
      <c r="D2643" s="329"/>
      <c r="E2643" s="330"/>
      <c r="F2643" s="330"/>
      <c r="G2643" s="330"/>
      <c r="H2643" s="331"/>
      <c r="I2643" s="332"/>
      <c r="J2643" s="332"/>
      <c r="K2643" s="332"/>
      <c r="L2643" s="332"/>
      <c r="M2643" s="332"/>
      <c r="N2643" s="333"/>
    </row>
    <row r="2644" spans="2:14" x14ac:dyDescent="0.25">
      <c r="B2644" s="328"/>
      <c r="C2644" s="328"/>
      <c r="D2644" s="329"/>
      <c r="E2644" s="330"/>
      <c r="F2644" s="330"/>
      <c r="G2644" s="330"/>
      <c r="H2644" s="331"/>
      <c r="I2644" s="332"/>
      <c r="J2644" s="332"/>
      <c r="K2644" s="332"/>
      <c r="L2644" s="332"/>
      <c r="M2644" s="332"/>
      <c r="N2644" s="333"/>
    </row>
    <row r="2645" spans="2:14" x14ac:dyDescent="0.25">
      <c r="B2645" s="328"/>
      <c r="C2645" s="328"/>
      <c r="D2645" s="329"/>
      <c r="E2645" s="330"/>
      <c r="F2645" s="330"/>
      <c r="G2645" s="330"/>
      <c r="H2645" s="331"/>
      <c r="I2645" s="332"/>
      <c r="J2645" s="332"/>
      <c r="K2645" s="332"/>
      <c r="L2645" s="332"/>
      <c r="M2645" s="332"/>
      <c r="N2645" s="333"/>
    </row>
    <row r="2646" spans="2:14" x14ac:dyDescent="0.25">
      <c r="B2646" s="328"/>
      <c r="C2646" s="328"/>
      <c r="D2646" s="329"/>
      <c r="E2646" s="330"/>
      <c r="F2646" s="330"/>
      <c r="G2646" s="330"/>
      <c r="H2646" s="331"/>
      <c r="I2646" s="332"/>
      <c r="J2646" s="332"/>
      <c r="K2646" s="332"/>
      <c r="L2646" s="332"/>
      <c r="M2646" s="332"/>
      <c r="N2646" s="333"/>
    </row>
    <row r="2647" spans="2:14" x14ac:dyDescent="0.25">
      <c r="B2647" s="328"/>
      <c r="C2647" s="328"/>
      <c r="D2647" s="329"/>
      <c r="E2647" s="330"/>
      <c r="F2647" s="330"/>
      <c r="G2647" s="330"/>
      <c r="H2647" s="331"/>
      <c r="I2647" s="332"/>
      <c r="J2647" s="332"/>
      <c r="K2647" s="332"/>
      <c r="L2647" s="332"/>
      <c r="M2647" s="332"/>
      <c r="N2647" s="333"/>
    </row>
    <row r="2648" spans="2:14" x14ac:dyDescent="0.25">
      <c r="B2648" s="328"/>
      <c r="C2648" s="328"/>
      <c r="D2648" s="329"/>
      <c r="E2648" s="330"/>
      <c r="F2648" s="330"/>
      <c r="G2648" s="330"/>
      <c r="H2648" s="331"/>
      <c r="I2648" s="332"/>
      <c r="J2648" s="332"/>
      <c r="K2648" s="332"/>
      <c r="L2648" s="332"/>
      <c r="M2648" s="332"/>
      <c r="N2648" s="333"/>
    </row>
    <row r="2649" spans="2:14" x14ac:dyDescent="0.25">
      <c r="B2649" s="328"/>
      <c r="C2649" s="328"/>
      <c r="D2649" s="329"/>
      <c r="E2649" s="330"/>
      <c r="F2649" s="330"/>
      <c r="G2649" s="330"/>
      <c r="H2649" s="331"/>
      <c r="I2649" s="332"/>
      <c r="J2649" s="332"/>
      <c r="K2649" s="332"/>
      <c r="L2649" s="332"/>
      <c r="M2649" s="332"/>
      <c r="N2649" s="333"/>
    </row>
    <row r="2650" spans="2:14" x14ac:dyDescent="0.25">
      <c r="B2650" s="328"/>
      <c r="C2650" s="328"/>
      <c r="D2650" s="329"/>
      <c r="E2650" s="330"/>
      <c r="F2650" s="330"/>
      <c r="G2650" s="330"/>
      <c r="H2650" s="331"/>
      <c r="I2650" s="332"/>
      <c r="J2650" s="332"/>
      <c r="K2650" s="332"/>
      <c r="L2650" s="332"/>
      <c r="M2650" s="332"/>
      <c r="N2650" s="333"/>
    </row>
    <row r="2651" spans="2:14" x14ac:dyDescent="0.25">
      <c r="B2651" s="328"/>
      <c r="C2651" s="328"/>
      <c r="D2651" s="329"/>
      <c r="E2651" s="330"/>
      <c r="F2651" s="330"/>
      <c r="G2651" s="330"/>
      <c r="H2651" s="331"/>
      <c r="I2651" s="332"/>
      <c r="J2651" s="332"/>
      <c r="K2651" s="332"/>
      <c r="L2651" s="332"/>
      <c r="M2651" s="332"/>
      <c r="N2651" s="333"/>
    </row>
    <row r="2652" spans="2:14" x14ac:dyDescent="0.25">
      <c r="B2652" s="328"/>
      <c r="C2652" s="328"/>
      <c r="D2652" s="329"/>
      <c r="E2652" s="330"/>
      <c r="F2652" s="330"/>
      <c r="G2652" s="330"/>
      <c r="H2652" s="331"/>
      <c r="I2652" s="332"/>
      <c r="J2652" s="332"/>
      <c r="K2652" s="332"/>
      <c r="L2652" s="332"/>
      <c r="M2652" s="332"/>
      <c r="N2652" s="333"/>
    </row>
    <row r="2653" spans="2:14" x14ac:dyDescent="0.25">
      <c r="B2653" s="328"/>
      <c r="C2653" s="328"/>
      <c r="D2653" s="329"/>
      <c r="E2653" s="330"/>
      <c r="F2653" s="330"/>
      <c r="G2653" s="330"/>
      <c r="H2653" s="331"/>
      <c r="I2653" s="332"/>
      <c r="J2653" s="332"/>
      <c r="K2653" s="332"/>
      <c r="L2653" s="332"/>
      <c r="M2653" s="332"/>
      <c r="N2653" s="333"/>
    </row>
    <row r="2654" spans="2:14" x14ac:dyDescent="0.25">
      <c r="B2654" s="328"/>
      <c r="C2654" s="328"/>
      <c r="D2654" s="329"/>
      <c r="E2654" s="330"/>
      <c r="F2654" s="330"/>
      <c r="G2654" s="330"/>
      <c r="H2654" s="331"/>
      <c r="I2654" s="332"/>
      <c r="J2654" s="332"/>
      <c r="K2654" s="332"/>
      <c r="L2654" s="332"/>
      <c r="M2654" s="332"/>
      <c r="N2654" s="333"/>
    </row>
    <row r="2655" spans="2:14" x14ac:dyDescent="0.25">
      <c r="B2655" s="328"/>
      <c r="C2655" s="328"/>
      <c r="D2655" s="329"/>
      <c r="E2655" s="330"/>
      <c r="F2655" s="330"/>
      <c r="G2655" s="330"/>
      <c r="H2655" s="331"/>
      <c r="I2655" s="332"/>
      <c r="J2655" s="332"/>
      <c r="K2655" s="332"/>
      <c r="L2655" s="332"/>
      <c r="M2655" s="332"/>
      <c r="N2655" s="333"/>
    </row>
    <row r="2656" spans="2:14" x14ac:dyDescent="0.25">
      <c r="B2656" s="328"/>
      <c r="C2656" s="328"/>
      <c r="D2656" s="329"/>
      <c r="E2656" s="330"/>
      <c r="F2656" s="330"/>
      <c r="G2656" s="330"/>
      <c r="H2656" s="331"/>
      <c r="I2656" s="332"/>
      <c r="J2656" s="332"/>
      <c r="K2656" s="332"/>
      <c r="L2656" s="332"/>
      <c r="M2656" s="332"/>
      <c r="N2656" s="333"/>
    </row>
    <row r="2657" spans="2:14" x14ac:dyDescent="0.25">
      <c r="B2657" s="328"/>
      <c r="C2657" s="328"/>
      <c r="D2657" s="329"/>
      <c r="E2657" s="330"/>
      <c r="F2657" s="330"/>
      <c r="G2657" s="330"/>
      <c r="H2657" s="331"/>
      <c r="I2657" s="332"/>
      <c r="J2657" s="332"/>
      <c r="K2657" s="332"/>
      <c r="L2657" s="332"/>
      <c r="M2657" s="332"/>
      <c r="N2657" s="333"/>
    </row>
    <row r="2658" spans="2:14" x14ac:dyDescent="0.25">
      <c r="B2658" s="328"/>
      <c r="C2658" s="328"/>
      <c r="D2658" s="329"/>
      <c r="E2658" s="330"/>
      <c r="F2658" s="330"/>
      <c r="G2658" s="330"/>
      <c r="H2658" s="331"/>
      <c r="I2658" s="332"/>
      <c r="J2658" s="332"/>
      <c r="K2658" s="332"/>
      <c r="L2658" s="332"/>
      <c r="M2658" s="332"/>
      <c r="N2658" s="333"/>
    </row>
    <row r="2659" spans="2:14" x14ac:dyDescent="0.25">
      <c r="B2659" s="328"/>
      <c r="C2659" s="328"/>
      <c r="D2659" s="329"/>
      <c r="E2659" s="330"/>
      <c r="F2659" s="330"/>
      <c r="G2659" s="330"/>
      <c r="H2659" s="331"/>
      <c r="I2659" s="332"/>
      <c r="J2659" s="332"/>
      <c r="K2659" s="332"/>
      <c r="L2659" s="332"/>
      <c r="M2659" s="332"/>
      <c r="N2659" s="333"/>
    </row>
    <row r="2660" spans="2:14" x14ac:dyDescent="0.25">
      <c r="B2660" s="328"/>
      <c r="C2660" s="328"/>
      <c r="D2660" s="329"/>
      <c r="E2660" s="330"/>
      <c r="F2660" s="330"/>
      <c r="G2660" s="330"/>
      <c r="H2660" s="331"/>
      <c r="I2660" s="332"/>
      <c r="J2660" s="332"/>
      <c r="K2660" s="332"/>
      <c r="L2660" s="332"/>
      <c r="M2660" s="332"/>
      <c r="N2660" s="333"/>
    </row>
    <row r="2661" spans="2:14" x14ac:dyDescent="0.25">
      <c r="B2661" s="328"/>
      <c r="C2661" s="328"/>
      <c r="D2661" s="329"/>
      <c r="E2661" s="330"/>
      <c r="F2661" s="330"/>
      <c r="G2661" s="330"/>
      <c r="H2661" s="331"/>
      <c r="I2661" s="332"/>
      <c r="J2661" s="332"/>
      <c r="K2661" s="332"/>
      <c r="L2661" s="332"/>
      <c r="M2661" s="332"/>
      <c r="N2661" s="333"/>
    </row>
    <row r="2662" spans="2:14" x14ac:dyDescent="0.25">
      <c r="B2662" s="328"/>
      <c r="C2662" s="328"/>
      <c r="D2662" s="329"/>
      <c r="E2662" s="330"/>
      <c r="F2662" s="330"/>
      <c r="G2662" s="330"/>
      <c r="H2662" s="331"/>
      <c r="I2662" s="332"/>
      <c r="J2662" s="332"/>
      <c r="K2662" s="332"/>
      <c r="L2662" s="332"/>
      <c r="M2662" s="332"/>
      <c r="N2662" s="333"/>
    </row>
    <row r="2663" spans="2:14" x14ac:dyDescent="0.25">
      <c r="B2663" s="328"/>
      <c r="C2663" s="328"/>
      <c r="D2663" s="329"/>
      <c r="E2663" s="330"/>
      <c r="F2663" s="330"/>
      <c r="G2663" s="330"/>
      <c r="H2663" s="331"/>
      <c r="I2663" s="332"/>
      <c r="J2663" s="332"/>
      <c r="K2663" s="332"/>
      <c r="L2663" s="332"/>
      <c r="M2663" s="332"/>
      <c r="N2663" s="333"/>
    </row>
    <row r="2664" spans="2:14" x14ac:dyDescent="0.25">
      <c r="B2664" s="328"/>
      <c r="C2664" s="328"/>
      <c r="D2664" s="329"/>
      <c r="E2664" s="330"/>
      <c r="F2664" s="330"/>
      <c r="G2664" s="330"/>
      <c r="H2664" s="331"/>
      <c r="I2664" s="332"/>
      <c r="J2664" s="332"/>
      <c r="K2664" s="332"/>
      <c r="L2664" s="332"/>
      <c r="M2664" s="332"/>
      <c r="N2664" s="333"/>
    </row>
    <row r="2665" spans="2:14" x14ac:dyDescent="0.25">
      <c r="B2665" s="328"/>
      <c r="C2665" s="328"/>
      <c r="D2665" s="329"/>
      <c r="E2665" s="330"/>
      <c r="F2665" s="330"/>
      <c r="G2665" s="330"/>
      <c r="H2665" s="331"/>
      <c r="I2665" s="332"/>
      <c r="J2665" s="332"/>
      <c r="K2665" s="332"/>
      <c r="L2665" s="332"/>
      <c r="M2665" s="332"/>
      <c r="N2665" s="333"/>
    </row>
    <row r="2666" spans="2:14" x14ac:dyDescent="0.25">
      <c r="B2666" s="328"/>
      <c r="C2666" s="328"/>
      <c r="D2666" s="329"/>
      <c r="E2666" s="330"/>
      <c r="F2666" s="330"/>
      <c r="G2666" s="330"/>
      <c r="H2666" s="331"/>
      <c r="I2666" s="332"/>
      <c r="J2666" s="332"/>
      <c r="K2666" s="332"/>
      <c r="L2666" s="332"/>
      <c r="M2666" s="332"/>
      <c r="N2666" s="333"/>
    </row>
    <row r="2667" spans="2:14" x14ac:dyDescent="0.25">
      <c r="B2667" s="328"/>
      <c r="C2667" s="328"/>
      <c r="D2667" s="329"/>
      <c r="E2667" s="330"/>
      <c r="F2667" s="330"/>
      <c r="G2667" s="330"/>
      <c r="H2667" s="331"/>
      <c r="I2667" s="332"/>
      <c r="J2667" s="332"/>
      <c r="K2667" s="332"/>
      <c r="L2667" s="332"/>
      <c r="M2667" s="332"/>
      <c r="N2667" s="333"/>
    </row>
    <row r="2668" spans="2:14" x14ac:dyDescent="0.25">
      <c r="B2668" s="328"/>
      <c r="C2668" s="328"/>
      <c r="D2668" s="329"/>
      <c r="E2668" s="330"/>
      <c r="F2668" s="330"/>
      <c r="G2668" s="330"/>
      <c r="H2668" s="331"/>
      <c r="I2668" s="332"/>
      <c r="J2668" s="332"/>
      <c r="K2668" s="332"/>
      <c r="L2668" s="332"/>
      <c r="M2668" s="332"/>
      <c r="N2668" s="333"/>
    </row>
    <row r="2669" spans="2:14" x14ac:dyDescent="0.25">
      <c r="B2669" s="328"/>
      <c r="C2669" s="328"/>
      <c r="D2669" s="329"/>
      <c r="E2669" s="330"/>
      <c r="F2669" s="330"/>
      <c r="G2669" s="330"/>
      <c r="H2669" s="331"/>
      <c r="I2669" s="332"/>
      <c r="J2669" s="332"/>
      <c r="K2669" s="332"/>
      <c r="L2669" s="332"/>
      <c r="M2669" s="332"/>
      <c r="N2669" s="333"/>
    </row>
    <row r="2670" spans="2:14" x14ac:dyDescent="0.25">
      <c r="B2670" s="328"/>
      <c r="C2670" s="328"/>
      <c r="D2670" s="329"/>
      <c r="E2670" s="330"/>
      <c r="F2670" s="330"/>
      <c r="G2670" s="330"/>
      <c r="H2670" s="331"/>
      <c r="I2670" s="332"/>
      <c r="J2670" s="332"/>
      <c r="K2670" s="332"/>
      <c r="L2670" s="332"/>
      <c r="M2670" s="332"/>
      <c r="N2670" s="333"/>
    </row>
    <row r="2671" spans="2:14" x14ac:dyDescent="0.25">
      <c r="B2671" s="328"/>
      <c r="C2671" s="328"/>
      <c r="D2671" s="329"/>
      <c r="E2671" s="330"/>
      <c r="F2671" s="330"/>
      <c r="G2671" s="330"/>
      <c r="H2671" s="331"/>
      <c r="I2671" s="332"/>
      <c r="J2671" s="332"/>
      <c r="K2671" s="332"/>
      <c r="L2671" s="332"/>
      <c r="M2671" s="332"/>
      <c r="N2671" s="333"/>
    </row>
    <row r="2672" spans="2:14" x14ac:dyDescent="0.25">
      <c r="B2672" s="328"/>
      <c r="C2672" s="328"/>
      <c r="D2672" s="329"/>
      <c r="E2672" s="330"/>
      <c r="F2672" s="330"/>
      <c r="G2672" s="330"/>
      <c r="H2672" s="331"/>
      <c r="I2672" s="332"/>
      <c r="J2672" s="332"/>
      <c r="K2672" s="332"/>
      <c r="L2672" s="332"/>
      <c r="M2672" s="332"/>
      <c r="N2672" s="333"/>
    </row>
    <row r="2673" spans="2:14" x14ac:dyDescent="0.25">
      <c r="B2673" s="328"/>
      <c r="C2673" s="328"/>
      <c r="D2673" s="329"/>
      <c r="E2673" s="330"/>
      <c r="F2673" s="330"/>
      <c r="G2673" s="330"/>
      <c r="H2673" s="331"/>
      <c r="I2673" s="332"/>
      <c r="J2673" s="332"/>
      <c r="K2673" s="332"/>
      <c r="L2673" s="332"/>
      <c r="M2673" s="332"/>
      <c r="N2673" s="333"/>
    </row>
    <row r="2674" spans="2:14" x14ac:dyDescent="0.25">
      <c r="B2674" s="328"/>
      <c r="C2674" s="328"/>
      <c r="D2674" s="329"/>
      <c r="E2674" s="330"/>
      <c r="F2674" s="330"/>
      <c r="G2674" s="330"/>
      <c r="H2674" s="331"/>
      <c r="I2674" s="332"/>
      <c r="J2674" s="332"/>
      <c r="K2674" s="332"/>
      <c r="L2674" s="332"/>
      <c r="M2674" s="332"/>
      <c r="N2674" s="333"/>
    </row>
    <row r="2675" spans="2:14" x14ac:dyDescent="0.25">
      <c r="B2675" s="328"/>
      <c r="C2675" s="328"/>
      <c r="D2675" s="329"/>
      <c r="E2675" s="330"/>
      <c r="F2675" s="330"/>
      <c r="G2675" s="330"/>
      <c r="H2675" s="331"/>
      <c r="I2675" s="332"/>
      <c r="J2675" s="332"/>
      <c r="K2675" s="332"/>
      <c r="L2675" s="332"/>
      <c r="M2675" s="332"/>
      <c r="N2675" s="333"/>
    </row>
    <row r="2676" spans="2:14" x14ac:dyDescent="0.25">
      <c r="B2676" s="328"/>
      <c r="C2676" s="328"/>
      <c r="D2676" s="329"/>
      <c r="E2676" s="330"/>
      <c r="F2676" s="330"/>
      <c r="G2676" s="330"/>
      <c r="H2676" s="331"/>
      <c r="I2676" s="332"/>
      <c r="J2676" s="332"/>
      <c r="K2676" s="332"/>
      <c r="L2676" s="332"/>
      <c r="M2676" s="332"/>
      <c r="N2676" s="333"/>
    </row>
    <row r="2677" spans="2:14" x14ac:dyDescent="0.25">
      <c r="B2677" s="328"/>
      <c r="C2677" s="328"/>
      <c r="D2677" s="329"/>
      <c r="E2677" s="330"/>
      <c r="F2677" s="330"/>
      <c r="G2677" s="330"/>
      <c r="H2677" s="331"/>
      <c r="I2677" s="332"/>
      <c r="J2677" s="332"/>
      <c r="K2677" s="332"/>
      <c r="L2677" s="332"/>
      <c r="M2677" s="332"/>
      <c r="N2677" s="333"/>
    </row>
    <row r="2678" spans="2:14" x14ac:dyDescent="0.25">
      <c r="B2678" s="328"/>
      <c r="C2678" s="328"/>
      <c r="D2678" s="329"/>
      <c r="E2678" s="330"/>
      <c r="F2678" s="330"/>
      <c r="G2678" s="330"/>
      <c r="H2678" s="331"/>
      <c r="I2678" s="332"/>
      <c r="J2678" s="332"/>
      <c r="K2678" s="332"/>
      <c r="L2678" s="332"/>
      <c r="M2678" s="332"/>
      <c r="N2678" s="333"/>
    </row>
    <row r="2679" spans="2:14" x14ac:dyDescent="0.25">
      <c r="B2679" s="328"/>
      <c r="C2679" s="328"/>
      <c r="D2679" s="329"/>
      <c r="E2679" s="330"/>
      <c r="F2679" s="330"/>
      <c r="G2679" s="330"/>
      <c r="H2679" s="331"/>
      <c r="I2679" s="332"/>
      <c r="J2679" s="332"/>
      <c r="K2679" s="332"/>
      <c r="L2679" s="332"/>
      <c r="M2679" s="332"/>
      <c r="N2679" s="333"/>
    </row>
    <row r="2680" spans="2:14" x14ac:dyDescent="0.25">
      <c r="B2680" s="328"/>
      <c r="C2680" s="328"/>
      <c r="D2680" s="329"/>
      <c r="E2680" s="330"/>
      <c r="F2680" s="330"/>
      <c r="G2680" s="330"/>
      <c r="H2680" s="331"/>
      <c r="I2680" s="332"/>
      <c r="J2680" s="332"/>
      <c r="K2680" s="332"/>
      <c r="L2680" s="332"/>
      <c r="M2680" s="332"/>
      <c r="N2680" s="333"/>
    </row>
    <row r="2681" spans="2:14" x14ac:dyDescent="0.25">
      <c r="B2681" s="328"/>
      <c r="C2681" s="328"/>
      <c r="D2681" s="329"/>
      <c r="E2681" s="330"/>
      <c r="F2681" s="330"/>
      <c r="G2681" s="330"/>
      <c r="H2681" s="331"/>
      <c r="I2681" s="332"/>
      <c r="J2681" s="332"/>
      <c r="K2681" s="332"/>
      <c r="L2681" s="332"/>
      <c r="M2681" s="332"/>
      <c r="N2681" s="333"/>
    </row>
    <row r="2682" spans="2:14" x14ac:dyDescent="0.25">
      <c r="B2682" s="328"/>
      <c r="C2682" s="328"/>
      <c r="D2682" s="329"/>
      <c r="E2682" s="330"/>
      <c r="F2682" s="330"/>
      <c r="G2682" s="330"/>
      <c r="H2682" s="331"/>
      <c r="I2682" s="332"/>
      <c r="J2682" s="332"/>
      <c r="K2682" s="332"/>
      <c r="L2682" s="332"/>
      <c r="M2682" s="332"/>
      <c r="N2682" s="333"/>
    </row>
    <row r="2683" spans="2:14" x14ac:dyDescent="0.25">
      <c r="B2683" s="328"/>
      <c r="C2683" s="328"/>
      <c r="D2683" s="329"/>
      <c r="E2683" s="330"/>
      <c r="F2683" s="330"/>
      <c r="G2683" s="330"/>
      <c r="H2683" s="331"/>
      <c r="I2683" s="332"/>
      <c r="J2683" s="332"/>
      <c r="K2683" s="332"/>
      <c r="L2683" s="332"/>
      <c r="M2683" s="332"/>
      <c r="N2683" s="333"/>
    </row>
    <row r="2684" spans="2:14" x14ac:dyDescent="0.25">
      <c r="B2684" s="328"/>
      <c r="C2684" s="328"/>
      <c r="D2684" s="329"/>
      <c r="E2684" s="330"/>
      <c r="F2684" s="330"/>
      <c r="G2684" s="330"/>
      <c r="H2684" s="331"/>
      <c r="I2684" s="332"/>
      <c r="J2684" s="332"/>
      <c r="K2684" s="332"/>
      <c r="L2684" s="332"/>
      <c r="M2684" s="332"/>
      <c r="N2684" s="333"/>
    </row>
    <row r="2685" spans="2:14" x14ac:dyDescent="0.25">
      <c r="B2685" s="328"/>
      <c r="C2685" s="328"/>
      <c r="D2685" s="329"/>
      <c r="E2685" s="330"/>
      <c r="F2685" s="330"/>
      <c r="G2685" s="330"/>
      <c r="H2685" s="331"/>
      <c r="I2685" s="332"/>
      <c r="J2685" s="332"/>
      <c r="K2685" s="332"/>
      <c r="L2685" s="332"/>
      <c r="M2685" s="332"/>
      <c r="N2685" s="333"/>
    </row>
    <row r="2686" spans="2:14" x14ac:dyDescent="0.25">
      <c r="B2686" s="328"/>
      <c r="C2686" s="328"/>
      <c r="D2686" s="329"/>
      <c r="E2686" s="330"/>
      <c r="F2686" s="330"/>
      <c r="G2686" s="330"/>
      <c r="H2686" s="331"/>
      <c r="I2686" s="332"/>
      <c r="J2686" s="332"/>
      <c r="K2686" s="332"/>
      <c r="L2686" s="332"/>
      <c r="M2686" s="332"/>
      <c r="N2686" s="333"/>
    </row>
    <row r="2687" spans="2:14" x14ac:dyDescent="0.25">
      <c r="B2687" s="328"/>
      <c r="C2687" s="328"/>
      <c r="D2687" s="329"/>
      <c r="E2687" s="330"/>
      <c r="F2687" s="330"/>
      <c r="G2687" s="330"/>
      <c r="H2687" s="331"/>
      <c r="I2687" s="332"/>
      <c r="J2687" s="332"/>
      <c r="K2687" s="332"/>
      <c r="L2687" s="332"/>
      <c r="M2687" s="332"/>
      <c r="N2687" s="333"/>
    </row>
    <row r="2688" spans="2:14" x14ac:dyDescent="0.25">
      <c r="B2688" s="328"/>
      <c r="C2688" s="328"/>
      <c r="D2688" s="329"/>
      <c r="E2688" s="330"/>
      <c r="F2688" s="330"/>
      <c r="G2688" s="330"/>
      <c r="H2688" s="331"/>
      <c r="I2688" s="332"/>
      <c r="J2688" s="332"/>
      <c r="K2688" s="332"/>
      <c r="L2688" s="332"/>
      <c r="M2688" s="332"/>
      <c r="N2688" s="333"/>
    </row>
    <row r="2689" spans="2:14" x14ac:dyDescent="0.25">
      <c r="B2689" s="328"/>
      <c r="C2689" s="328"/>
      <c r="D2689" s="329"/>
      <c r="E2689" s="330"/>
      <c r="F2689" s="330"/>
      <c r="G2689" s="330"/>
      <c r="H2689" s="331"/>
      <c r="I2689" s="332"/>
      <c r="J2689" s="332"/>
      <c r="K2689" s="332"/>
      <c r="L2689" s="332"/>
      <c r="M2689" s="332"/>
      <c r="N2689" s="333"/>
    </row>
    <row r="2690" spans="2:14" x14ac:dyDescent="0.25">
      <c r="B2690" s="328"/>
      <c r="C2690" s="328"/>
      <c r="D2690" s="329"/>
      <c r="E2690" s="330"/>
      <c r="F2690" s="330"/>
      <c r="G2690" s="330"/>
      <c r="H2690" s="331"/>
      <c r="I2690" s="332"/>
      <c r="J2690" s="332"/>
      <c r="K2690" s="332"/>
      <c r="L2690" s="332"/>
      <c r="M2690" s="332"/>
      <c r="N2690" s="333"/>
    </row>
    <row r="2691" spans="2:14" x14ac:dyDescent="0.25">
      <c r="B2691" s="328"/>
      <c r="C2691" s="328"/>
      <c r="D2691" s="329"/>
      <c r="E2691" s="330"/>
      <c r="F2691" s="330"/>
      <c r="G2691" s="330"/>
      <c r="H2691" s="331"/>
      <c r="I2691" s="332"/>
      <c r="J2691" s="332"/>
      <c r="K2691" s="332"/>
      <c r="L2691" s="332"/>
      <c r="M2691" s="332"/>
      <c r="N2691" s="333"/>
    </row>
    <row r="2692" spans="2:14" x14ac:dyDescent="0.25">
      <c r="B2692" s="328"/>
      <c r="C2692" s="328"/>
      <c r="D2692" s="329"/>
      <c r="E2692" s="330"/>
      <c r="F2692" s="330"/>
      <c r="G2692" s="330"/>
      <c r="H2692" s="331"/>
      <c r="I2692" s="332"/>
      <c r="J2692" s="332"/>
      <c r="K2692" s="332"/>
      <c r="L2692" s="332"/>
      <c r="M2692" s="332"/>
      <c r="N2692" s="333"/>
    </row>
    <row r="2693" spans="2:14" x14ac:dyDescent="0.25">
      <c r="B2693" s="328"/>
      <c r="C2693" s="328"/>
      <c r="D2693" s="329"/>
      <c r="E2693" s="330"/>
      <c r="F2693" s="330"/>
      <c r="G2693" s="330"/>
      <c r="H2693" s="331"/>
      <c r="I2693" s="332"/>
      <c r="J2693" s="332"/>
      <c r="K2693" s="332"/>
      <c r="L2693" s="332"/>
      <c r="M2693" s="332"/>
      <c r="N2693" s="333"/>
    </row>
    <row r="2694" spans="2:14" x14ac:dyDescent="0.25">
      <c r="B2694" s="328"/>
      <c r="C2694" s="328"/>
      <c r="D2694" s="329"/>
      <c r="E2694" s="330"/>
      <c r="F2694" s="330"/>
      <c r="G2694" s="330"/>
      <c r="H2694" s="331"/>
      <c r="I2694" s="332"/>
      <c r="J2694" s="332"/>
      <c r="K2694" s="332"/>
      <c r="L2694" s="332"/>
      <c r="M2694" s="332"/>
      <c r="N2694" s="333"/>
    </row>
    <row r="2695" spans="2:14" x14ac:dyDescent="0.25">
      <c r="B2695" s="328"/>
      <c r="C2695" s="328"/>
      <c r="D2695" s="329"/>
      <c r="E2695" s="330"/>
      <c r="F2695" s="330"/>
      <c r="G2695" s="330"/>
      <c r="H2695" s="331"/>
      <c r="I2695" s="332"/>
      <c r="J2695" s="332"/>
      <c r="K2695" s="332"/>
      <c r="L2695" s="332"/>
      <c r="M2695" s="332"/>
      <c r="N2695" s="333"/>
    </row>
    <row r="2696" spans="2:14" x14ac:dyDescent="0.25">
      <c r="B2696" s="328"/>
      <c r="C2696" s="328"/>
      <c r="D2696" s="329"/>
      <c r="E2696" s="330"/>
      <c r="F2696" s="330"/>
      <c r="G2696" s="330"/>
      <c r="H2696" s="331"/>
      <c r="I2696" s="332"/>
      <c r="J2696" s="332"/>
      <c r="K2696" s="332"/>
      <c r="L2696" s="332"/>
      <c r="M2696" s="332"/>
      <c r="N2696" s="333"/>
    </row>
    <row r="2697" spans="2:14" x14ac:dyDescent="0.25">
      <c r="B2697" s="328"/>
      <c r="C2697" s="328"/>
      <c r="D2697" s="329"/>
      <c r="E2697" s="330"/>
      <c r="F2697" s="330"/>
      <c r="G2697" s="330"/>
      <c r="H2697" s="331"/>
      <c r="I2697" s="332"/>
      <c r="J2697" s="332"/>
      <c r="K2697" s="332"/>
      <c r="L2697" s="332"/>
      <c r="M2697" s="332"/>
      <c r="N2697" s="333"/>
    </row>
    <row r="2698" spans="2:14" x14ac:dyDescent="0.25">
      <c r="B2698" s="328"/>
      <c r="C2698" s="328"/>
      <c r="D2698" s="329"/>
      <c r="E2698" s="330"/>
      <c r="F2698" s="330"/>
      <c r="G2698" s="330"/>
      <c r="H2698" s="331"/>
      <c r="I2698" s="332"/>
      <c r="J2698" s="332"/>
      <c r="K2698" s="332"/>
      <c r="L2698" s="332"/>
      <c r="M2698" s="332"/>
      <c r="N2698" s="333"/>
    </row>
    <row r="2699" spans="2:14" x14ac:dyDescent="0.25">
      <c r="B2699" s="328"/>
      <c r="C2699" s="328"/>
      <c r="D2699" s="329"/>
      <c r="E2699" s="330"/>
      <c r="F2699" s="330"/>
      <c r="G2699" s="330"/>
      <c r="H2699" s="331"/>
      <c r="I2699" s="332"/>
      <c r="J2699" s="332"/>
      <c r="K2699" s="332"/>
      <c r="L2699" s="332"/>
      <c r="M2699" s="332"/>
      <c r="N2699" s="333"/>
    </row>
    <row r="2700" spans="2:14" x14ac:dyDescent="0.25">
      <c r="B2700" s="328"/>
      <c r="C2700" s="328"/>
      <c r="D2700" s="329"/>
      <c r="E2700" s="330"/>
      <c r="F2700" s="330"/>
      <c r="G2700" s="330"/>
      <c r="H2700" s="331"/>
      <c r="I2700" s="332"/>
      <c r="J2700" s="332"/>
      <c r="K2700" s="332"/>
      <c r="L2700" s="332"/>
      <c r="M2700" s="332"/>
      <c r="N2700" s="333"/>
    </row>
    <row r="2701" spans="2:14" x14ac:dyDescent="0.25">
      <c r="B2701" s="328"/>
      <c r="C2701" s="328"/>
      <c r="D2701" s="329"/>
      <c r="E2701" s="330"/>
      <c r="F2701" s="330"/>
      <c r="G2701" s="330"/>
      <c r="H2701" s="331"/>
      <c r="I2701" s="332"/>
      <c r="J2701" s="332"/>
      <c r="K2701" s="332"/>
      <c r="L2701" s="332"/>
      <c r="M2701" s="332"/>
      <c r="N2701" s="333"/>
    </row>
    <row r="2702" spans="2:14" x14ac:dyDescent="0.25">
      <c r="B2702" s="328"/>
      <c r="C2702" s="328"/>
      <c r="D2702" s="329"/>
      <c r="E2702" s="330"/>
      <c r="F2702" s="330"/>
      <c r="G2702" s="330"/>
      <c r="H2702" s="331"/>
      <c r="I2702" s="332"/>
      <c r="J2702" s="332"/>
      <c r="K2702" s="332"/>
      <c r="L2702" s="332"/>
      <c r="M2702" s="332"/>
      <c r="N2702" s="333"/>
    </row>
    <row r="2703" spans="2:14" x14ac:dyDescent="0.25">
      <c r="B2703" s="328"/>
      <c r="C2703" s="328"/>
      <c r="D2703" s="329"/>
      <c r="E2703" s="330"/>
      <c r="F2703" s="330"/>
      <c r="G2703" s="330"/>
      <c r="H2703" s="331"/>
      <c r="I2703" s="332"/>
      <c r="J2703" s="332"/>
      <c r="K2703" s="332"/>
      <c r="L2703" s="332"/>
      <c r="M2703" s="332"/>
      <c r="N2703" s="333"/>
    </row>
    <row r="2704" spans="2:14" x14ac:dyDescent="0.25">
      <c r="B2704" s="328"/>
      <c r="C2704" s="328"/>
      <c r="D2704" s="329"/>
      <c r="E2704" s="330"/>
      <c r="F2704" s="330"/>
      <c r="G2704" s="330"/>
      <c r="H2704" s="331"/>
      <c r="I2704" s="332"/>
      <c r="J2704" s="332"/>
      <c r="K2704" s="332"/>
      <c r="L2704" s="332"/>
      <c r="M2704" s="332"/>
      <c r="N2704" s="333"/>
    </row>
    <row r="2705" spans="2:14" x14ac:dyDescent="0.25">
      <c r="B2705" s="328"/>
      <c r="C2705" s="328"/>
      <c r="D2705" s="329"/>
      <c r="E2705" s="330"/>
      <c r="F2705" s="330"/>
      <c r="G2705" s="330"/>
      <c r="H2705" s="331"/>
      <c r="I2705" s="332"/>
      <c r="J2705" s="332"/>
      <c r="K2705" s="332"/>
      <c r="L2705" s="332"/>
      <c r="M2705" s="332"/>
      <c r="N2705" s="333"/>
    </row>
    <row r="2706" spans="2:14" x14ac:dyDescent="0.25">
      <c r="B2706" s="328"/>
      <c r="C2706" s="328"/>
      <c r="D2706" s="329"/>
      <c r="E2706" s="330"/>
      <c r="F2706" s="330"/>
      <c r="G2706" s="330"/>
      <c r="H2706" s="331"/>
      <c r="I2706" s="332"/>
      <c r="J2706" s="332"/>
      <c r="K2706" s="332"/>
      <c r="L2706" s="332"/>
      <c r="M2706" s="332"/>
      <c r="N2706" s="333"/>
    </row>
    <row r="2707" spans="2:14" x14ac:dyDescent="0.25">
      <c r="B2707" s="328"/>
      <c r="C2707" s="328"/>
      <c r="D2707" s="329"/>
      <c r="E2707" s="330"/>
      <c r="F2707" s="330"/>
      <c r="G2707" s="330"/>
      <c r="H2707" s="331"/>
      <c r="I2707" s="332"/>
      <c r="J2707" s="332"/>
      <c r="K2707" s="332"/>
      <c r="L2707" s="332"/>
      <c r="M2707" s="332"/>
      <c r="N2707" s="333"/>
    </row>
    <row r="2708" spans="2:14" x14ac:dyDescent="0.25">
      <c r="B2708" s="328"/>
      <c r="C2708" s="328"/>
      <c r="D2708" s="329"/>
      <c r="E2708" s="330"/>
      <c r="F2708" s="330"/>
      <c r="G2708" s="330"/>
      <c r="H2708" s="331"/>
      <c r="I2708" s="332"/>
      <c r="J2708" s="332"/>
      <c r="K2708" s="332"/>
      <c r="L2708" s="332"/>
      <c r="M2708" s="332"/>
      <c r="N2708" s="333"/>
    </row>
    <row r="2709" spans="2:14" x14ac:dyDescent="0.25">
      <c r="B2709" s="328"/>
      <c r="C2709" s="328"/>
      <c r="D2709" s="329"/>
      <c r="E2709" s="330"/>
      <c r="F2709" s="330"/>
      <c r="G2709" s="330"/>
      <c r="H2709" s="331"/>
      <c r="I2709" s="332"/>
      <c r="J2709" s="332"/>
      <c r="K2709" s="332"/>
      <c r="L2709" s="332"/>
      <c r="M2709" s="332"/>
      <c r="N2709" s="333"/>
    </row>
    <row r="2710" spans="2:14" x14ac:dyDescent="0.25">
      <c r="B2710" s="328"/>
      <c r="C2710" s="328"/>
      <c r="D2710" s="329"/>
      <c r="E2710" s="330"/>
      <c r="F2710" s="330"/>
      <c r="G2710" s="330"/>
      <c r="H2710" s="331"/>
      <c r="I2710" s="332"/>
      <c r="J2710" s="332"/>
      <c r="K2710" s="332"/>
      <c r="L2710" s="332"/>
      <c r="M2710" s="332"/>
      <c r="N2710" s="333"/>
    </row>
    <row r="2711" spans="2:14" x14ac:dyDescent="0.25">
      <c r="B2711" s="328"/>
      <c r="C2711" s="328"/>
      <c r="D2711" s="329"/>
      <c r="E2711" s="330"/>
      <c r="F2711" s="330"/>
      <c r="G2711" s="330"/>
      <c r="H2711" s="331"/>
      <c r="I2711" s="332"/>
      <c r="J2711" s="332"/>
      <c r="K2711" s="332"/>
      <c r="L2711" s="332"/>
      <c r="M2711" s="332"/>
      <c r="N2711" s="333"/>
    </row>
    <row r="2712" spans="2:14" x14ac:dyDescent="0.25">
      <c r="B2712" s="328"/>
      <c r="C2712" s="328"/>
      <c r="D2712" s="329"/>
      <c r="E2712" s="330"/>
      <c r="F2712" s="330"/>
      <c r="G2712" s="330"/>
      <c r="H2712" s="331"/>
      <c r="I2712" s="332"/>
      <c r="J2712" s="332"/>
      <c r="K2712" s="332"/>
      <c r="L2712" s="332"/>
      <c r="M2712" s="332"/>
      <c r="N2712" s="333"/>
    </row>
    <row r="2713" spans="2:14" x14ac:dyDescent="0.25">
      <c r="B2713" s="328"/>
      <c r="C2713" s="328"/>
      <c r="D2713" s="329"/>
      <c r="E2713" s="330"/>
      <c r="F2713" s="330"/>
      <c r="G2713" s="330"/>
      <c r="H2713" s="331"/>
      <c r="I2713" s="332"/>
      <c r="J2713" s="332"/>
      <c r="K2713" s="332"/>
      <c r="L2713" s="332"/>
      <c r="M2713" s="332"/>
      <c r="N2713" s="333"/>
    </row>
    <row r="2714" spans="2:14" x14ac:dyDescent="0.25">
      <c r="B2714" s="328"/>
      <c r="C2714" s="328"/>
      <c r="D2714" s="329"/>
      <c r="E2714" s="330"/>
      <c r="F2714" s="330"/>
      <c r="G2714" s="330"/>
      <c r="H2714" s="331"/>
      <c r="I2714" s="332"/>
      <c r="J2714" s="332"/>
      <c r="K2714" s="332"/>
      <c r="L2714" s="332"/>
      <c r="M2714" s="332"/>
      <c r="N2714" s="333"/>
    </row>
    <row r="2715" spans="2:14" x14ac:dyDescent="0.25">
      <c r="B2715" s="328"/>
      <c r="C2715" s="328"/>
      <c r="D2715" s="329"/>
      <c r="E2715" s="330"/>
      <c r="F2715" s="330"/>
      <c r="G2715" s="330"/>
      <c r="H2715" s="331"/>
      <c r="I2715" s="332"/>
      <c r="J2715" s="332"/>
      <c r="K2715" s="332"/>
      <c r="L2715" s="332"/>
      <c r="M2715" s="332"/>
      <c r="N2715" s="333"/>
    </row>
    <row r="2716" spans="2:14" x14ac:dyDescent="0.25">
      <c r="B2716" s="328"/>
      <c r="C2716" s="328"/>
      <c r="D2716" s="329"/>
      <c r="E2716" s="330"/>
      <c r="F2716" s="330"/>
      <c r="G2716" s="330"/>
      <c r="H2716" s="331"/>
      <c r="I2716" s="332"/>
      <c r="J2716" s="332"/>
      <c r="K2716" s="332"/>
      <c r="L2716" s="332"/>
      <c r="M2716" s="332"/>
      <c r="N2716" s="333"/>
    </row>
    <row r="2717" spans="2:14" x14ac:dyDescent="0.25">
      <c r="B2717" s="328"/>
      <c r="C2717" s="328"/>
      <c r="D2717" s="329"/>
      <c r="E2717" s="330"/>
      <c r="F2717" s="330"/>
      <c r="G2717" s="330"/>
      <c r="H2717" s="331"/>
      <c r="I2717" s="332"/>
      <c r="J2717" s="332"/>
      <c r="K2717" s="332"/>
      <c r="L2717" s="332"/>
      <c r="M2717" s="332"/>
      <c r="N2717" s="333"/>
    </row>
    <row r="2718" spans="2:14" x14ac:dyDescent="0.25">
      <c r="B2718" s="328"/>
      <c r="C2718" s="328"/>
      <c r="D2718" s="329"/>
      <c r="E2718" s="330"/>
      <c r="F2718" s="330"/>
      <c r="G2718" s="330"/>
      <c r="H2718" s="331"/>
      <c r="I2718" s="332"/>
      <c r="J2718" s="332"/>
      <c r="K2718" s="332"/>
      <c r="L2718" s="332"/>
      <c r="M2718" s="332"/>
      <c r="N2718" s="333"/>
    </row>
    <row r="2719" spans="2:14" x14ac:dyDescent="0.25">
      <c r="B2719" s="328"/>
      <c r="C2719" s="328"/>
      <c r="D2719" s="329"/>
      <c r="E2719" s="330"/>
      <c r="F2719" s="330"/>
      <c r="G2719" s="330"/>
      <c r="H2719" s="331"/>
      <c r="I2719" s="332"/>
      <c r="J2719" s="332"/>
      <c r="K2719" s="332"/>
      <c r="L2719" s="332"/>
      <c r="M2719" s="332"/>
      <c r="N2719" s="333"/>
    </row>
    <row r="2720" spans="2:14" x14ac:dyDescent="0.25">
      <c r="B2720" s="328"/>
      <c r="C2720" s="328"/>
      <c r="D2720" s="329"/>
      <c r="E2720" s="330"/>
      <c r="F2720" s="330"/>
      <c r="G2720" s="330"/>
      <c r="H2720" s="331"/>
      <c r="I2720" s="332"/>
      <c r="J2720" s="332"/>
      <c r="K2720" s="332"/>
      <c r="L2720" s="332"/>
      <c r="M2720" s="332"/>
      <c r="N2720" s="333"/>
    </row>
    <row r="2721" spans="2:14" x14ac:dyDescent="0.25">
      <c r="B2721" s="328"/>
      <c r="C2721" s="328"/>
      <c r="D2721" s="329"/>
      <c r="E2721" s="330"/>
      <c r="F2721" s="330"/>
      <c r="G2721" s="330"/>
      <c r="H2721" s="331"/>
      <c r="I2721" s="332"/>
      <c r="J2721" s="332"/>
      <c r="K2721" s="332"/>
      <c r="L2721" s="332"/>
      <c r="M2721" s="332"/>
      <c r="N2721" s="333"/>
    </row>
    <row r="2722" spans="2:14" x14ac:dyDescent="0.25">
      <c r="B2722" s="328"/>
      <c r="C2722" s="328"/>
      <c r="D2722" s="329"/>
      <c r="E2722" s="330"/>
      <c r="F2722" s="330"/>
      <c r="G2722" s="330"/>
      <c r="H2722" s="331"/>
      <c r="I2722" s="332"/>
      <c r="J2722" s="332"/>
      <c r="K2722" s="332"/>
      <c r="L2722" s="332"/>
      <c r="M2722" s="332"/>
      <c r="N2722" s="333"/>
    </row>
    <row r="2723" spans="2:14" x14ac:dyDescent="0.25">
      <c r="B2723" s="328"/>
      <c r="C2723" s="328"/>
      <c r="D2723" s="329"/>
      <c r="E2723" s="330"/>
      <c r="F2723" s="330"/>
      <c r="G2723" s="330"/>
      <c r="H2723" s="331"/>
      <c r="I2723" s="332"/>
      <c r="J2723" s="332"/>
      <c r="K2723" s="332"/>
      <c r="L2723" s="332"/>
      <c r="M2723" s="332"/>
      <c r="N2723" s="333"/>
    </row>
    <row r="2724" spans="2:14" x14ac:dyDescent="0.25">
      <c r="B2724" s="328"/>
      <c r="C2724" s="328"/>
      <c r="D2724" s="329"/>
      <c r="E2724" s="330"/>
      <c r="F2724" s="330"/>
      <c r="G2724" s="330"/>
      <c r="H2724" s="331"/>
      <c r="I2724" s="332"/>
      <c r="J2724" s="332"/>
      <c r="K2724" s="332"/>
      <c r="L2724" s="332"/>
      <c r="M2724" s="332"/>
      <c r="N2724" s="333"/>
    </row>
    <row r="2725" spans="2:14" x14ac:dyDescent="0.25">
      <c r="B2725" s="328"/>
      <c r="C2725" s="328"/>
      <c r="D2725" s="329"/>
      <c r="E2725" s="330"/>
      <c r="F2725" s="330"/>
      <c r="G2725" s="330"/>
      <c r="H2725" s="331"/>
      <c r="I2725" s="332"/>
      <c r="J2725" s="332"/>
      <c r="K2725" s="332"/>
      <c r="L2725" s="332"/>
      <c r="M2725" s="332"/>
      <c r="N2725" s="333"/>
    </row>
    <row r="2726" spans="2:14" x14ac:dyDescent="0.25">
      <c r="B2726" s="328"/>
      <c r="C2726" s="328"/>
      <c r="D2726" s="329"/>
      <c r="E2726" s="330"/>
      <c r="F2726" s="330"/>
      <c r="G2726" s="330"/>
      <c r="H2726" s="331"/>
      <c r="I2726" s="332"/>
      <c r="J2726" s="332"/>
      <c r="K2726" s="332"/>
      <c r="L2726" s="332"/>
      <c r="M2726" s="332"/>
      <c r="N2726" s="333"/>
    </row>
    <row r="2727" spans="2:14" x14ac:dyDescent="0.25">
      <c r="B2727" s="328"/>
      <c r="C2727" s="328"/>
      <c r="D2727" s="329"/>
      <c r="E2727" s="330"/>
      <c r="F2727" s="330"/>
      <c r="G2727" s="330"/>
      <c r="H2727" s="331"/>
      <c r="I2727" s="332"/>
      <c r="J2727" s="332"/>
      <c r="K2727" s="332"/>
      <c r="L2727" s="332"/>
      <c r="M2727" s="332"/>
      <c r="N2727" s="333"/>
    </row>
    <row r="2728" spans="2:14" x14ac:dyDescent="0.25">
      <c r="B2728" s="328"/>
      <c r="C2728" s="328"/>
      <c r="D2728" s="329"/>
      <c r="E2728" s="330"/>
      <c r="F2728" s="330"/>
      <c r="G2728" s="330"/>
      <c r="H2728" s="331"/>
      <c r="I2728" s="332"/>
      <c r="J2728" s="332"/>
      <c r="K2728" s="332"/>
      <c r="L2728" s="332"/>
      <c r="M2728" s="332"/>
      <c r="N2728" s="333"/>
    </row>
    <row r="2729" spans="2:14" x14ac:dyDescent="0.25">
      <c r="B2729" s="328"/>
      <c r="C2729" s="328"/>
      <c r="D2729" s="329"/>
      <c r="E2729" s="330"/>
      <c r="F2729" s="330"/>
      <c r="G2729" s="330"/>
      <c r="H2729" s="331"/>
      <c r="I2729" s="332"/>
      <c r="J2729" s="332"/>
      <c r="K2729" s="332"/>
      <c r="L2729" s="332"/>
      <c r="M2729" s="332"/>
      <c r="N2729" s="333"/>
    </row>
    <row r="2730" spans="2:14" x14ac:dyDescent="0.25">
      <c r="B2730" s="328"/>
      <c r="C2730" s="328"/>
      <c r="D2730" s="329"/>
      <c r="E2730" s="330"/>
      <c r="F2730" s="330"/>
      <c r="G2730" s="330"/>
      <c r="H2730" s="331"/>
      <c r="I2730" s="332"/>
      <c r="J2730" s="332"/>
      <c r="K2730" s="332"/>
      <c r="L2730" s="332"/>
      <c r="M2730" s="332"/>
      <c r="N2730" s="333"/>
    </row>
    <row r="2731" spans="2:14" x14ac:dyDescent="0.25">
      <c r="B2731" s="328"/>
      <c r="C2731" s="328"/>
      <c r="D2731" s="329"/>
      <c r="E2731" s="330"/>
      <c r="F2731" s="330"/>
      <c r="G2731" s="330"/>
      <c r="H2731" s="331"/>
      <c r="I2731" s="332"/>
      <c r="J2731" s="332"/>
      <c r="K2731" s="332"/>
      <c r="L2731" s="332"/>
      <c r="M2731" s="332"/>
      <c r="N2731" s="333"/>
    </row>
    <row r="2732" spans="2:14" x14ac:dyDescent="0.25">
      <c r="B2732" s="328"/>
      <c r="C2732" s="328"/>
      <c r="D2732" s="329"/>
      <c r="E2732" s="330"/>
      <c r="F2732" s="330"/>
      <c r="G2732" s="330"/>
      <c r="H2732" s="331"/>
      <c r="I2732" s="332"/>
      <c r="J2732" s="332"/>
      <c r="K2732" s="332"/>
      <c r="L2732" s="332"/>
      <c r="M2732" s="332"/>
      <c r="N2732" s="333"/>
    </row>
    <row r="2733" spans="2:14" x14ac:dyDescent="0.25">
      <c r="B2733" s="328"/>
      <c r="C2733" s="328"/>
      <c r="D2733" s="329"/>
      <c r="E2733" s="330"/>
      <c r="F2733" s="330"/>
      <c r="G2733" s="330"/>
      <c r="H2733" s="331"/>
      <c r="I2733" s="332"/>
      <c r="J2733" s="332"/>
      <c r="K2733" s="332"/>
      <c r="L2733" s="332"/>
      <c r="M2733" s="332"/>
      <c r="N2733" s="333"/>
    </row>
    <row r="2734" spans="2:14" x14ac:dyDescent="0.25">
      <c r="B2734" s="328"/>
      <c r="C2734" s="328"/>
      <c r="D2734" s="329"/>
      <c r="E2734" s="330"/>
      <c r="F2734" s="330"/>
      <c r="G2734" s="330"/>
      <c r="H2734" s="331"/>
      <c r="I2734" s="332"/>
      <c r="J2734" s="332"/>
      <c r="K2734" s="332"/>
      <c r="L2734" s="332"/>
      <c r="M2734" s="332"/>
      <c r="N2734" s="333"/>
    </row>
    <row r="2735" spans="2:14" x14ac:dyDescent="0.25">
      <c r="B2735" s="328"/>
      <c r="C2735" s="328"/>
      <c r="D2735" s="329"/>
      <c r="E2735" s="330"/>
      <c r="F2735" s="330"/>
      <c r="G2735" s="330"/>
      <c r="H2735" s="331"/>
      <c r="I2735" s="332"/>
      <c r="J2735" s="332"/>
      <c r="K2735" s="332"/>
      <c r="L2735" s="332"/>
      <c r="M2735" s="332"/>
      <c r="N2735" s="333"/>
    </row>
    <row r="2736" spans="2:14" x14ac:dyDescent="0.25">
      <c r="B2736" s="328"/>
      <c r="C2736" s="328"/>
      <c r="D2736" s="329"/>
      <c r="E2736" s="330"/>
      <c r="F2736" s="330"/>
      <c r="G2736" s="330"/>
      <c r="H2736" s="331"/>
      <c r="I2736" s="332"/>
      <c r="J2736" s="332"/>
      <c r="K2736" s="332"/>
      <c r="L2736" s="332"/>
      <c r="M2736" s="332"/>
      <c r="N2736" s="333"/>
    </row>
    <row r="2737" spans="2:14" x14ac:dyDescent="0.25">
      <c r="B2737" s="328"/>
      <c r="C2737" s="328"/>
      <c r="D2737" s="329"/>
      <c r="E2737" s="330"/>
      <c r="F2737" s="330"/>
      <c r="G2737" s="330"/>
      <c r="H2737" s="331"/>
      <c r="I2737" s="332"/>
      <c r="J2737" s="332"/>
      <c r="K2737" s="332"/>
      <c r="L2737" s="332"/>
      <c r="M2737" s="332"/>
      <c r="N2737" s="333"/>
    </row>
    <row r="2738" spans="2:14" x14ac:dyDescent="0.25">
      <c r="B2738" s="328"/>
      <c r="C2738" s="328"/>
      <c r="D2738" s="329"/>
      <c r="E2738" s="330"/>
      <c r="F2738" s="330"/>
      <c r="G2738" s="330"/>
      <c r="H2738" s="331"/>
      <c r="I2738" s="332"/>
      <c r="J2738" s="332"/>
      <c r="K2738" s="332"/>
      <c r="L2738" s="332"/>
      <c r="M2738" s="332"/>
      <c r="N2738" s="333"/>
    </row>
    <row r="2739" spans="2:14" x14ac:dyDescent="0.25">
      <c r="B2739" s="328"/>
      <c r="C2739" s="328"/>
      <c r="D2739" s="329"/>
      <c r="E2739" s="330"/>
      <c r="F2739" s="330"/>
      <c r="G2739" s="330"/>
      <c r="H2739" s="331"/>
      <c r="I2739" s="332"/>
      <c r="J2739" s="332"/>
      <c r="K2739" s="332"/>
      <c r="L2739" s="332"/>
      <c r="M2739" s="332"/>
      <c r="N2739" s="333"/>
    </row>
    <row r="2740" spans="2:14" x14ac:dyDescent="0.25">
      <c r="B2740" s="328"/>
      <c r="C2740" s="328"/>
      <c r="D2740" s="329"/>
      <c r="E2740" s="330"/>
      <c r="F2740" s="330"/>
      <c r="G2740" s="330"/>
      <c r="H2740" s="331"/>
      <c r="I2740" s="332"/>
      <c r="J2740" s="332"/>
      <c r="K2740" s="332"/>
      <c r="L2740" s="332"/>
      <c r="M2740" s="332"/>
      <c r="N2740" s="333"/>
    </row>
    <row r="2741" spans="2:14" x14ac:dyDescent="0.25">
      <c r="B2741" s="328"/>
      <c r="C2741" s="328"/>
      <c r="D2741" s="329"/>
      <c r="E2741" s="330"/>
      <c r="F2741" s="330"/>
      <c r="G2741" s="330"/>
      <c r="H2741" s="331"/>
      <c r="I2741" s="332"/>
      <c r="J2741" s="332"/>
      <c r="K2741" s="332"/>
      <c r="L2741" s="332"/>
      <c r="M2741" s="332"/>
      <c r="N2741" s="333"/>
    </row>
    <row r="2742" spans="2:14" x14ac:dyDescent="0.25">
      <c r="B2742" s="328"/>
      <c r="C2742" s="328"/>
      <c r="D2742" s="329"/>
      <c r="E2742" s="330"/>
      <c r="F2742" s="330"/>
      <c r="G2742" s="330"/>
      <c r="H2742" s="331"/>
      <c r="I2742" s="332"/>
      <c r="J2742" s="332"/>
      <c r="K2742" s="332"/>
      <c r="L2742" s="332"/>
      <c r="M2742" s="332"/>
      <c r="N2742" s="333"/>
    </row>
    <row r="2743" spans="2:14" x14ac:dyDescent="0.25">
      <c r="B2743" s="328"/>
      <c r="C2743" s="328"/>
      <c r="D2743" s="329"/>
      <c r="E2743" s="330"/>
      <c r="F2743" s="330"/>
      <c r="G2743" s="330"/>
      <c r="H2743" s="331"/>
      <c r="I2743" s="332"/>
      <c r="J2743" s="332"/>
      <c r="K2743" s="332"/>
      <c r="L2743" s="332"/>
      <c r="M2743" s="332"/>
      <c r="N2743" s="333"/>
    </row>
    <row r="2744" spans="2:14" x14ac:dyDescent="0.25">
      <c r="B2744" s="328"/>
      <c r="C2744" s="328"/>
      <c r="D2744" s="329"/>
      <c r="E2744" s="330"/>
      <c r="F2744" s="330"/>
      <c r="G2744" s="330"/>
      <c r="H2744" s="331"/>
      <c r="I2744" s="332"/>
      <c r="J2744" s="332"/>
      <c r="K2744" s="332"/>
      <c r="L2744" s="332"/>
      <c r="M2744" s="332"/>
      <c r="N2744" s="333"/>
    </row>
    <row r="2745" spans="2:14" x14ac:dyDescent="0.25">
      <c r="B2745" s="328"/>
      <c r="C2745" s="328"/>
      <c r="D2745" s="329"/>
      <c r="E2745" s="330"/>
      <c r="F2745" s="330"/>
      <c r="G2745" s="330"/>
      <c r="H2745" s="331"/>
      <c r="I2745" s="332"/>
      <c r="J2745" s="332"/>
      <c r="K2745" s="332"/>
      <c r="L2745" s="332"/>
      <c r="M2745" s="332"/>
      <c r="N2745" s="333"/>
    </row>
    <row r="2746" spans="2:14" x14ac:dyDescent="0.25">
      <c r="B2746" s="328"/>
      <c r="C2746" s="328"/>
      <c r="D2746" s="329"/>
      <c r="E2746" s="330"/>
      <c r="F2746" s="330"/>
      <c r="G2746" s="330"/>
      <c r="H2746" s="331"/>
      <c r="I2746" s="332"/>
      <c r="J2746" s="332"/>
      <c r="K2746" s="332"/>
      <c r="L2746" s="332"/>
      <c r="M2746" s="332"/>
      <c r="N2746" s="333"/>
    </row>
    <row r="2747" spans="2:14" x14ac:dyDescent="0.25">
      <c r="B2747" s="328"/>
      <c r="C2747" s="328"/>
      <c r="D2747" s="329"/>
      <c r="E2747" s="330"/>
      <c r="F2747" s="330"/>
      <c r="G2747" s="330"/>
      <c r="H2747" s="331"/>
      <c r="I2747" s="332"/>
      <c r="J2747" s="332"/>
      <c r="K2747" s="332"/>
      <c r="L2747" s="332"/>
      <c r="M2747" s="332"/>
      <c r="N2747" s="333"/>
    </row>
    <row r="2748" spans="2:14" x14ac:dyDescent="0.25">
      <c r="B2748" s="328"/>
      <c r="C2748" s="328"/>
      <c r="D2748" s="329"/>
      <c r="E2748" s="330"/>
      <c r="F2748" s="330"/>
      <c r="G2748" s="330"/>
      <c r="H2748" s="331"/>
      <c r="I2748" s="332"/>
      <c r="J2748" s="332"/>
      <c r="K2748" s="332"/>
      <c r="L2748" s="332"/>
      <c r="M2748" s="332"/>
      <c r="N2748" s="333"/>
    </row>
    <row r="2749" spans="2:14" x14ac:dyDescent="0.25">
      <c r="B2749" s="328"/>
      <c r="C2749" s="328"/>
      <c r="D2749" s="329"/>
      <c r="E2749" s="330"/>
      <c r="F2749" s="330"/>
      <c r="G2749" s="330"/>
      <c r="H2749" s="331"/>
      <c r="I2749" s="332"/>
      <c r="J2749" s="332"/>
      <c r="K2749" s="332"/>
      <c r="L2749" s="332"/>
      <c r="M2749" s="332"/>
      <c r="N2749" s="333"/>
    </row>
    <row r="2750" spans="2:14" x14ac:dyDescent="0.25">
      <c r="B2750" s="328"/>
      <c r="C2750" s="328"/>
      <c r="D2750" s="329"/>
      <c r="E2750" s="330"/>
      <c r="F2750" s="330"/>
      <c r="G2750" s="330"/>
      <c r="H2750" s="331"/>
      <c r="I2750" s="332"/>
      <c r="J2750" s="332"/>
      <c r="K2750" s="332"/>
      <c r="L2750" s="332"/>
      <c r="M2750" s="332"/>
      <c r="N2750" s="333"/>
    </row>
    <row r="2751" spans="2:14" x14ac:dyDescent="0.25">
      <c r="B2751" s="328"/>
      <c r="C2751" s="328"/>
      <c r="D2751" s="329"/>
      <c r="E2751" s="330"/>
      <c r="F2751" s="330"/>
      <c r="G2751" s="330"/>
      <c r="H2751" s="331"/>
      <c r="I2751" s="332"/>
      <c r="J2751" s="332"/>
      <c r="K2751" s="332"/>
      <c r="L2751" s="332"/>
      <c r="M2751" s="332"/>
      <c r="N2751" s="333"/>
    </row>
    <row r="2752" spans="2:14" x14ac:dyDescent="0.25">
      <c r="B2752" s="328"/>
      <c r="C2752" s="328"/>
      <c r="D2752" s="329"/>
      <c r="E2752" s="330"/>
      <c r="F2752" s="330"/>
      <c r="G2752" s="330"/>
      <c r="H2752" s="331"/>
      <c r="I2752" s="332"/>
      <c r="J2752" s="332"/>
      <c r="K2752" s="332"/>
      <c r="L2752" s="332"/>
      <c r="M2752" s="332"/>
      <c r="N2752" s="333"/>
    </row>
    <row r="2753" spans="2:14" x14ac:dyDescent="0.25">
      <c r="B2753" s="328"/>
      <c r="C2753" s="328"/>
      <c r="D2753" s="329"/>
      <c r="E2753" s="330"/>
      <c r="F2753" s="330"/>
      <c r="G2753" s="330"/>
      <c r="H2753" s="331"/>
      <c r="I2753" s="332"/>
      <c r="J2753" s="332"/>
      <c r="K2753" s="332"/>
      <c r="L2753" s="332"/>
      <c r="M2753" s="332"/>
      <c r="N2753" s="333"/>
    </row>
    <row r="2754" spans="2:14" x14ac:dyDescent="0.25">
      <c r="B2754" s="328"/>
      <c r="C2754" s="328"/>
      <c r="D2754" s="329"/>
      <c r="E2754" s="330"/>
      <c r="F2754" s="330"/>
      <c r="G2754" s="330"/>
      <c r="H2754" s="331"/>
      <c r="I2754" s="332"/>
      <c r="J2754" s="332"/>
      <c r="K2754" s="332"/>
      <c r="L2754" s="332"/>
      <c r="M2754" s="332"/>
      <c r="N2754" s="333"/>
    </row>
    <row r="2755" spans="2:14" x14ac:dyDescent="0.25">
      <c r="B2755" s="328"/>
      <c r="C2755" s="328"/>
      <c r="D2755" s="329"/>
      <c r="E2755" s="330"/>
      <c r="F2755" s="330"/>
      <c r="G2755" s="330"/>
      <c r="H2755" s="331"/>
      <c r="I2755" s="332"/>
      <c r="J2755" s="332"/>
      <c r="K2755" s="332"/>
      <c r="L2755" s="332"/>
      <c r="M2755" s="332"/>
      <c r="N2755" s="333"/>
    </row>
    <row r="2756" spans="2:14" x14ac:dyDescent="0.25">
      <c r="B2756" s="328"/>
      <c r="C2756" s="328"/>
      <c r="D2756" s="329"/>
      <c r="E2756" s="330"/>
      <c r="F2756" s="330"/>
      <c r="G2756" s="330"/>
      <c r="H2756" s="331"/>
      <c r="I2756" s="332"/>
      <c r="J2756" s="332"/>
      <c r="K2756" s="332"/>
      <c r="L2756" s="332"/>
      <c r="M2756" s="332"/>
      <c r="N2756" s="333"/>
    </row>
    <row r="2757" spans="2:14" x14ac:dyDescent="0.25">
      <c r="B2757" s="328"/>
      <c r="C2757" s="328"/>
      <c r="D2757" s="329"/>
      <c r="E2757" s="330"/>
      <c r="F2757" s="330"/>
      <c r="G2757" s="330"/>
      <c r="H2757" s="331"/>
      <c r="I2757" s="332"/>
      <c r="J2757" s="332"/>
      <c r="K2757" s="332"/>
      <c r="L2757" s="332"/>
      <c r="M2757" s="332"/>
      <c r="N2757" s="333"/>
    </row>
    <row r="2758" spans="2:14" x14ac:dyDescent="0.25">
      <c r="B2758" s="328"/>
      <c r="C2758" s="328"/>
      <c r="D2758" s="329"/>
      <c r="E2758" s="330"/>
      <c r="F2758" s="330"/>
      <c r="G2758" s="330"/>
      <c r="H2758" s="331"/>
      <c r="I2758" s="332"/>
      <c r="J2758" s="332"/>
      <c r="K2758" s="332"/>
      <c r="L2758" s="332"/>
      <c r="M2758" s="332"/>
      <c r="N2758" s="333"/>
    </row>
    <row r="2759" spans="2:14" x14ac:dyDescent="0.25">
      <c r="B2759" s="328"/>
      <c r="C2759" s="328"/>
      <c r="D2759" s="329"/>
      <c r="E2759" s="330"/>
      <c r="F2759" s="330"/>
      <c r="G2759" s="330"/>
      <c r="H2759" s="331"/>
      <c r="I2759" s="332"/>
      <c r="J2759" s="332"/>
      <c r="K2759" s="332"/>
      <c r="L2759" s="332"/>
      <c r="M2759" s="332"/>
      <c r="N2759" s="333"/>
    </row>
    <row r="2760" spans="2:14" x14ac:dyDescent="0.25">
      <c r="B2760" s="328"/>
      <c r="C2760" s="328"/>
      <c r="D2760" s="329"/>
      <c r="E2760" s="330"/>
      <c r="F2760" s="330"/>
      <c r="G2760" s="330"/>
      <c r="H2760" s="331"/>
      <c r="I2760" s="332"/>
      <c r="J2760" s="332"/>
      <c r="K2760" s="332"/>
      <c r="L2760" s="332"/>
      <c r="M2760" s="332"/>
      <c r="N2760" s="333"/>
    </row>
    <row r="2761" spans="2:14" x14ac:dyDescent="0.25">
      <c r="B2761" s="328"/>
      <c r="C2761" s="328"/>
      <c r="D2761" s="329"/>
      <c r="E2761" s="330"/>
      <c r="F2761" s="330"/>
      <c r="G2761" s="330"/>
      <c r="H2761" s="331"/>
      <c r="I2761" s="332"/>
      <c r="J2761" s="332"/>
      <c r="K2761" s="332"/>
      <c r="L2761" s="332"/>
      <c r="M2761" s="332"/>
      <c r="N2761" s="333"/>
    </row>
    <row r="2762" spans="2:14" x14ac:dyDescent="0.25">
      <c r="B2762" s="328"/>
      <c r="C2762" s="328"/>
      <c r="D2762" s="329"/>
      <c r="E2762" s="330"/>
      <c r="F2762" s="330"/>
      <c r="G2762" s="330"/>
      <c r="H2762" s="331"/>
      <c r="I2762" s="332"/>
      <c r="J2762" s="332"/>
      <c r="K2762" s="332"/>
      <c r="L2762" s="332"/>
      <c r="M2762" s="332"/>
      <c r="N2762" s="333"/>
    </row>
    <row r="2763" spans="2:14" x14ac:dyDescent="0.25">
      <c r="B2763" s="328"/>
      <c r="C2763" s="328"/>
      <c r="D2763" s="329"/>
      <c r="E2763" s="330"/>
      <c r="F2763" s="330"/>
      <c r="G2763" s="330"/>
      <c r="H2763" s="331"/>
      <c r="I2763" s="332"/>
      <c r="J2763" s="332"/>
      <c r="K2763" s="332"/>
      <c r="L2763" s="332"/>
      <c r="M2763" s="332"/>
      <c r="N2763" s="333"/>
    </row>
    <row r="2764" spans="2:14" x14ac:dyDescent="0.25">
      <c r="B2764" s="328"/>
      <c r="C2764" s="328"/>
      <c r="D2764" s="329"/>
      <c r="E2764" s="330"/>
      <c r="F2764" s="330"/>
      <c r="G2764" s="330"/>
      <c r="H2764" s="331"/>
      <c r="I2764" s="332"/>
      <c r="J2764" s="332"/>
      <c r="K2764" s="332"/>
      <c r="L2764" s="332"/>
      <c r="M2764" s="332"/>
      <c r="N2764" s="333"/>
    </row>
    <row r="2765" spans="2:14" x14ac:dyDescent="0.25">
      <c r="B2765" s="328"/>
      <c r="C2765" s="328"/>
      <c r="D2765" s="329"/>
      <c r="E2765" s="330"/>
      <c r="F2765" s="330"/>
      <c r="G2765" s="330"/>
      <c r="H2765" s="331"/>
      <c r="I2765" s="332"/>
      <c r="J2765" s="332"/>
      <c r="K2765" s="332"/>
      <c r="L2765" s="332"/>
      <c r="M2765" s="332"/>
      <c r="N2765" s="333"/>
    </row>
    <row r="2766" spans="2:14" x14ac:dyDescent="0.25">
      <c r="B2766" s="328"/>
      <c r="C2766" s="328"/>
      <c r="D2766" s="329"/>
      <c r="E2766" s="330"/>
      <c r="F2766" s="330"/>
      <c r="G2766" s="330"/>
      <c r="H2766" s="331"/>
      <c r="I2766" s="332"/>
      <c r="J2766" s="332"/>
      <c r="K2766" s="332"/>
      <c r="L2766" s="332"/>
      <c r="M2766" s="332"/>
      <c r="N2766" s="333"/>
    </row>
    <row r="2767" spans="2:14" x14ac:dyDescent="0.25">
      <c r="B2767" s="328"/>
      <c r="C2767" s="328"/>
      <c r="D2767" s="329"/>
      <c r="E2767" s="330"/>
      <c r="F2767" s="330"/>
      <c r="G2767" s="330"/>
      <c r="H2767" s="331"/>
      <c r="I2767" s="332"/>
      <c r="J2767" s="332"/>
      <c r="K2767" s="332"/>
      <c r="L2767" s="332"/>
      <c r="M2767" s="332"/>
      <c r="N2767" s="333"/>
    </row>
    <row r="2768" spans="2:14" x14ac:dyDescent="0.25">
      <c r="B2768" s="328"/>
      <c r="C2768" s="328"/>
      <c r="D2768" s="329"/>
      <c r="E2768" s="330"/>
      <c r="F2768" s="330"/>
      <c r="G2768" s="330"/>
      <c r="H2768" s="331"/>
      <c r="I2768" s="332"/>
      <c r="J2768" s="332"/>
      <c r="K2768" s="332"/>
      <c r="L2768" s="332"/>
      <c r="M2768" s="332"/>
      <c r="N2768" s="333"/>
    </row>
    <row r="2769" spans="2:14" x14ac:dyDescent="0.25">
      <c r="B2769" s="328"/>
      <c r="C2769" s="328"/>
      <c r="D2769" s="329"/>
      <c r="E2769" s="330"/>
      <c r="F2769" s="330"/>
      <c r="G2769" s="330"/>
      <c r="H2769" s="331"/>
      <c r="I2769" s="332"/>
      <c r="J2769" s="332"/>
      <c r="K2769" s="332"/>
      <c r="L2769" s="332"/>
      <c r="M2769" s="332"/>
      <c r="N2769" s="333"/>
    </row>
    <row r="2770" spans="2:14" x14ac:dyDescent="0.25">
      <c r="B2770" s="328"/>
      <c r="C2770" s="328"/>
      <c r="D2770" s="329"/>
      <c r="E2770" s="330"/>
      <c r="F2770" s="330"/>
      <c r="G2770" s="330"/>
      <c r="H2770" s="331"/>
      <c r="I2770" s="332"/>
      <c r="J2770" s="332"/>
      <c r="K2770" s="332"/>
      <c r="L2770" s="332"/>
      <c r="M2770" s="332"/>
      <c r="N2770" s="333"/>
    </row>
    <row r="2771" spans="2:14" x14ac:dyDescent="0.25">
      <c r="B2771" s="328"/>
      <c r="C2771" s="328"/>
      <c r="D2771" s="329"/>
      <c r="E2771" s="330"/>
      <c r="F2771" s="330"/>
      <c r="G2771" s="330"/>
      <c r="H2771" s="331"/>
      <c r="I2771" s="332"/>
      <c r="J2771" s="332"/>
      <c r="K2771" s="332"/>
      <c r="L2771" s="332"/>
      <c r="M2771" s="332"/>
      <c r="N2771" s="333"/>
    </row>
    <row r="2772" spans="2:14" x14ac:dyDescent="0.25">
      <c r="B2772" s="328"/>
      <c r="C2772" s="328"/>
      <c r="D2772" s="329"/>
      <c r="E2772" s="330"/>
      <c r="F2772" s="330"/>
      <c r="G2772" s="330"/>
      <c r="H2772" s="331"/>
      <c r="I2772" s="332"/>
      <c r="J2772" s="332"/>
      <c r="K2772" s="332"/>
      <c r="L2772" s="332"/>
      <c r="M2772" s="332"/>
      <c r="N2772" s="333"/>
    </row>
    <row r="2773" spans="2:14" x14ac:dyDescent="0.25">
      <c r="B2773" s="328"/>
      <c r="C2773" s="328"/>
      <c r="D2773" s="329"/>
      <c r="E2773" s="330"/>
      <c r="F2773" s="330"/>
      <c r="G2773" s="330"/>
      <c r="H2773" s="331"/>
      <c r="I2773" s="332"/>
      <c r="J2773" s="332"/>
      <c r="K2773" s="332"/>
      <c r="L2773" s="332"/>
      <c r="M2773" s="332"/>
      <c r="N2773" s="333"/>
    </row>
    <row r="2774" spans="2:14" x14ac:dyDescent="0.25">
      <c r="B2774" s="328"/>
      <c r="C2774" s="328"/>
      <c r="D2774" s="329"/>
      <c r="E2774" s="330"/>
      <c r="F2774" s="330"/>
      <c r="G2774" s="330"/>
      <c r="H2774" s="331"/>
      <c r="I2774" s="332"/>
      <c r="J2774" s="332"/>
      <c r="K2774" s="332"/>
      <c r="L2774" s="332"/>
      <c r="M2774" s="332"/>
      <c r="N2774" s="333"/>
    </row>
    <row r="2775" spans="2:14" x14ac:dyDescent="0.25">
      <c r="B2775" s="328"/>
      <c r="C2775" s="328"/>
      <c r="D2775" s="329"/>
      <c r="E2775" s="330"/>
      <c r="F2775" s="330"/>
      <c r="G2775" s="330"/>
      <c r="H2775" s="331"/>
      <c r="I2775" s="332"/>
      <c r="J2775" s="332"/>
      <c r="K2775" s="332"/>
      <c r="L2775" s="332"/>
      <c r="M2775" s="332"/>
      <c r="N2775" s="333"/>
    </row>
    <row r="2776" spans="2:14" x14ac:dyDescent="0.25">
      <c r="B2776" s="328"/>
      <c r="C2776" s="328"/>
      <c r="D2776" s="329"/>
      <c r="E2776" s="330"/>
      <c r="F2776" s="330"/>
      <c r="G2776" s="330"/>
      <c r="H2776" s="331"/>
      <c r="I2776" s="332"/>
      <c r="J2776" s="332"/>
      <c r="K2776" s="332"/>
      <c r="L2776" s="332"/>
      <c r="M2776" s="332"/>
      <c r="N2776" s="333"/>
    </row>
    <row r="2777" spans="2:14" x14ac:dyDescent="0.25">
      <c r="B2777" s="328"/>
      <c r="C2777" s="328"/>
      <c r="D2777" s="329"/>
      <c r="E2777" s="330"/>
      <c r="F2777" s="330"/>
      <c r="G2777" s="330"/>
      <c r="H2777" s="331"/>
      <c r="I2777" s="332"/>
      <c r="J2777" s="332"/>
      <c r="K2777" s="332"/>
      <c r="L2777" s="332"/>
      <c r="M2777" s="332"/>
      <c r="N2777" s="333"/>
    </row>
    <row r="2778" spans="2:14" x14ac:dyDescent="0.25">
      <c r="B2778" s="328"/>
      <c r="C2778" s="328"/>
      <c r="D2778" s="329"/>
      <c r="E2778" s="330"/>
      <c r="F2778" s="330"/>
      <c r="G2778" s="330"/>
      <c r="H2778" s="331"/>
      <c r="I2778" s="332"/>
      <c r="J2778" s="332"/>
      <c r="K2778" s="332"/>
      <c r="L2778" s="332"/>
      <c r="M2778" s="332"/>
      <c r="N2778" s="333"/>
    </row>
    <row r="2779" spans="2:14" x14ac:dyDescent="0.25">
      <c r="B2779" s="328"/>
      <c r="C2779" s="328"/>
      <c r="D2779" s="329"/>
      <c r="E2779" s="330"/>
      <c r="F2779" s="330"/>
      <c r="G2779" s="330"/>
      <c r="H2779" s="331"/>
      <c r="I2779" s="332"/>
      <c r="J2779" s="332"/>
      <c r="K2779" s="332"/>
      <c r="L2779" s="332"/>
      <c r="M2779" s="332"/>
      <c r="N2779" s="333"/>
    </row>
    <row r="2780" spans="2:14" x14ac:dyDescent="0.25">
      <c r="B2780" s="328"/>
      <c r="C2780" s="328"/>
      <c r="D2780" s="329"/>
      <c r="E2780" s="330"/>
      <c r="F2780" s="330"/>
      <c r="G2780" s="330"/>
      <c r="H2780" s="331"/>
      <c r="I2780" s="332"/>
      <c r="J2780" s="332"/>
      <c r="K2780" s="332"/>
      <c r="L2780" s="332"/>
      <c r="M2780" s="332"/>
      <c r="N2780" s="333"/>
    </row>
    <row r="2781" spans="2:14" x14ac:dyDescent="0.25">
      <c r="B2781" s="328"/>
      <c r="C2781" s="328"/>
      <c r="D2781" s="329"/>
      <c r="E2781" s="330"/>
      <c r="F2781" s="330"/>
      <c r="G2781" s="330"/>
      <c r="H2781" s="331"/>
      <c r="I2781" s="332"/>
      <c r="J2781" s="332"/>
      <c r="K2781" s="332"/>
      <c r="L2781" s="332"/>
      <c r="M2781" s="332"/>
      <c r="N2781" s="333"/>
    </row>
    <row r="2782" spans="2:14" x14ac:dyDescent="0.25">
      <c r="B2782" s="328"/>
      <c r="C2782" s="328"/>
      <c r="D2782" s="329"/>
      <c r="E2782" s="330"/>
      <c r="F2782" s="330"/>
      <c r="G2782" s="330"/>
      <c r="H2782" s="331"/>
      <c r="I2782" s="332"/>
      <c r="J2782" s="332"/>
      <c r="K2782" s="332"/>
      <c r="L2782" s="332"/>
      <c r="M2782" s="332"/>
      <c r="N2782" s="333"/>
    </row>
    <row r="2783" spans="2:14" x14ac:dyDescent="0.25">
      <c r="B2783" s="328"/>
      <c r="C2783" s="328"/>
      <c r="D2783" s="329"/>
      <c r="E2783" s="330"/>
      <c r="F2783" s="330"/>
      <c r="G2783" s="330"/>
      <c r="H2783" s="331"/>
      <c r="I2783" s="332"/>
      <c r="J2783" s="332"/>
      <c r="K2783" s="332"/>
      <c r="L2783" s="332"/>
      <c r="M2783" s="332"/>
      <c r="N2783" s="333"/>
    </row>
    <row r="2784" spans="2:14" x14ac:dyDescent="0.25">
      <c r="B2784" s="328"/>
      <c r="C2784" s="328"/>
      <c r="D2784" s="329"/>
      <c r="E2784" s="330"/>
      <c r="F2784" s="330"/>
      <c r="G2784" s="330"/>
      <c r="H2784" s="331"/>
      <c r="I2784" s="332"/>
      <c r="J2784" s="332"/>
      <c r="K2784" s="332"/>
      <c r="L2784" s="332"/>
      <c r="M2784" s="332"/>
      <c r="N2784" s="333"/>
    </row>
    <row r="2785" spans="2:14" x14ac:dyDescent="0.25">
      <c r="B2785" s="328"/>
      <c r="C2785" s="328"/>
      <c r="D2785" s="329"/>
      <c r="E2785" s="330"/>
      <c r="F2785" s="330"/>
      <c r="G2785" s="330"/>
      <c r="H2785" s="331"/>
      <c r="I2785" s="332"/>
      <c r="J2785" s="332"/>
      <c r="K2785" s="332"/>
      <c r="L2785" s="332"/>
      <c r="M2785" s="332"/>
      <c r="N2785" s="333"/>
    </row>
    <row r="2786" spans="2:14" x14ac:dyDescent="0.25">
      <c r="B2786" s="328"/>
      <c r="C2786" s="328"/>
      <c r="D2786" s="329"/>
      <c r="E2786" s="330"/>
      <c r="F2786" s="330"/>
      <c r="G2786" s="330"/>
      <c r="H2786" s="331"/>
      <c r="I2786" s="332"/>
      <c r="J2786" s="332"/>
      <c r="K2786" s="332"/>
      <c r="L2786" s="332"/>
      <c r="M2786" s="332"/>
      <c r="N2786" s="333"/>
    </row>
    <row r="2787" spans="2:14" x14ac:dyDescent="0.25">
      <c r="B2787" s="328"/>
      <c r="C2787" s="328"/>
      <c r="D2787" s="329"/>
      <c r="E2787" s="330"/>
      <c r="F2787" s="330"/>
      <c r="G2787" s="330"/>
      <c r="H2787" s="331"/>
      <c r="I2787" s="332"/>
      <c r="J2787" s="332"/>
      <c r="K2787" s="332"/>
      <c r="L2787" s="332"/>
      <c r="M2787" s="332"/>
      <c r="N2787" s="333"/>
    </row>
    <row r="2788" spans="2:14" x14ac:dyDescent="0.25">
      <c r="B2788" s="328"/>
      <c r="C2788" s="328"/>
      <c r="D2788" s="329"/>
      <c r="E2788" s="330"/>
      <c r="F2788" s="330"/>
      <c r="G2788" s="330"/>
      <c r="H2788" s="331"/>
      <c r="I2788" s="332"/>
      <c r="J2788" s="332"/>
      <c r="K2788" s="332"/>
      <c r="L2788" s="332"/>
      <c r="M2788" s="332"/>
      <c r="N2788" s="333"/>
    </row>
    <row r="2789" spans="2:14" x14ac:dyDescent="0.25">
      <c r="B2789" s="328"/>
      <c r="C2789" s="328"/>
      <c r="D2789" s="329"/>
      <c r="E2789" s="330"/>
      <c r="F2789" s="330"/>
      <c r="G2789" s="330"/>
      <c r="H2789" s="331"/>
      <c r="I2789" s="332"/>
      <c r="J2789" s="332"/>
      <c r="K2789" s="332"/>
      <c r="L2789" s="332"/>
      <c r="M2789" s="332"/>
      <c r="N2789" s="333"/>
    </row>
    <row r="2790" spans="2:14" x14ac:dyDescent="0.25">
      <c r="B2790" s="328"/>
      <c r="C2790" s="328"/>
      <c r="D2790" s="329"/>
      <c r="E2790" s="330"/>
      <c r="F2790" s="330"/>
      <c r="G2790" s="330"/>
      <c r="H2790" s="331"/>
      <c r="I2790" s="332"/>
      <c r="J2790" s="332"/>
      <c r="K2790" s="332"/>
      <c r="L2790" s="332"/>
      <c r="M2790" s="332"/>
      <c r="N2790" s="333"/>
    </row>
    <row r="2791" spans="2:14" x14ac:dyDescent="0.25">
      <c r="B2791" s="328"/>
      <c r="C2791" s="328"/>
      <c r="D2791" s="329"/>
      <c r="E2791" s="330"/>
      <c r="F2791" s="330"/>
      <c r="G2791" s="330"/>
      <c r="H2791" s="331"/>
      <c r="I2791" s="332"/>
      <c r="J2791" s="332"/>
      <c r="K2791" s="332"/>
      <c r="L2791" s="332"/>
      <c r="M2791" s="332"/>
      <c r="N2791" s="333"/>
    </row>
    <row r="2792" spans="2:14" x14ac:dyDescent="0.25">
      <c r="B2792" s="328"/>
      <c r="C2792" s="328"/>
      <c r="D2792" s="329"/>
      <c r="E2792" s="330"/>
      <c r="F2792" s="330"/>
      <c r="G2792" s="330"/>
      <c r="H2792" s="331"/>
      <c r="I2792" s="332"/>
      <c r="J2792" s="332"/>
      <c r="K2792" s="332"/>
      <c r="L2792" s="332"/>
      <c r="M2792" s="332"/>
      <c r="N2792" s="333"/>
    </row>
    <row r="2793" spans="2:14" x14ac:dyDescent="0.25">
      <c r="B2793" s="328"/>
      <c r="C2793" s="328"/>
      <c r="D2793" s="329"/>
      <c r="E2793" s="330"/>
      <c r="F2793" s="330"/>
      <c r="G2793" s="330"/>
      <c r="H2793" s="331"/>
      <c r="I2793" s="332"/>
      <c r="J2793" s="332"/>
      <c r="K2793" s="332"/>
      <c r="L2793" s="332"/>
      <c r="M2793" s="332"/>
      <c r="N2793" s="333"/>
    </row>
    <row r="2794" spans="2:14" x14ac:dyDescent="0.25">
      <c r="B2794" s="328"/>
      <c r="C2794" s="328"/>
      <c r="D2794" s="329"/>
      <c r="E2794" s="330"/>
      <c r="F2794" s="330"/>
      <c r="G2794" s="330"/>
      <c r="H2794" s="331"/>
      <c r="I2794" s="332"/>
      <c r="J2794" s="332"/>
      <c r="K2794" s="332"/>
      <c r="L2794" s="332"/>
      <c r="M2794" s="332"/>
      <c r="N2794" s="333"/>
    </row>
    <row r="2795" spans="2:14" x14ac:dyDescent="0.25">
      <c r="B2795" s="328"/>
      <c r="C2795" s="328"/>
      <c r="D2795" s="329"/>
      <c r="E2795" s="330"/>
      <c r="F2795" s="330"/>
      <c r="G2795" s="330"/>
      <c r="H2795" s="331"/>
      <c r="I2795" s="332"/>
      <c r="J2795" s="332"/>
      <c r="K2795" s="332"/>
      <c r="L2795" s="332"/>
      <c r="M2795" s="332"/>
      <c r="N2795" s="333"/>
    </row>
    <row r="2796" spans="2:14" x14ac:dyDescent="0.25">
      <c r="B2796" s="328"/>
      <c r="C2796" s="328"/>
      <c r="D2796" s="329"/>
      <c r="E2796" s="330"/>
      <c r="F2796" s="330"/>
      <c r="G2796" s="330"/>
      <c r="H2796" s="331"/>
      <c r="I2796" s="332"/>
      <c r="J2796" s="332"/>
      <c r="K2796" s="332"/>
      <c r="L2796" s="332"/>
      <c r="M2796" s="332"/>
      <c r="N2796" s="333"/>
    </row>
    <row r="2797" spans="2:14" x14ac:dyDescent="0.25">
      <c r="B2797" s="328"/>
      <c r="C2797" s="328"/>
      <c r="D2797" s="329"/>
      <c r="E2797" s="330"/>
      <c r="F2797" s="330"/>
      <c r="G2797" s="330"/>
      <c r="H2797" s="331"/>
      <c r="I2797" s="332"/>
      <c r="J2797" s="332"/>
      <c r="K2797" s="332"/>
      <c r="L2797" s="332"/>
      <c r="M2797" s="332"/>
      <c r="N2797" s="333"/>
    </row>
    <row r="2798" spans="2:14" x14ac:dyDescent="0.25">
      <c r="B2798" s="328"/>
      <c r="C2798" s="328"/>
      <c r="D2798" s="329"/>
      <c r="E2798" s="330"/>
      <c r="F2798" s="330"/>
      <c r="G2798" s="330"/>
      <c r="H2798" s="331"/>
      <c r="I2798" s="332"/>
      <c r="J2798" s="332"/>
      <c r="K2798" s="332"/>
      <c r="L2798" s="332"/>
      <c r="M2798" s="332"/>
      <c r="N2798" s="333"/>
    </row>
    <row r="2799" spans="2:14" x14ac:dyDescent="0.25">
      <c r="B2799" s="328"/>
      <c r="C2799" s="328"/>
      <c r="D2799" s="329"/>
      <c r="E2799" s="330"/>
      <c r="F2799" s="330"/>
      <c r="G2799" s="330"/>
      <c r="H2799" s="331"/>
      <c r="I2799" s="332"/>
      <c r="J2799" s="332"/>
      <c r="K2799" s="332"/>
      <c r="L2799" s="332"/>
      <c r="M2799" s="332"/>
      <c r="N2799" s="333"/>
    </row>
    <row r="2800" spans="2:14" x14ac:dyDescent="0.25">
      <c r="B2800" s="328"/>
      <c r="C2800" s="328"/>
      <c r="D2800" s="329"/>
      <c r="E2800" s="330"/>
      <c r="F2800" s="330"/>
      <c r="G2800" s="330"/>
      <c r="H2800" s="331"/>
      <c r="I2800" s="332"/>
      <c r="J2800" s="332"/>
      <c r="K2800" s="332"/>
      <c r="L2800" s="332"/>
      <c r="M2800" s="332"/>
      <c r="N2800" s="333"/>
    </row>
    <row r="2801" spans="2:14" x14ac:dyDescent="0.25">
      <c r="B2801" s="328"/>
      <c r="C2801" s="328"/>
      <c r="D2801" s="329"/>
      <c r="E2801" s="330"/>
      <c r="F2801" s="330"/>
      <c r="G2801" s="330"/>
      <c r="H2801" s="331"/>
      <c r="I2801" s="332"/>
      <c r="J2801" s="332"/>
      <c r="K2801" s="332"/>
      <c r="L2801" s="332"/>
      <c r="M2801" s="332"/>
      <c r="N2801" s="333"/>
    </row>
    <row r="2802" spans="2:14" x14ac:dyDescent="0.25">
      <c r="B2802" s="328"/>
      <c r="C2802" s="328"/>
      <c r="D2802" s="329"/>
      <c r="E2802" s="330"/>
      <c r="F2802" s="330"/>
      <c r="G2802" s="330"/>
      <c r="H2802" s="331"/>
      <c r="I2802" s="332"/>
      <c r="J2802" s="332"/>
      <c r="K2802" s="332"/>
      <c r="L2802" s="332"/>
      <c r="M2802" s="332"/>
      <c r="N2802" s="333"/>
    </row>
    <row r="2803" spans="2:14" x14ac:dyDescent="0.25">
      <c r="B2803" s="328"/>
      <c r="C2803" s="328"/>
      <c r="D2803" s="329"/>
      <c r="E2803" s="330"/>
      <c r="F2803" s="330"/>
      <c r="G2803" s="330"/>
      <c r="H2803" s="331"/>
      <c r="I2803" s="332"/>
      <c r="J2803" s="332"/>
      <c r="K2803" s="332"/>
      <c r="L2803" s="332"/>
      <c r="M2803" s="332"/>
      <c r="N2803" s="333"/>
    </row>
    <row r="2804" spans="2:14" x14ac:dyDescent="0.25">
      <c r="B2804" s="328"/>
      <c r="C2804" s="328"/>
      <c r="D2804" s="329"/>
      <c r="E2804" s="330"/>
      <c r="F2804" s="330"/>
      <c r="G2804" s="330"/>
      <c r="H2804" s="331"/>
      <c r="I2804" s="332"/>
      <c r="J2804" s="332"/>
      <c r="K2804" s="332"/>
      <c r="L2804" s="332"/>
      <c r="M2804" s="332"/>
      <c r="N2804" s="333"/>
    </row>
    <row r="2805" spans="2:14" x14ac:dyDescent="0.25">
      <c r="B2805" s="328"/>
      <c r="C2805" s="328"/>
      <c r="D2805" s="329"/>
      <c r="E2805" s="330"/>
      <c r="F2805" s="330"/>
      <c r="G2805" s="330"/>
      <c r="H2805" s="331"/>
      <c r="I2805" s="332"/>
      <c r="J2805" s="332"/>
      <c r="K2805" s="332"/>
      <c r="L2805" s="332"/>
      <c r="M2805" s="332"/>
      <c r="N2805" s="333"/>
    </row>
    <row r="2806" spans="2:14" x14ac:dyDescent="0.25">
      <c r="B2806" s="328"/>
      <c r="C2806" s="328"/>
      <c r="D2806" s="329"/>
      <c r="E2806" s="330"/>
      <c r="F2806" s="330"/>
      <c r="G2806" s="330"/>
      <c r="H2806" s="331"/>
      <c r="I2806" s="332"/>
      <c r="J2806" s="332"/>
      <c r="K2806" s="332"/>
      <c r="L2806" s="332"/>
      <c r="M2806" s="332"/>
      <c r="N2806" s="333"/>
    </row>
    <row r="2807" spans="2:14" x14ac:dyDescent="0.25">
      <c r="B2807" s="328"/>
      <c r="C2807" s="328"/>
      <c r="D2807" s="329"/>
      <c r="E2807" s="330"/>
      <c r="F2807" s="330"/>
      <c r="G2807" s="330"/>
      <c r="H2807" s="331"/>
      <c r="I2807" s="332"/>
      <c r="J2807" s="332"/>
      <c r="K2807" s="332"/>
      <c r="L2807" s="332"/>
      <c r="M2807" s="332"/>
      <c r="N2807" s="333"/>
    </row>
    <row r="2808" spans="2:14" x14ac:dyDescent="0.25">
      <c r="B2808" s="328"/>
      <c r="C2808" s="328"/>
      <c r="D2808" s="329"/>
      <c r="E2808" s="330"/>
      <c r="F2808" s="330"/>
      <c r="G2808" s="330"/>
      <c r="H2808" s="331"/>
      <c r="I2808" s="332"/>
      <c r="J2808" s="332"/>
      <c r="K2808" s="332"/>
      <c r="L2808" s="332"/>
      <c r="M2808" s="332"/>
      <c r="N2808" s="333"/>
    </row>
    <row r="2809" spans="2:14" x14ac:dyDescent="0.25">
      <c r="B2809" s="328"/>
      <c r="C2809" s="328"/>
      <c r="D2809" s="329"/>
      <c r="E2809" s="330"/>
      <c r="F2809" s="330"/>
      <c r="G2809" s="330"/>
      <c r="H2809" s="331"/>
      <c r="I2809" s="332"/>
      <c r="J2809" s="332"/>
      <c r="K2809" s="332"/>
      <c r="L2809" s="332"/>
      <c r="M2809" s="332"/>
      <c r="N2809" s="333"/>
    </row>
    <row r="2810" spans="2:14" x14ac:dyDescent="0.25">
      <c r="B2810" s="328"/>
      <c r="C2810" s="328"/>
      <c r="D2810" s="329"/>
      <c r="E2810" s="330"/>
      <c r="F2810" s="330"/>
      <c r="G2810" s="330"/>
      <c r="H2810" s="331"/>
      <c r="I2810" s="332"/>
      <c r="J2810" s="332"/>
      <c r="K2810" s="332"/>
      <c r="L2810" s="332"/>
      <c r="M2810" s="332"/>
      <c r="N2810" s="333"/>
    </row>
    <row r="2811" spans="2:14" x14ac:dyDescent="0.25">
      <c r="B2811" s="328"/>
      <c r="C2811" s="328"/>
      <c r="D2811" s="329"/>
      <c r="E2811" s="330"/>
      <c r="F2811" s="330"/>
      <c r="G2811" s="330"/>
      <c r="H2811" s="331"/>
      <c r="I2811" s="332"/>
      <c r="J2811" s="332"/>
      <c r="K2811" s="332"/>
      <c r="L2811" s="332"/>
      <c r="M2811" s="332"/>
      <c r="N2811" s="333"/>
    </row>
    <row r="2812" spans="2:14" x14ac:dyDescent="0.25">
      <c r="B2812" s="328"/>
      <c r="C2812" s="328"/>
      <c r="D2812" s="329"/>
      <c r="E2812" s="330"/>
      <c r="F2812" s="330"/>
      <c r="G2812" s="330"/>
      <c r="H2812" s="331"/>
      <c r="I2812" s="332"/>
      <c r="J2812" s="332"/>
      <c r="K2812" s="332"/>
      <c r="L2812" s="332"/>
      <c r="M2812" s="332"/>
      <c r="N2812" s="333"/>
    </row>
    <row r="2813" spans="2:14" x14ac:dyDescent="0.25">
      <c r="B2813" s="328"/>
      <c r="C2813" s="328"/>
      <c r="D2813" s="329"/>
      <c r="E2813" s="330"/>
      <c r="F2813" s="330"/>
      <c r="G2813" s="330"/>
      <c r="H2813" s="331"/>
      <c r="I2813" s="332"/>
      <c r="J2813" s="332"/>
      <c r="K2813" s="332"/>
      <c r="L2813" s="332"/>
      <c r="M2813" s="332"/>
      <c r="N2813" s="333"/>
    </row>
    <row r="2814" spans="2:14" x14ac:dyDescent="0.25">
      <c r="B2814" s="328"/>
      <c r="C2814" s="328"/>
      <c r="D2814" s="329"/>
      <c r="E2814" s="330"/>
      <c r="F2814" s="330"/>
      <c r="G2814" s="330"/>
      <c r="H2814" s="331"/>
      <c r="I2814" s="332"/>
      <c r="J2814" s="332"/>
      <c r="K2814" s="332"/>
      <c r="L2814" s="332"/>
      <c r="M2814" s="332"/>
      <c r="N2814" s="333"/>
    </row>
    <row r="2815" spans="2:14" x14ac:dyDescent="0.25">
      <c r="B2815" s="328"/>
      <c r="C2815" s="328"/>
      <c r="D2815" s="329"/>
      <c r="E2815" s="330"/>
      <c r="F2815" s="330"/>
      <c r="G2815" s="330"/>
      <c r="H2815" s="331"/>
      <c r="I2815" s="332"/>
      <c r="J2815" s="332"/>
      <c r="K2815" s="332"/>
      <c r="L2815" s="332"/>
      <c r="M2815" s="332"/>
      <c r="N2815" s="333"/>
    </row>
    <row r="2816" spans="2:14" x14ac:dyDescent="0.25">
      <c r="B2816" s="328"/>
      <c r="C2816" s="328"/>
      <c r="D2816" s="329"/>
      <c r="E2816" s="330"/>
      <c r="F2816" s="330"/>
      <c r="G2816" s="330"/>
      <c r="H2816" s="331"/>
      <c r="I2816" s="332"/>
      <c r="J2816" s="332"/>
      <c r="K2816" s="332"/>
      <c r="L2816" s="332"/>
      <c r="M2816" s="332"/>
      <c r="N2816" s="333"/>
    </row>
    <row r="2817" spans="2:14" x14ac:dyDescent="0.25">
      <c r="B2817" s="328"/>
      <c r="C2817" s="328"/>
      <c r="D2817" s="329"/>
      <c r="E2817" s="330"/>
      <c r="F2817" s="330"/>
      <c r="G2817" s="330"/>
      <c r="H2817" s="331"/>
      <c r="I2817" s="332"/>
      <c r="J2817" s="332"/>
      <c r="K2817" s="332"/>
      <c r="L2817" s="332"/>
      <c r="M2817" s="332"/>
      <c r="N2817" s="333"/>
    </row>
    <row r="2818" spans="2:14" x14ac:dyDescent="0.25">
      <c r="B2818" s="328"/>
      <c r="C2818" s="328"/>
      <c r="D2818" s="329"/>
      <c r="E2818" s="330"/>
      <c r="F2818" s="330"/>
      <c r="G2818" s="330"/>
      <c r="H2818" s="331"/>
      <c r="I2818" s="332"/>
      <c r="J2818" s="332"/>
      <c r="K2818" s="332"/>
      <c r="L2818" s="332"/>
      <c r="M2818" s="332"/>
      <c r="N2818" s="333"/>
    </row>
    <row r="2819" spans="2:14" x14ac:dyDescent="0.25">
      <c r="B2819" s="328"/>
      <c r="C2819" s="328"/>
      <c r="D2819" s="329"/>
      <c r="E2819" s="330"/>
      <c r="F2819" s="330"/>
      <c r="G2819" s="330"/>
      <c r="H2819" s="331"/>
      <c r="I2819" s="332"/>
      <c r="J2819" s="332"/>
      <c r="K2819" s="332"/>
      <c r="L2819" s="332"/>
      <c r="M2819" s="332"/>
      <c r="N2819" s="333"/>
    </row>
    <row r="2820" spans="2:14" x14ac:dyDescent="0.25">
      <c r="B2820" s="328"/>
      <c r="C2820" s="328"/>
      <c r="D2820" s="329"/>
      <c r="E2820" s="330"/>
      <c r="F2820" s="330"/>
      <c r="G2820" s="330"/>
      <c r="H2820" s="331"/>
      <c r="I2820" s="332"/>
      <c r="J2820" s="332"/>
      <c r="K2820" s="332"/>
      <c r="L2820" s="332"/>
      <c r="M2820" s="332"/>
      <c r="N2820" s="333"/>
    </row>
    <row r="2821" spans="2:14" x14ac:dyDescent="0.25">
      <c r="B2821" s="328"/>
      <c r="C2821" s="328"/>
      <c r="D2821" s="329"/>
      <c r="E2821" s="330"/>
      <c r="F2821" s="330"/>
      <c r="G2821" s="330"/>
      <c r="H2821" s="331"/>
      <c r="I2821" s="332"/>
      <c r="J2821" s="332"/>
      <c r="K2821" s="332"/>
      <c r="L2821" s="332"/>
      <c r="M2821" s="332"/>
      <c r="N2821" s="333"/>
    </row>
    <row r="2822" spans="2:14" x14ac:dyDescent="0.25">
      <c r="B2822" s="328"/>
      <c r="C2822" s="328"/>
      <c r="D2822" s="329"/>
      <c r="E2822" s="330"/>
      <c r="F2822" s="330"/>
      <c r="G2822" s="330"/>
      <c r="H2822" s="331"/>
      <c r="I2822" s="332"/>
      <c r="J2822" s="332"/>
      <c r="K2822" s="332"/>
      <c r="L2822" s="332"/>
      <c r="M2822" s="332"/>
      <c r="N2822" s="333"/>
    </row>
    <row r="2823" spans="2:14" x14ac:dyDescent="0.25">
      <c r="B2823" s="328"/>
      <c r="C2823" s="328"/>
      <c r="D2823" s="329"/>
      <c r="E2823" s="330"/>
      <c r="F2823" s="330"/>
      <c r="G2823" s="330"/>
      <c r="H2823" s="331"/>
      <c r="I2823" s="332"/>
      <c r="J2823" s="332"/>
      <c r="K2823" s="332"/>
      <c r="L2823" s="332"/>
      <c r="M2823" s="332"/>
      <c r="N2823" s="333"/>
    </row>
    <row r="2824" spans="2:14" x14ac:dyDescent="0.25">
      <c r="B2824" s="328"/>
      <c r="C2824" s="328"/>
      <c r="D2824" s="329"/>
      <c r="E2824" s="330"/>
      <c r="F2824" s="330"/>
      <c r="G2824" s="330"/>
      <c r="H2824" s="331"/>
      <c r="I2824" s="332"/>
      <c r="J2824" s="332"/>
      <c r="K2824" s="332"/>
      <c r="L2824" s="332"/>
      <c r="M2824" s="332"/>
      <c r="N2824" s="333"/>
    </row>
    <row r="2825" spans="2:14" x14ac:dyDescent="0.25">
      <c r="B2825" s="328"/>
      <c r="C2825" s="328"/>
      <c r="D2825" s="329"/>
      <c r="E2825" s="330"/>
      <c r="F2825" s="330"/>
      <c r="G2825" s="330"/>
      <c r="H2825" s="331"/>
      <c r="I2825" s="332"/>
      <c r="J2825" s="332"/>
      <c r="K2825" s="332"/>
      <c r="L2825" s="332"/>
      <c r="M2825" s="332"/>
      <c r="N2825" s="333"/>
    </row>
    <row r="2826" spans="2:14" x14ac:dyDescent="0.25">
      <c r="B2826" s="328"/>
      <c r="C2826" s="328"/>
      <c r="D2826" s="329"/>
      <c r="E2826" s="330"/>
      <c r="F2826" s="330"/>
      <c r="G2826" s="330"/>
      <c r="H2826" s="331"/>
      <c r="I2826" s="332"/>
      <c r="J2826" s="332"/>
      <c r="K2826" s="332"/>
      <c r="L2826" s="332"/>
      <c r="M2826" s="332"/>
      <c r="N2826" s="333"/>
    </row>
    <row r="2827" spans="2:14" x14ac:dyDescent="0.25">
      <c r="B2827" s="328"/>
      <c r="C2827" s="328"/>
      <c r="D2827" s="329"/>
      <c r="E2827" s="330"/>
      <c r="F2827" s="330"/>
      <c r="G2827" s="330"/>
      <c r="H2827" s="331"/>
      <c r="I2827" s="332"/>
      <c r="J2827" s="332"/>
      <c r="K2827" s="332"/>
      <c r="L2827" s="332"/>
      <c r="M2827" s="332"/>
      <c r="N2827" s="333"/>
    </row>
    <row r="2828" spans="2:14" x14ac:dyDescent="0.25">
      <c r="B2828" s="328"/>
      <c r="C2828" s="328"/>
      <c r="D2828" s="329"/>
      <c r="E2828" s="330"/>
      <c r="F2828" s="330"/>
      <c r="G2828" s="330"/>
      <c r="H2828" s="331"/>
      <c r="I2828" s="332"/>
      <c r="J2828" s="332"/>
      <c r="K2828" s="332"/>
      <c r="L2828" s="332"/>
      <c r="M2828" s="332"/>
      <c r="N2828" s="333"/>
    </row>
    <row r="2829" spans="2:14" x14ac:dyDescent="0.25">
      <c r="B2829" s="328"/>
      <c r="C2829" s="328"/>
      <c r="D2829" s="329"/>
      <c r="E2829" s="330"/>
      <c r="F2829" s="330"/>
      <c r="G2829" s="330"/>
      <c r="H2829" s="331"/>
      <c r="I2829" s="332"/>
      <c r="J2829" s="332"/>
      <c r="K2829" s="332"/>
      <c r="L2829" s="332"/>
      <c r="M2829" s="332"/>
      <c r="N2829" s="333"/>
    </row>
    <row r="2830" spans="2:14" x14ac:dyDescent="0.25">
      <c r="B2830" s="328"/>
      <c r="C2830" s="328"/>
      <c r="D2830" s="329"/>
      <c r="E2830" s="330"/>
      <c r="F2830" s="330"/>
      <c r="G2830" s="330"/>
      <c r="H2830" s="331"/>
      <c r="I2830" s="332"/>
      <c r="J2830" s="332"/>
      <c r="K2830" s="332"/>
      <c r="L2830" s="332"/>
      <c r="M2830" s="332"/>
      <c r="N2830" s="333"/>
    </row>
    <row r="2831" spans="2:14" x14ac:dyDescent="0.25">
      <c r="B2831" s="328"/>
      <c r="C2831" s="328"/>
      <c r="D2831" s="329"/>
      <c r="E2831" s="330"/>
      <c r="F2831" s="330"/>
      <c r="G2831" s="330"/>
      <c r="H2831" s="331"/>
      <c r="I2831" s="332"/>
      <c r="J2831" s="332"/>
      <c r="K2831" s="332"/>
      <c r="L2831" s="332"/>
      <c r="M2831" s="332"/>
      <c r="N2831" s="333"/>
    </row>
    <row r="2832" spans="2:14" x14ac:dyDescent="0.25">
      <c r="B2832" s="328"/>
      <c r="C2832" s="328"/>
      <c r="D2832" s="329"/>
      <c r="E2832" s="330"/>
      <c r="F2832" s="330"/>
      <c r="G2832" s="330"/>
      <c r="H2832" s="331"/>
      <c r="I2832" s="332"/>
      <c r="J2832" s="332"/>
      <c r="K2832" s="332"/>
      <c r="L2832" s="332"/>
      <c r="M2832" s="332"/>
      <c r="N2832" s="333"/>
    </row>
    <row r="2833" spans="2:14" x14ac:dyDescent="0.25">
      <c r="B2833" s="328"/>
      <c r="C2833" s="328"/>
      <c r="D2833" s="329"/>
      <c r="E2833" s="330"/>
      <c r="F2833" s="330"/>
      <c r="G2833" s="330"/>
      <c r="H2833" s="331"/>
      <c r="I2833" s="332"/>
      <c r="J2833" s="332"/>
      <c r="K2833" s="332"/>
      <c r="L2833" s="332"/>
      <c r="M2833" s="332"/>
      <c r="N2833" s="333"/>
    </row>
    <row r="2834" spans="2:14" x14ac:dyDescent="0.25">
      <c r="B2834" s="328"/>
      <c r="C2834" s="328"/>
      <c r="D2834" s="329"/>
      <c r="E2834" s="330"/>
      <c r="F2834" s="330"/>
      <c r="G2834" s="330"/>
      <c r="H2834" s="331"/>
      <c r="I2834" s="332"/>
      <c r="J2834" s="332"/>
      <c r="K2834" s="332"/>
      <c r="L2834" s="332"/>
      <c r="M2834" s="332"/>
      <c r="N2834" s="333"/>
    </row>
    <row r="2835" spans="2:14" x14ac:dyDescent="0.25">
      <c r="B2835" s="328"/>
      <c r="C2835" s="328"/>
      <c r="D2835" s="329"/>
      <c r="E2835" s="330"/>
      <c r="F2835" s="330"/>
      <c r="G2835" s="330"/>
      <c r="H2835" s="331"/>
      <c r="I2835" s="332"/>
      <c r="J2835" s="332"/>
      <c r="K2835" s="332"/>
      <c r="L2835" s="332"/>
      <c r="M2835" s="332"/>
      <c r="N2835" s="333"/>
    </row>
    <row r="2836" spans="2:14" x14ac:dyDescent="0.25">
      <c r="B2836" s="328"/>
      <c r="C2836" s="328"/>
      <c r="D2836" s="329"/>
      <c r="E2836" s="330"/>
      <c r="F2836" s="330"/>
      <c r="G2836" s="330"/>
      <c r="H2836" s="331"/>
      <c r="I2836" s="332"/>
      <c r="J2836" s="332"/>
      <c r="K2836" s="332"/>
      <c r="L2836" s="332"/>
      <c r="M2836" s="332"/>
      <c r="N2836" s="333"/>
    </row>
    <row r="2837" spans="2:14" x14ac:dyDescent="0.25">
      <c r="B2837" s="328"/>
      <c r="C2837" s="328"/>
      <c r="D2837" s="329"/>
      <c r="E2837" s="330"/>
      <c r="F2837" s="330"/>
      <c r="G2837" s="330"/>
      <c r="H2837" s="331"/>
      <c r="I2837" s="332"/>
      <c r="J2837" s="332"/>
      <c r="K2837" s="332"/>
      <c r="L2837" s="332"/>
      <c r="M2837" s="332"/>
      <c r="N2837" s="333"/>
    </row>
    <row r="2838" spans="2:14" x14ac:dyDescent="0.25">
      <c r="B2838" s="328"/>
      <c r="C2838" s="328"/>
      <c r="D2838" s="329"/>
      <c r="E2838" s="330"/>
      <c r="F2838" s="330"/>
      <c r="G2838" s="330"/>
      <c r="H2838" s="331"/>
      <c r="I2838" s="332"/>
      <c r="J2838" s="332"/>
      <c r="K2838" s="332"/>
      <c r="L2838" s="332"/>
      <c r="M2838" s="332"/>
      <c r="N2838" s="333"/>
    </row>
    <row r="2839" spans="2:14" x14ac:dyDescent="0.25">
      <c r="B2839" s="328"/>
      <c r="C2839" s="328"/>
      <c r="D2839" s="329"/>
      <c r="E2839" s="330"/>
      <c r="F2839" s="330"/>
      <c r="G2839" s="330"/>
      <c r="H2839" s="331"/>
      <c r="I2839" s="332"/>
      <c r="J2839" s="332"/>
      <c r="K2839" s="332"/>
      <c r="L2839" s="332"/>
      <c r="M2839" s="332"/>
      <c r="N2839" s="333"/>
    </row>
    <row r="2840" spans="2:14" x14ac:dyDescent="0.25">
      <c r="B2840" s="328"/>
      <c r="C2840" s="328"/>
      <c r="D2840" s="329"/>
      <c r="E2840" s="330"/>
      <c r="F2840" s="330"/>
      <c r="G2840" s="330"/>
      <c r="H2840" s="331"/>
      <c r="I2840" s="332"/>
      <c r="J2840" s="332"/>
      <c r="K2840" s="332"/>
      <c r="L2840" s="332"/>
      <c r="M2840" s="332"/>
      <c r="N2840" s="333"/>
    </row>
    <row r="2841" spans="2:14" x14ac:dyDescent="0.25">
      <c r="B2841" s="328"/>
      <c r="C2841" s="328"/>
      <c r="D2841" s="329"/>
      <c r="E2841" s="330"/>
      <c r="F2841" s="330"/>
      <c r="G2841" s="330"/>
      <c r="H2841" s="331"/>
      <c r="I2841" s="332"/>
      <c r="J2841" s="332"/>
      <c r="K2841" s="332"/>
      <c r="L2841" s="332"/>
      <c r="M2841" s="332"/>
      <c r="N2841" s="333"/>
    </row>
    <row r="2842" spans="2:14" x14ac:dyDescent="0.25">
      <c r="B2842" s="328"/>
      <c r="C2842" s="328"/>
      <c r="D2842" s="329"/>
      <c r="E2842" s="330"/>
      <c r="F2842" s="330"/>
      <c r="G2842" s="330"/>
      <c r="H2842" s="331"/>
      <c r="I2842" s="332"/>
      <c r="J2842" s="332"/>
      <c r="K2842" s="332"/>
      <c r="L2842" s="332"/>
      <c r="M2842" s="332"/>
      <c r="N2842" s="333"/>
    </row>
    <row r="2843" spans="2:14" x14ac:dyDescent="0.25">
      <c r="B2843" s="328"/>
      <c r="C2843" s="328"/>
      <c r="D2843" s="329"/>
      <c r="E2843" s="330"/>
      <c r="F2843" s="330"/>
      <c r="G2843" s="330"/>
      <c r="H2843" s="331"/>
      <c r="I2843" s="332"/>
      <c r="J2843" s="332"/>
      <c r="K2843" s="332"/>
      <c r="L2843" s="332"/>
      <c r="M2843" s="332"/>
      <c r="N2843" s="333"/>
    </row>
    <row r="2844" spans="2:14" x14ac:dyDescent="0.25">
      <c r="B2844" s="328"/>
      <c r="C2844" s="328"/>
      <c r="D2844" s="329"/>
      <c r="E2844" s="330"/>
      <c r="F2844" s="330"/>
      <c r="G2844" s="330"/>
      <c r="H2844" s="331"/>
      <c r="I2844" s="332"/>
      <c r="J2844" s="332"/>
      <c r="K2844" s="332"/>
      <c r="L2844" s="332"/>
      <c r="M2844" s="332"/>
      <c r="N2844" s="333"/>
    </row>
    <row r="2845" spans="2:14" x14ac:dyDescent="0.25">
      <c r="B2845" s="328"/>
      <c r="C2845" s="328"/>
      <c r="D2845" s="329"/>
      <c r="E2845" s="330"/>
      <c r="F2845" s="330"/>
      <c r="G2845" s="330"/>
      <c r="H2845" s="331"/>
      <c r="I2845" s="332"/>
      <c r="J2845" s="332"/>
      <c r="K2845" s="332"/>
      <c r="L2845" s="332"/>
      <c r="M2845" s="332"/>
      <c r="N2845" s="333"/>
    </row>
    <row r="2846" spans="2:14" x14ac:dyDescent="0.25">
      <c r="B2846" s="328"/>
      <c r="C2846" s="328"/>
      <c r="D2846" s="329"/>
      <c r="E2846" s="330"/>
      <c r="F2846" s="330"/>
      <c r="G2846" s="330"/>
      <c r="H2846" s="331"/>
      <c r="I2846" s="332"/>
      <c r="J2846" s="332"/>
      <c r="K2846" s="332"/>
      <c r="L2846" s="332"/>
      <c r="M2846" s="332"/>
      <c r="N2846" s="333"/>
    </row>
    <row r="2847" spans="2:14" x14ac:dyDescent="0.25">
      <c r="B2847" s="328"/>
      <c r="C2847" s="328"/>
      <c r="D2847" s="329"/>
      <c r="E2847" s="330"/>
      <c r="F2847" s="330"/>
      <c r="G2847" s="330"/>
      <c r="H2847" s="331"/>
      <c r="I2847" s="332"/>
      <c r="J2847" s="332"/>
      <c r="K2847" s="332"/>
      <c r="L2847" s="332"/>
      <c r="M2847" s="332"/>
      <c r="N2847" s="333"/>
    </row>
    <row r="2848" spans="2:14" x14ac:dyDescent="0.25">
      <c r="B2848" s="328"/>
      <c r="C2848" s="328"/>
      <c r="D2848" s="329"/>
      <c r="E2848" s="330"/>
      <c r="F2848" s="330"/>
      <c r="G2848" s="330"/>
      <c r="H2848" s="331"/>
      <c r="I2848" s="332"/>
      <c r="J2848" s="332"/>
      <c r="K2848" s="332"/>
      <c r="L2848" s="332"/>
      <c r="M2848" s="332"/>
      <c r="N2848" s="333"/>
    </row>
    <row r="2849" spans="2:14" x14ac:dyDescent="0.25">
      <c r="B2849" s="328"/>
      <c r="C2849" s="328"/>
      <c r="D2849" s="329"/>
      <c r="E2849" s="330"/>
      <c r="F2849" s="330"/>
      <c r="G2849" s="330"/>
      <c r="H2849" s="331"/>
      <c r="I2849" s="332"/>
      <c r="J2849" s="332"/>
      <c r="K2849" s="332"/>
      <c r="L2849" s="332"/>
      <c r="M2849" s="332"/>
      <c r="N2849" s="333"/>
    </row>
    <row r="2850" spans="2:14" x14ac:dyDescent="0.25">
      <c r="B2850" s="328"/>
      <c r="C2850" s="328"/>
      <c r="D2850" s="329"/>
      <c r="E2850" s="330"/>
      <c r="F2850" s="330"/>
      <c r="G2850" s="330"/>
      <c r="H2850" s="331"/>
      <c r="I2850" s="332"/>
      <c r="J2850" s="332"/>
      <c r="K2850" s="332"/>
      <c r="L2850" s="332"/>
      <c r="M2850" s="332"/>
      <c r="N2850" s="333"/>
    </row>
    <row r="2851" spans="2:14" x14ac:dyDescent="0.25">
      <c r="B2851" s="328"/>
      <c r="C2851" s="328"/>
      <c r="D2851" s="329"/>
      <c r="E2851" s="330"/>
      <c r="F2851" s="330"/>
      <c r="G2851" s="330"/>
      <c r="H2851" s="331"/>
      <c r="I2851" s="332"/>
      <c r="J2851" s="332"/>
      <c r="K2851" s="332"/>
      <c r="L2851" s="332"/>
      <c r="M2851" s="332"/>
      <c r="N2851" s="333"/>
    </row>
    <row r="2852" spans="2:14" x14ac:dyDescent="0.25">
      <c r="B2852" s="328"/>
      <c r="C2852" s="328"/>
      <c r="D2852" s="329"/>
      <c r="E2852" s="330"/>
      <c r="F2852" s="330"/>
      <c r="G2852" s="330"/>
      <c r="H2852" s="331"/>
      <c r="I2852" s="332"/>
      <c r="J2852" s="332"/>
      <c r="K2852" s="332"/>
      <c r="L2852" s="332"/>
      <c r="M2852" s="332"/>
      <c r="N2852" s="333"/>
    </row>
    <row r="2853" spans="2:14" x14ac:dyDescent="0.25">
      <c r="B2853" s="328"/>
      <c r="C2853" s="328"/>
      <c r="D2853" s="329"/>
      <c r="E2853" s="330"/>
      <c r="F2853" s="330"/>
      <c r="G2853" s="330"/>
      <c r="H2853" s="331"/>
      <c r="I2853" s="332"/>
      <c r="J2853" s="332"/>
      <c r="K2853" s="332"/>
      <c r="L2853" s="332"/>
      <c r="M2853" s="332"/>
      <c r="N2853" s="333"/>
    </row>
    <row r="2854" spans="2:14" x14ac:dyDescent="0.25">
      <c r="B2854" s="328"/>
      <c r="C2854" s="328"/>
      <c r="D2854" s="329"/>
      <c r="E2854" s="330"/>
      <c r="F2854" s="330"/>
      <c r="G2854" s="330"/>
      <c r="H2854" s="331"/>
      <c r="I2854" s="332"/>
      <c r="J2854" s="332"/>
      <c r="K2854" s="332"/>
      <c r="L2854" s="332"/>
      <c r="M2854" s="332"/>
      <c r="N2854" s="333"/>
    </row>
    <row r="2855" spans="2:14" x14ac:dyDescent="0.25">
      <c r="B2855" s="328"/>
      <c r="C2855" s="328"/>
      <c r="D2855" s="329"/>
      <c r="E2855" s="330"/>
      <c r="F2855" s="330"/>
      <c r="G2855" s="330"/>
      <c r="H2855" s="331"/>
      <c r="I2855" s="332"/>
      <c r="J2855" s="332"/>
      <c r="K2855" s="332"/>
      <c r="L2855" s="332"/>
      <c r="M2855" s="332"/>
      <c r="N2855" s="333"/>
    </row>
    <row r="2856" spans="2:14" x14ac:dyDescent="0.25">
      <c r="B2856" s="328"/>
      <c r="C2856" s="328"/>
      <c r="D2856" s="329"/>
      <c r="E2856" s="330"/>
      <c r="F2856" s="330"/>
      <c r="G2856" s="330"/>
      <c r="H2856" s="331"/>
      <c r="I2856" s="332"/>
      <c r="J2856" s="332"/>
      <c r="K2856" s="332"/>
      <c r="L2856" s="332"/>
      <c r="M2856" s="332"/>
      <c r="N2856" s="333"/>
    </row>
    <row r="2857" spans="2:14" x14ac:dyDescent="0.25">
      <c r="B2857" s="328"/>
      <c r="C2857" s="328"/>
      <c r="D2857" s="329"/>
      <c r="E2857" s="330"/>
      <c r="F2857" s="330"/>
      <c r="G2857" s="330"/>
      <c r="H2857" s="331"/>
      <c r="I2857" s="332"/>
      <c r="J2857" s="332"/>
      <c r="K2857" s="332"/>
      <c r="L2857" s="332"/>
      <c r="M2857" s="332"/>
      <c r="N2857" s="333"/>
    </row>
    <row r="2858" spans="2:14" x14ac:dyDescent="0.25">
      <c r="B2858" s="328"/>
      <c r="C2858" s="328"/>
      <c r="D2858" s="329"/>
      <c r="E2858" s="330"/>
      <c r="F2858" s="330"/>
      <c r="G2858" s="330"/>
      <c r="H2858" s="331"/>
      <c r="I2858" s="332"/>
      <c r="J2858" s="332"/>
      <c r="K2858" s="332"/>
      <c r="L2858" s="332"/>
      <c r="M2858" s="332"/>
      <c r="N2858" s="333"/>
    </row>
    <row r="2859" spans="2:14" x14ac:dyDescent="0.25">
      <c r="B2859" s="328"/>
      <c r="C2859" s="328"/>
      <c r="D2859" s="329"/>
      <c r="E2859" s="330"/>
      <c r="F2859" s="330"/>
      <c r="G2859" s="330"/>
      <c r="H2859" s="331"/>
      <c r="I2859" s="332"/>
      <c r="J2859" s="332"/>
      <c r="K2859" s="332"/>
      <c r="L2859" s="332"/>
      <c r="M2859" s="332"/>
      <c r="N2859" s="333"/>
    </row>
    <row r="2860" spans="2:14" x14ac:dyDescent="0.25">
      <c r="B2860" s="328"/>
      <c r="C2860" s="328"/>
      <c r="D2860" s="329"/>
      <c r="E2860" s="330"/>
      <c r="F2860" s="330"/>
      <c r="G2860" s="330"/>
      <c r="H2860" s="331"/>
      <c r="I2860" s="332"/>
      <c r="J2860" s="332"/>
      <c r="K2860" s="332"/>
      <c r="L2860" s="332"/>
      <c r="M2860" s="332"/>
      <c r="N2860" s="333"/>
    </row>
    <row r="2861" spans="2:14" x14ac:dyDescent="0.25">
      <c r="B2861" s="328"/>
      <c r="C2861" s="328"/>
      <c r="D2861" s="329"/>
      <c r="E2861" s="330"/>
      <c r="F2861" s="330"/>
      <c r="G2861" s="330"/>
      <c r="H2861" s="331"/>
      <c r="I2861" s="332"/>
      <c r="J2861" s="332"/>
      <c r="K2861" s="332"/>
      <c r="L2861" s="332"/>
      <c r="M2861" s="332"/>
      <c r="N2861" s="333"/>
    </row>
    <row r="2862" spans="2:14" x14ac:dyDescent="0.25">
      <c r="B2862" s="328"/>
      <c r="C2862" s="328"/>
      <c r="D2862" s="329"/>
      <c r="E2862" s="330"/>
      <c r="F2862" s="330"/>
      <c r="G2862" s="330"/>
      <c r="H2862" s="331"/>
      <c r="I2862" s="332"/>
      <c r="J2862" s="332"/>
      <c r="K2862" s="332"/>
      <c r="L2862" s="332"/>
      <c r="M2862" s="332"/>
      <c r="N2862" s="333"/>
    </row>
    <row r="2863" spans="2:14" x14ac:dyDescent="0.25">
      <c r="B2863" s="328"/>
      <c r="C2863" s="328"/>
      <c r="D2863" s="329"/>
      <c r="E2863" s="330"/>
      <c r="F2863" s="330"/>
      <c r="G2863" s="330"/>
      <c r="H2863" s="331"/>
      <c r="I2863" s="332"/>
      <c r="J2863" s="332"/>
      <c r="K2863" s="332"/>
      <c r="L2863" s="332"/>
      <c r="M2863" s="332"/>
      <c r="N2863" s="333"/>
    </row>
    <row r="2864" spans="2:14" x14ac:dyDescent="0.25">
      <c r="B2864" s="328"/>
      <c r="C2864" s="328"/>
      <c r="D2864" s="329"/>
      <c r="E2864" s="330"/>
      <c r="F2864" s="330"/>
      <c r="G2864" s="330"/>
      <c r="H2864" s="331"/>
      <c r="I2864" s="332"/>
      <c r="J2864" s="332"/>
      <c r="K2864" s="332"/>
      <c r="L2864" s="332"/>
      <c r="M2864" s="332"/>
      <c r="N2864" s="333"/>
    </row>
    <row r="2865" spans="2:14" x14ac:dyDescent="0.25">
      <c r="B2865" s="328"/>
      <c r="C2865" s="328"/>
      <c r="D2865" s="329"/>
      <c r="E2865" s="330"/>
      <c r="F2865" s="330"/>
      <c r="G2865" s="330"/>
      <c r="H2865" s="331"/>
      <c r="I2865" s="332"/>
      <c r="J2865" s="332"/>
      <c r="K2865" s="332"/>
      <c r="L2865" s="332"/>
      <c r="M2865" s="332"/>
      <c r="N2865" s="333"/>
    </row>
    <row r="2866" spans="2:14" x14ac:dyDescent="0.25">
      <c r="B2866" s="328"/>
      <c r="C2866" s="328"/>
      <c r="D2866" s="329"/>
      <c r="E2866" s="330"/>
      <c r="F2866" s="330"/>
      <c r="G2866" s="330"/>
      <c r="H2866" s="331"/>
      <c r="I2866" s="332"/>
      <c r="J2866" s="332"/>
      <c r="K2866" s="332"/>
      <c r="L2866" s="332"/>
      <c r="M2866" s="332"/>
      <c r="N2866" s="333"/>
    </row>
    <row r="2867" spans="2:14" x14ac:dyDescent="0.25">
      <c r="B2867" s="328"/>
      <c r="C2867" s="328"/>
      <c r="D2867" s="329"/>
      <c r="E2867" s="330"/>
      <c r="F2867" s="330"/>
      <c r="G2867" s="330"/>
      <c r="H2867" s="331"/>
      <c r="I2867" s="332"/>
      <c r="J2867" s="332"/>
      <c r="K2867" s="332"/>
      <c r="L2867" s="332"/>
      <c r="M2867" s="332"/>
      <c r="N2867" s="333"/>
    </row>
    <row r="2868" spans="2:14" x14ac:dyDescent="0.25">
      <c r="B2868" s="328"/>
      <c r="C2868" s="328"/>
      <c r="D2868" s="329"/>
      <c r="E2868" s="330"/>
      <c r="F2868" s="330"/>
      <c r="G2868" s="330"/>
      <c r="H2868" s="331"/>
      <c r="I2868" s="332"/>
      <c r="J2868" s="332"/>
      <c r="K2868" s="332"/>
      <c r="L2868" s="332"/>
      <c r="M2868" s="332"/>
      <c r="N2868" s="333"/>
    </row>
    <row r="2869" spans="2:14" x14ac:dyDescent="0.25">
      <c r="B2869" s="328"/>
      <c r="C2869" s="328"/>
      <c r="D2869" s="329"/>
      <c r="E2869" s="330"/>
      <c r="F2869" s="330"/>
      <c r="G2869" s="330"/>
      <c r="H2869" s="331"/>
      <c r="I2869" s="332"/>
      <c r="J2869" s="332"/>
      <c r="K2869" s="332"/>
      <c r="L2869" s="332"/>
      <c r="M2869" s="332"/>
      <c r="N2869" s="333"/>
    </row>
    <row r="2870" spans="2:14" x14ac:dyDescent="0.25">
      <c r="B2870" s="328"/>
      <c r="C2870" s="328"/>
      <c r="D2870" s="329"/>
      <c r="E2870" s="330"/>
      <c r="F2870" s="330"/>
      <c r="G2870" s="330"/>
      <c r="H2870" s="331"/>
      <c r="I2870" s="332"/>
      <c r="J2870" s="332"/>
      <c r="K2870" s="332"/>
      <c r="L2870" s="332"/>
      <c r="M2870" s="332"/>
      <c r="N2870" s="333"/>
    </row>
    <row r="2871" spans="2:14" x14ac:dyDescent="0.25">
      <c r="B2871" s="328"/>
      <c r="C2871" s="328"/>
      <c r="D2871" s="329"/>
      <c r="E2871" s="330"/>
      <c r="F2871" s="330"/>
      <c r="G2871" s="330"/>
      <c r="H2871" s="331"/>
      <c r="I2871" s="332"/>
      <c r="J2871" s="332"/>
      <c r="K2871" s="332"/>
      <c r="L2871" s="332"/>
      <c r="M2871" s="332"/>
      <c r="N2871" s="333"/>
    </row>
    <row r="2872" spans="2:14" x14ac:dyDescent="0.25">
      <c r="B2872" s="328"/>
      <c r="C2872" s="328"/>
      <c r="D2872" s="329"/>
      <c r="E2872" s="330"/>
      <c r="F2872" s="330"/>
      <c r="G2872" s="330"/>
      <c r="H2872" s="331"/>
      <c r="I2872" s="332"/>
      <c r="J2872" s="332"/>
      <c r="K2872" s="332"/>
      <c r="L2872" s="332"/>
      <c r="M2872" s="332"/>
      <c r="N2872" s="333"/>
    </row>
    <row r="2873" spans="2:14" x14ac:dyDescent="0.25">
      <c r="B2873" s="328"/>
      <c r="C2873" s="328"/>
      <c r="D2873" s="329"/>
      <c r="E2873" s="330"/>
      <c r="F2873" s="330"/>
      <c r="G2873" s="330"/>
      <c r="H2873" s="331"/>
      <c r="I2873" s="332"/>
      <c r="J2873" s="332"/>
      <c r="K2873" s="332"/>
      <c r="L2873" s="332"/>
      <c r="M2873" s="332"/>
      <c r="N2873" s="333"/>
    </row>
    <row r="2874" spans="2:14" x14ac:dyDescent="0.25">
      <c r="B2874" s="328"/>
      <c r="C2874" s="328"/>
      <c r="D2874" s="329"/>
      <c r="E2874" s="330"/>
      <c r="F2874" s="330"/>
      <c r="G2874" s="330"/>
      <c r="H2874" s="331"/>
      <c r="I2874" s="332"/>
      <c r="J2874" s="332"/>
      <c r="K2874" s="332"/>
      <c r="L2874" s="332"/>
      <c r="M2874" s="332"/>
      <c r="N2874" s="333"/>
    </row>
    <row r="2875" spans="2:14" x14ac:dyDescent="0.25">
      <c r="B2875" s="328"/>
      <c r="C2875" s="328"/>
      <c r="D2875" s="329"/>
      <c r="E2875" s="330"/>
      <c r="F2875" s="330"/>
      <c r="G2875" s="330"/>
      <c r="H2875" s="331"/>
      <c r="I2875" s="332"/>
      <c r="J2875" s="332"/>
      <c r="K2875" s="332"/>
      <c r="L2875" s="332"/>
      <c r="M2875" s="332"/>
      <c r="N2875" s="333"/>
    </row>
    <row r="2876" spans="2:14" x14ac:dyDescent="0.25">
      <c r="B2876" s="328"/>
      <c r="C2876" s="328"/>
      <c r="D2876" s="329"/>
      <c r="E2876" s="330"/>
      <c r="F2876" s="330"/>
      <c r="G2876" s="330"/>
      <c r="H2876" s="331"/>
      <c r="I2876" s="332"/>
      <c r="J2876" s="332"/>
      <c r="K2876" s="332"/>
      <c r="L2876" s="332"/>
      <c r="M2876" s="332"/>
      <c r="N2876" s="333"/>
    </row>
    <row r="2877" spans="2:14" x14ac:dyDescent="0.25">
      <c r="B2877" s="328"/>
      <c r="C2877" s="328"/>
      <c r="D2877" s="329"/>
      <c r="E2877" s="330"/>
      <c r="F2877" s="330"/>
      <c r="G2877" s="330"/>
      <c r="H2877" s="331"/>
      <c r="I2877" s="332"/>
      <c r="J2877" s="332"/>
      <c r="K2877" s="332"/>
      <c r="L2877" s="332"/>
      <c r="M2877" s="332"/>
      <c r="N2877" s="333"/>
    </row>
    <row r="2878" spans="2:14" x14ac:dyDescent="0.25">
      <c r="B2878" s="328"/>
      <c r="C2878" s="328"/>
      <c r="D2878" s="329"/>
      <c r="E2878" s="330"/>
      <c r="F2878" s="330"/>
      <c r="G2878" s="330"/>
      <c r="H2878" s="331"/>
      <c r="I2878" s="332"/>
      <c r="J2878" s="332"/>
      <c r="K2878" s="332"/>
      <c r="L2878" s="332"/>
      <c r="M2878" s="332"/>
      <c r="N2878" s="333"/>
    </row>
    <row r="2879" spans="2:14" x14ac:dyDescent="0.25">
      <c r="B2879" s="328"/>
      <c r="C2879" s="328"/>
      <c r="D2879" s="329"/>
      <c r="E2879" s="330"/>
      <c r="F2879" s="330"/>
      <c r="G2879" s="330"/>
      <c r="H2879" s="331"/>
      <c r="I2879" s="332"/>
      <c r="J2879" s="332"/>
      <c r="K2879" s="332"/>
      <c r="L2879" s="332"/>
      <c r="M2879" s="332"/>
      <c r="N2879" s="333"/>
    </row>
    <row r="2880" spans="2:14" x14ac:dyDescent="0.25">
      <c r="B2880" s="328"/>
      <c r="C2880" s="328"/>
      <c r="D2880" s="329"/>
      <c r="E2880" s="330"/>
      <c r="F2880" s="330"/>
      <c r="G2880" s="330"/>
      <c r="H2880" s="331"/>
      <c r="I2880" s="332"/>
      <c r="J2880" s="332"/>
      <c r="K2880" s="332"/>
      <c r="L2880" s="332"/>
      <c r="M2880" s="332"/>
      <c r="N2880" s="333"/>
    </row>
    <row r="2881" spans="2:14" x14ac:dyDescent="0.25">
      <c r="B2881" s="328"/>
      <c r="C2881" s="328"/>
      <c r="D2881" s="329"/>
      <c r="E2881" s="330"/>
      <c r="F2881" s="330"/>
      <c r="G2881" s="330"/>
      <c r="H2881" s="331"/>
      <c r="I2881" s="332"/>
      <c r="J2881" s="332"/>
      <c r="K2881" s="332"/>
      <c r="L2881" s="332"/>
      <c r="M2881" s="332"/>
      <c r="N2881" s="333"/>
    </row>
    <row r="2882" spans="2:14" x14ac:dyDescent="0.25">
      <c r="B2882" s="328"/>
      <c r="C2882" s="328"/>
      <c r="D2882" s="329"/>
      <c r="E2882" s="330"/>
      <c r="F2882" s="330"/>
      <c r="G2882" s="330"/>
      <c r="H2882" s="331"/>
      <c r="I2882" s="332"/>
      <c r="J2882" s="332"/>
      <c r="K2882" s="332"/>
      <c r="L2882" s="332"/>
      <c r="M2882" s="332"/>
      <c r="N2882" s="333"/>
    </row>
    <row r="2883" spans="2:14" x14ac:dyDescent="0.25">
      <c r="B2883" s="328"/>
      <c r="C2883" s="328"/>
      <c r="D2883" s="329"/>
      <c r="E2883" s="330"/>
      <c r="F2883" s="330"/>
      <c r="G2883" s="330"/>
      <c r="H2883" s="331"/>
      <c r="I2883" s="332"/>
      <c r="J2883" s="332"/>
      <c r="K2883" s="332"/>
      <c r="L2883" s="332"/>
      <c r="M2883" s="332"/>
      <c r="N2883" s="333"/>
    </row>
    <row r="2884" spans="2:14" x14ac:dyDescent="0.25">
      <c r="B2884" s="328"/>
      <c r="C2884" s="328"/>
      <c r="D2884" s="329"/>
      <c r="E2884" s="330"/>
      <c r="F2884" s="330"/>
      <c r="G2884" s="330"/>
      <c r="H2884" s="331"/>
      <c r="I2884" s="332"/>
      <c r="J2884" s="332"/>
      <c r="K2884" s="332"/>
      <c r="L2884" s="332"/>
      <c r="M2884" s="332"/>
      <c r="N2884" s="333"/>
    </row>
    <row r="2885" spans="2:14" x14ac:dyDescent="0.25">
      <c r="B2885" s="328"/>
      <c r="C2885" s="328"/>
      <c r="D2885" s="329"/>
      <c r="E2885" s="330"/>
      <c r="F2885" s="330"/>
      <c r="G2885" s="330"/>
      <c r="H2885" s="331"/>
      <c r="I2885" s="332"/>
      <c r="J2885" s="332"/>
      <c r="K2885" s="332"/>
      <c r="L2885" s="332"/>
      <c r="M2885" s="332"/>
      <c r="N2885" s="333"/>
    </row>
    <row r="2886" spans="2:14" x14ac:dyDescent="0.25">
      <c r="B2886" s="328"/>
      <c r="C2886" s="328"/>
      <c r="D2886" s="329"/>
      <c r="E2886" s="330"/>
      <c r="F2886" s="330"/>
      <c r="G2886" s="330"/>
      <c r="H2886" s="331"/>
      <c r="I2886" s="332"/>
      <c r="J2886" s="332"/>
      <c r="K2886" s="332"/>
      <c r="L2886" s="332"/>
      <c r="M2886" s="332"/>
      <c r="N2886" s="333"/>
    </row>
    <row r="2887" spans="2:14" x14ac:dyDescent="0.25">
      <c r="B2887" s="328"/>
      <c r="C2887" s="328"/>
      <c r="D2887" s="329"/>
      <c r="E2887" s="330"/>
      <c r="F2887" s="330"/>
      <c r="G2887" s="330"/>
      <c r="H2887" s="331"/>
      <c r="I2887" s="332"/>
      <c r="J2887" s="332"/>
      <c r="K2887" s="332"/>
      <c r="L2887" s="332"/>
      <c r="M2887" s="332"/>
      <c r="N2887" s="333"/>
    </row>
    <row r="2888" spans="2:14" x14ac:dyDescent="0.25">
      <c r="B2888" s="328"/>
      <c r="C2888" s="328"/>
      <c r="D2888" s="329"/>
      <c r="E2888" s="330"/>
      <c r="F2888" s="330"/>
      <c r="G2888" s="330"/>
      <c r="H2888" s="331"/>
      <c r="I2888" s="332"/>
      <c r="J2888" s="332"/>
      <c r="K2888" s="332"/>
      <c r="L2888" s="332"/>
      <c r="M2888" s="332"/>
      <c r="N2888" s="333"/>
    </row>
    <row r="2889" spans="2:14" x14ac:dyDescent="0.25">
      <c r="B2889" s="328"/>
      <c r="C2889" s="328"/>
      <c r="D2889" s="329"/>
      <c r="E2889" s="330"/>
      <c r="F2889" s="330"/>
      <c r="G2889" s="330"/>
      <c r="H2889" s="331"/>
      <c r="I2889" s="332"/>
      <c r="J2889" s="332"/>
      <c r="K2889" s="332"/>
      <c r="L2889" s="332"/>
      <c r="M2889" s="332"/>
      <c r="N2889" s="333"/>
    </row>
    <row r="2890" spans="2:14" x14ac:dyDescent="0.25">
      <c r="B2890" s="328"/>
      <c r="C2890" s="328"/>
      <c r="D2890" s="329"/>
      <c r="E2890" s="330"/>
      <c r="F2890" s="330"/>
      <c r="G2890" s="330"/>
      <c r="H2890" s="331"/>
      <c r="I2890" s="332"/>
      <c r="J2890" s="332"/>
      <c r="K2890" s="332"/>
      <c r="L2890" s="332"/>
      <c r="M2890" s="332"/>
      <c r="N2890" s="333"/>
    </row>
    <row r="2891" spans="2:14" x14ac:dyDescent="0.25">
      <c r="B2891" s="328"/>
      <c r="C2891" s="328"/>
      <c r="D2891" s="329"/>
      <c r="E2891" s="330"/>
      <c r="F2891" s="330"/>
      <c r="G2891" s="330"/>
      <c r="H2891" s="331"/>
      <c r="I2891" s="332"/>
      <c r="J2891" s="332"/>
      <c r="K2891" s="332"/>
      <c r="L2891" s="332"/>
      <c r="M2891" s="332"/>
      <c r="N2891" s="333"/>
    </row>
    <row r="2892" spans="2:14" x14ac:dyDescent="0.25">
      <c r="B2892" s="328"/>
      <c r="C2892" s="328"/>
      <c r="D2892" s="329"/>
      <c r="E2892" s="330"/>
      <c r="F2892" s="330"/>
      <c r="G2892" s="330"/>
      <c r="H2892" s="331"/>
      <c r="I2892" s="332"/>
      <c r="J2892" s="332"/>
      <c r="K2892" s="332"/>
      <c r="L2892" s="332"/>
      <c r="M2892" s="332"/>
      <c r="N2892" s="333"/>
    </row>
    <row r="2893" spans="2:14" x14ac:dyDescent="0.25">
      <c r="B2893" s="328"/>
      <c r="C2893" s="328"/>
      <c r="D2893" s="329"/>
      <c r="E2893" s="330"/>
      <c r="F2893" s="330"/>
      <c r="G2893" s="330"/>
      <c r="H2893" s="331"/>
      <c r="I2893" s="332"/>
      <c r="J2893" s="332"/>
      <c r="K2893" s="332"/>
      <c r="L2893" s="332"/>
      <c r="M2893" s="332"/>
      <c r="N2893" s="333"/>
    </row>
    <row r="2894" spans="2:14" x14ac:dyDescent="0.25">
      <c r="B2894" s="328"/>
      <c r="C2894" s="328"/>
      <c r="D2894" s="329"/>
      <c r="E2894" s="330"/>
      <c r="F2894" s="330"/>
      <c r="G2894" s="330"/>
      <c r="H2894" s="331"/>
      <c r="I2894" s="332"/>
      <c r="J2894" s="332"/>
      <c r="K2894" s="332"/>
      <c r="L2894" s="332"/>
      <c r="M2894" s="332"/>
      <c r="N2894" s="333"/>
    </row>
    <row r="2895" spans="2:14" x14ac:dyDescent="0.25">
      <c r="B2895" s="328"/>
      <c r="C2895" s="328"/>
      <c r="D2895" s="329"/>
      <c r="E2895" s="330"/>
      <c r="F2895" s="330"/>
      <c r="G2895" s="330"/>
      <c r="H2895" s="331"/>
      <c r="I2895" s="332"/>
      <c r="J2895" s="332"/>
      <c r="K2895" s="332"/>
      <c r="L2895" s="332"/>
      <c r="M2895" s="332"/>
      <c r="N2895" s="333"/>
    </row>
    <row r="2896" spans="2:14" x14ac:dyDescent="0.25">
      <c r="B2896" s="328"/>
      <c r="C2896" s="328"/>
      <c r="D2896" s="329"/>
      <c r="E2896" s="330"/>
      <c r="F2896" s="330"/>
      <c r="G2896" s="330"/>
      <c r="H2896" s="331"/>
      <c r="I2896" s="332"/>
      <c r="J2896" s="332"/>
      <c r="K2896" s="332"/>
      <c r="L2896" s="332"/>
      <c r="M2896" s="332"/>
      <c r="N2896" s="333"/>
    </row>
    <row r="2897" spans="2:14" x14ac:dyDescent="0.25">
      <c r="B2897" s="328"/>
      <c r="C2897" s="328"/>
      <c r="D2897" s="329"/>
      <c r="E2897" s="330"/>
      <c r="F2897" s="330"/>
      <c r="G2897" s="330"/>
      <c r="H2897" s="331"/>
      <c r="I2897" s="332"/>
      <c r="J2897" s="332"/>
      <c r="K2897" s="332"/>
      <c r="L2897" s="332"/>
      <c r="M2897" s="332"/>
      <c r="N2897" s="333"/>
    </row>
    <row r="2898" spans="2:14" x14ac:dyDescent="0.25">
      <c r="B2898" s="328"/>
      <c r="C2898" s="328"/>
      <c r="D2898" s="329"/>
      <c r="E2898" s="330"/>
      <c r="F2898" s="330"/>
      <c r="G2898" s="330"/>
      <c r="H2898" s="331"/>
      <c r="I2898" s="332"/>
      <c r="J2898" s="332"/>
      <c r="K2898" s="332"/>
      <c r="L2898" s="332"/>
      <c r="M2898" s="332"/>
      <c r="N2898" s="333"/>
    </row>
    <row r="2899" spans="2:14" x14ac:dyDescent="0.25">
      <c r="B2899" s="328"/>
      <c r="C2899" s="328"/>
      <c r="D2899" s="329"/>
      <c r="E2899" s="330"/>
      <c r="F2899" s="330"/>
      <c r="G2899" s="330"/>
      <c r="H2899" s="331"/>
      <c r="I2899" s="332"/>
      <c r="J2899" s="332"/>
      <c r="K2899" s="332"/>
      <c r="L2899" s="332"/>
      <c r="M2899" s="332"/>
      <c r="N2899" s="333"/>
    </row>
    <row r="2900" spans="2:14" x14ac:dyDescent="0.25">
      <c r="B2900" s="328"/>
      <c r="C2900" s="328"/>
      <c r="D2900" s="329"/>
      <c r="E2900" s="330"/>
      <c r="F2900" s="330"/>
      <c r="G2900" s="330"/>
      <c r="H2900" s="331"/>
      <c r="I2900" s="332"/>
      <c r="J2900" s="332"/>
      <c r="K2900" s="332"/>
      <c r="L2900" s="332"/>
      <c r="M2900" s="332"/>
      <c r="N2900" s="333"/>
    </row>
    <row r="2901" spans="2:14" x14ac:dyDescent="0.25">
      <c r="B2901" s="328"/>
      <c r="C2901" s="328"/>
      <c r="D2901" s="329"/>
      <c r="E2901" s="330"/>
      <c r="F2901" s="330"/>
      <c r="G2901" s="330"/>
      <c r="H2901" s="331"/>
      <c r="I2901" s="332"/>
      <c r="J2901" s="332"/>
      <c r="K2901" s="332"/>
      <c r="L2901" s="332"/>
      <c r="M2901" s="332"/>
      <c r="N2901" s="333"/>
    </row>
    <row r="2902" spans="2:14" x14ac:dyDescent="0.25">
      <c r="B2902" s="328"/>
      <c r="C2902" s="328"/>
      <c r="D2902" s="329"/>
      <c r="E2902" s="330"/>
      <c r="F2902" s="330"/>
      <c r="G2902" s="330"/>
      <c r="H2902" s="331"/>
      <c r="I2902" s="332"/>
      <c r="J2902" s="332"/>
      <c r="K2902" s="332"/>
      <c r="L2902" s="332"/>
      <c r="M2902" s="332"/>
      <c r="N2902" s="333"/>
    </row>
    <row r="2903" spans="2:14" x14ac:dyDescent="0.25">
      <c r="B2903" s="328"/>
      <c r="C2903" s="328"/>
      <c r="D2903" s="329"/>
      <c r="E2903" s="330"/>
      <c r="F2903" s="330"/>
      <c r="G2903" s="330"/>
      <c r="H2903" s="331"/>
      <c r="I2903" s="332"/>
      <c r="J2903" s="332"/>
      <c r="K2903" s="332"/>
      <c r="L2903" s="332"/>
      <c r="M2903" s="332"/>
      <c r="N2903" s="333"/>
    </row>
    <row r="2904" spans="2:14" x14ac:dyDescent="0.25">
      <c r="B2904" s="328"/>
      <c r="C2904" s="328"/>
      <c r="D2904" s="329"/>
      <c r="E2904" s="330"/>
      <c r="F2904" s="330"/>
      <c r="G2904" s="330"/>
      <c r="H2904" s="331"/>
      <c r="I2904" s="332"/>
      <c r="J2904" s="332"/>
      <c r="K2904" s="332"/>
      <c r="L2904" s="332"/>
      <c r="M2904" s="332"/>
      <c r="N2904" s="333"/>
    </row>
    <row r="2905" spans="2:14" x14ac:dyDescent="0.25">
      <c r="B2905" s="328"/>
      <c r="C2905" s="328"/>
      <c r="D2905" s="329"/>
      <c r="E2905" s="330"/>
      <c r="F2905" s="330"/>
      <c r="G2905" s="330"/>
      <c r="H2905" s="331"/>
      <c r="I2905" s="332"/>
      <c r="J2905" s="332"/>
      <c r="K2905" s="332"/>
      <c r="L2905" s="332"/>
      <c r="M2905" s="332"/>
      <c r="N2905" s="333"/>
    </row>
    <row r="2906" spans="2:14" x14ac:dyDescent="0.25">
      <c r="B2906" s="328"/>
      <c r="C2906" s="328"/>
      <c r="D2906" s="329"/>
      <c r="E2906" s="330"/>
      <c r="F2906" s="330"/>
      <c r="G2906" s="330"/>
      <c r="H2906" s="331"/>
      <c r="I2906" s="332"/>
      <c r="J2906" s="332"/>
      <c r="K2906" s="332"/>
      <c r="L2906" s="332"/>
      <c r="M2906" s="332"/>
      <c r="N2906" s="333"/>
    </row>
    <row r="2907" spans="2:14" x14ac:dyDescent="0.25">
      <c r="B2907" s="328"/>
      <c r="C2907" s="328"/>
      <c r="D2907" s="329"/>
      <c r="E2907" s="330"/>
      <c r="F2907" s="330"/>
      <c r="G2907" s="330"/>
      <c r="H2907" s="331"/>
      <c r="I2907" s="332"/>
      <c r="J2907" s="332"/>
      <c r="K2907" s="332"/>
      <c r="L2907" s="332"/>
      <c r="M2907" s="332"/>
      <c r="N2907" s="333"/>
    </row>
    <row r="2908" spans="2:14" x14ac:dyDescent="0.25">
      <c r="B2908" s="328"/>
      <c r="C2908" s="328"/>
      <c r="D2908" s="329"/>
      <c r="E2908" s="330"/>
      <c r="F2908" s="330"/>
      <c r="G2908" s="330"/>
      <c r="H2908" s="331"/>
      <c r="I2908" s="332"/>
      <c r="J2908" s="332"/>
      <c r="K2908" s="332"/>
      <c r="L2908" s="332"/>
      <c r="M2908" s="332"/>
      <c r="N2908" s="333"/>
    </row>
    <row r="2909" spans="2:14" x14ac:dyDescent="0.25">
      <c r="B2909" s="328"/>
      <c r="C2909" s="328"/>
      <c r="D2909" s="329"/>
      <c r="E2909" s="330"/>
      <c r="F2909" s="330"/>
      <c r="G2909" s="330"/>
      <c r="H2909" s="331"/>
      <c r="I2909" s="332"/>
      <c r="J2909" s="332"/>
      <c r="K2909" s="332"/>
      <c r="L2909" s="332"/>
      <c r="M2909" s="332"/>
      <c r="N2909" s="333"/>
    </row>
    <row r="2910" spans="2:14" x14ac:dyDescent="0.25">
      <c r="B2910" s="328"/>
      <c r="C2910" s="328"/>
      <c r="D2910" s="329"/>
      <c r="E2910" s="330"/>
      <c r="F2910" s="330"/>
      <c r="G2910" s="330"/>
      <c r="H2910" s="331"/>
      <c r="I2910" s="332"/>
      <c r="J2910" s="332"/>
      <c r="K2910" s="332"/>
      <c r="L2910" s="332"/>
      <c r="M2910" s="332"/>
      <c r="N2910" s="333"/>
    </row>
    <row r="2911" spans="2:14" x14ac:dyDescent="0.25">
      <c r="B2911" s="328"/>
      <c r="C2911" s="328"/>
      <c r="D2911" s="329"/>
      <c r="E2911" s="330"/>
      <c r="F2911" s="330"/>
      <c r="G2911" s="330"/>
      <c r="H2911" s="331"/>
      <c r="I2911" s="332"/>
      <c r="J2911" s="332"/>
      <c r="K2911" s="332"/>
      <c r="L2911" s="332"/>
      <c r="M2911" s="332"/>
      <c r="N2911" s="333"/>
    </row>
    <row r="2912" spans="2:14" x14ac:dyDescent="0.25">
      <c r="B2912" s="328"/>
      <c r="C2912" s="328"/>
      <c r="D2912" s="329"/>
      <c r="E2912" s="330"/>
      <c r="F2912" s="330"/>
      <c r="G2912" s="330"/>
      <c r="H2912" s="331"/>
      <c r="I2912" s="332"/>
      <c r="J2912" s="332"/>
      <c r="K2912" s="332"/>
      <c r="L2912" s="332"/>
      <c r="M2912" s="332"/>
      <c r="N2912" s="333"/>
    </row>
    <row r="2913" spans="2:14" x14ac:dyDescent="0.25">
      <c r="B2913" s="328"/>
      <c r="C2913" s="328"/>
      <c r="D2913" s="329"/>
      <c r="E2913" s="330"/>
      <c r="F2913" s="330"/>
      <c r="G2913" s="330"/>
      <c r="H2913" s="331"/>
      <c r="I2913" s="332"/>
      <c r="J2913" s="332"/>
      <c r="K2913" s="332"/>
      <c r="L2913" s="332"/>
      <c r="M2913" s="332"/>
      <c r="N2913" s="333"/>
    </row>
    <row r="2914" spans="2:14" x14ac:dyDescent="0.25">
      <c r="B2914" s="328"/>
      <c r="C2914" s="328"/>
      <c r="D2914" s="329"/>
      <c r="E2914" s="330"/>
      <c r="F2914" s="330"/>
      <c r="G2914" s="330"/>
      <c r="H2914" s="331"/>
      <c r="I2914" s="332"/>
      <c r="J2914" s="332"/>
      <c r="K2914" s="332"/>
      <c r="L2914" s="332"/>
      <c r="M2914" s="332"/>
      <c r="N2914" s="333"/>
    </row>
    <row r="2915" spans="2:14" x14ac:dyDescent="0.25">
      <c r="B2915" s="328"/>
      <c r="C2915" s="328"/>
      <c r="D2915" s="329"/>
      <c r="E2915" s="330"/>
      <c r="F2915" s="330"/>
      <c r="G2915" s="330"/>
      <c r="H2915" s="331"/>
      <c r="I2915" s="332"/>
      <c r="J2915" s="332"/>
      <c r="K2915" s="332"/>
      <c r="L2915" s="332"/>
      <c r="M2915" s="332"/>
      <c r="N2915" s="333"/>
    </row>
    <row r="2916" spans="2:14" x14ac:dyDescent="0.25">
      <c r="B2916" s="328"/>
      <c r="C2916" s="328"/>
      <c r="D2916" s="329"/>
      <c r="E2916" s="330"/>
      <c r="F2916" s="330"/>
      <c r="G2916" s="330"/>
      <c r="H2916" s="331"/>
      <c r="I2916" s="332"/>
      <c r="J2916" s="332"/>
      <c r="K2916" s="332"/>
      <c r="L2916" s="332"/>
      <c r="M2916" s="332"/>
      <c r="N2916" s="333"/>
    </row>
    <row r="2917" spans="2:14" x14ac:dyDescent="0.25">
      <c r="B2917" s="328"/>
      <c r="C2917" s="328"/>
      <c r="D2917" s="329"/>
      <c r="E2917" s="330"/>
      <c r="F2917" s="330"/>
      <c r="G2917" s="330"/>
      <c r="H2917" s="331"/>
      <c r="I2917" s="332"/>
      <c r="J2917" s="332"/>
      <c r="K2917" s="332"/>
      <c r="L2917" s="332"/>
      <c r="M2917" s="332"/>
      <c r="N2917" s="333"/>
    </row>
    <row r="2918" spans="2:14" x14ac:dyDescent="0.25">
      <c r="B2918" s="328"/>
      <c r="C2918" s="328"/>
      <c r="D2918" s="329"/>
      <c r="E2918" s="330"/>
      <c r="F2918" s="330"/>
      <c r="G2918" s="330"/>
      <c r="H2918" s="331"/>
      <c r="I2918" s="332"/>
      <c r="J2918" s="332"/>
      <c r="K2918" s="332"/>
      <c r="L2918" s="332"/>
      <c r="M2918" s="332"/>
      <c r="N2918" s="333"/>
    </row>
    <row r="2919" spans="2:14" x14ac:dyDescent="0.25">
      <c r="B2919" s="328"/>
      <c r="C2919" s="328"/>
      <c r="D2919" s="329"/>
      <c r="E2919" s="330"/>
      <c r="F2919" s="330"/>
      <c r="G2919" s="330"/>
      <c r="H2919" s="331"/>
      <c r="I2919" s="332"/>
      <c r="J2919" s="332"/>
      <c r="K2919" s="332"/>
      <c r="L2919" s="332"/>
      <c r="M2919" s="332"/>
      <c r="N2919" s="333"/>
    </row>
    <row r="2920" spans="2:14" x14ac:dyDescent="0.25">
      <c r="B2920" s="328"/>
      <c r="C2920" s="328"/>
      <c r="D2920" s="329"/>
      <c r="E2920" s="330"/>
      <c r="F2920" s="330"/>
      <c r="G2920" s="330"/>
      <c r="H2920" s="331"/>
      <c r="I2920" s="332"/>
      <c r="J2920" s="332"/>
      <c r="K2920" s="332"/>
      <c r="L2920" s="332"/>
      <c r="M2920" s="332"/>
      <c r="N2920" s="333"/>
    </row>
    <row r="2921" spans="2:14" x14ac:dyDescent="0.25">
      <c r="B2921" s="328"/>
      <c r="C2921" s="328"/>
      <c r="D2921" s="329"/>
      <c r="E2921" s="330"/>
      <c r="F2921" s="330"/>
      <c r="G2921" s="330"/>
      <c r="H2921" s="331"/>
      <c r="I2921" s="332"/>
      <c r="J2921" s="332"/>
      <c r="K2921" s="332"/>
      <c r="L2921" s="332"/>
      <c r="M2921" s="332"/>
      <c r="N2921" s="333"/>
    </row>
    <row r="2922" spans="2:14" x14ac:dyDescent="0.25">
      <c r="B2922" s="328"/>
      <c r="C2922" s="328"/>
      <c r="D2922" s="329"/>
      <c r="E2922" s="330"/>
      <c r="F2922" s="330"/>
      <c r="G2922" s="330"/>
      <c r="H2922" s="331"/>
      <c r="I2922" s="332"/>
      <c r="J2922" s="332"/>
      <c r="K2922" s="332"/>
      <c r="L2922" s="332"/>
      <c r="M2922" s="332"/>
      <c r="N2922" s="333"/>
    </row>
    <row r="2923" spans="2:14" x14ac:dyDescent="0.25">
      <c r="B2923" s="328"/>
      <c r="C2923" s="328"/>
      <c r="D2923" s="329"/>
      <c r="E2923" s="330"/>
      <c r="F2923" s="330"/>
      <c r="G2923" s="330"/>
      <c r="H2923" s="331"/>
      <c r="I2923" s="332"/>
      <c r="J2923" s="332"/>
      <c r="K2923" s="332"/>
      <c r="L2923" s="332"/>
      <c r="M2923" s="332"/>
      <c r="N2923" s="333"/>
    </row>
    <row r="2924" spans="2:14" x14ac:dyDescent="0.25">
      <c r="B2924" s="328"/>
      <c r="C2924" s="328"/>
      <c r="D2924" s="329"/>
      <c r="E2924" s="330"/>
      <c r="F2924" s="330"/>
      <c r="G2924" s="330"/>
      <c r="H2924" s="331"/>
      <c r="I2924" s="332"/>
      <c r="J2924" s="332"/>
      <c r="K2924" s="332"/>
      <c r="L2924" s="332"/>
      <c r="M2924" s="332"/>
      <c r="N2924" s="333"/>
    </row>
    <row r="2925" spans="2:14" x14ac:dyDescent="0.25">
      <c r="B2925" s="328"/>
      <c r="C2925" s="328"/>
      <c r="D2925" s="329"/>
      <c r="E2925" s="330"/>
      <c r="F2925" s="330"/>
      <c r="G2925" s="330"/>
      <c r="H2925" s="331"/>
      <c r="I2925" s="332"/>
      <c r="J2925" s="332"/>
      <c r="K2925" s="332"/>
      <c r="L2925" s="332"/>
      <c r="M2925" s="332"/>
      <c r="N2925" s="333"/>
    </row>
    <row r="2926" spans="2:14" x14ac:dyDescent="0.25">
      <c r="B2926" s="328"/>
      <c r="C2926" s="328"/>
      <c r="D2926" s="329"/>
      <c r="E2926" s="330"/>
      <c r="F2926" s="330"/>
      <c r="G2926" s="330"/>
      <c r="H2926" s="331"/>
      <c r="I2926" s="332"/>
      <c r="J2926" s="332"/>
      <c r="K2926" s="332"/>
      <c r="L2926" s="332"/>
      <c r="M2926" s="332"/>
      <c r="N2926" s="333"/>
    </row>
    <row r="2927" spans="2:14" x14ac:dyDescent="0.25">
      <c r="B2927" s="328"/>
      <c r="C2927" s="328"/>
      <c r="D2927" s="329"/>
      <c r="E2927" s="330"/>
      <c r="F2927" s="330"/>
      <c r="G2927" s="330"/>
      <c r="H2927" s="331"/>
      <c r="I2927" s="332"/>
      <c r="J2927" s="332"/>
      <c r="K2927" s="332"/>
      <c r="L2927" s="332"/>
      <c r="M2927" s="332"/>
      <c r="N2927" s="333"/>
    </row>
    <row r="2928" spans="2:14" x14ac:dyDescent="0.25">
      <c r="B2928" s="328"/>
      <c r="C2928" s="328"/>
      <c r="D2928" s="329"/>
      <c r="E2928" s="330"/>
      <c r="F2928" s="330"/>
      <c r="G2928" s="330"/>
      <c r="H2928" s="331"/>
      <c r="I2928" s="332"/>
      <c r="J2928" s="332"/>
      <c r="K2928" s="332"/>
      <c r="L2928" s="332"/>
      <c r="M2928" s="332"/>
      <c r="N2928" s="333"/>
    </row>
    <row r="2929" spans="2:14" x14ac:dyDescent="0.25">
      <c r="B2929" s="328"/>
      <c r="C2929" s="328"/>
      <c r="D2929" s="329"/>
      <c r="E2929" s="330"/>
      <c r="F2929" s="330"/>
      <c r="G2929" s="330"/>
      <c r="H2929" s="331"/>
      <c r="I2929" s="332"/>
      <c r="J2929" s="332"/>
      <c r="K2929" s="332"/>
      <c r="L2929" s="332"/>
      <c r="M2929" s="332"/>
      <c r="N2929" s="333"/>
    </row>
    <row r="2930" spans="2:14" x14ac:dyDescent="0.25">
      <c r="B2930" s="328"/>
      <c r="C2930" s="328"/>
      <c r="D2930" s="329"/>
      <c r="E2930" s="330"/>
      <c r="F2930" s="330"/>
      <c r="G2930" s="330"/>
      <c r="H2930" s="331"/>
      <c r="I2930" s="332"/>
      <c r="J2930" s="332"/>
      <c r="K2930" s="332"/>
      <c r="L2930" s="332"/>
      <c r="M2930" s="332"/>
      <c r="N2930" s="333"/>
    </row>
    <row r="2931" spans="2:14" x14ac:dyDescent="0.25">
      <c r="B2931" s="328"/>
      <c r="C2931" s="328"/>
      <c r="D2931" s="329"/>
      <c r="E2931" s="330"/>
      <c r="F2931" s="330"/>
      <c r="G2931" s="330"/>
      <c r="H2931" s="331"/>
      <c r="I2931" s="332"/>
      <c r="J2931" s="332"/>
      <c r="K2931" s="332"/>
      <c r="L2931" s="332"/>
      <c r="M2931" s="332"/>
      <c r="N2931" s="333"/>
    </row>
    <row r="2932" spans="2:14" x14ac:dyDescent="0.25">
      <c r="B2932" s="328"/>
      <c r="C2932" s="328"/>
      <c r="D2932" s="329"/>
      <c r="E2932" s="330"/>
      <c r="F2932" s="330"/>
      <c r="G2932" s="330"/>
      <c r="H2932" s="331"/>
      <c r="I2932" s="332"/>
      <c r="J2932" s="332"/>
      <c r="K2932" s="332"/>
      <c r="L2932" s="332"/>
      <c r="M2932" s="332"/>
      <c r="N2932" s="333"/>
    </row>
    <row r="2933" spans="2:14" x14ac:dyDescent="0.25">
      <c r="B2933" s="328"/>
      <c r="C2933" s="328"/>
      <c r="D2933" s="329"/>
      <c r="E2933" s="330"/>
      <c r="F2933" s="330"/>
      <c r="G2933" s="330"/>
      <c r="H2933" s="331"/>
      <c r="I2933" s="332"/>
      <c r="J2933" s="332"/>
      <c r="K2933" s="332"/>
      <c r="L2933" s="332"/>
      <c r="M2933" s="332"/>
      <c r="N2933" s="333"/>
    </row>
    <row r="2934" spans="2:14" x14ac:dyDescent="0.25">
      <c r="B2934" s="328"/>
      <c r="C2934" s="328"/>
      <c r="D2934" s="329"/>
      <c r="E2934" s="330"/>
      <c r="F2934" s="330"/>
      <c r="G2934" s="330"/>
      <c r="H2934" s="331"/>
      <c r="I2934" s="332"/>
      <c r="J2934" s="332"/>
      <c r="K2934" s="332"/>
      <c r="L2934" s="332"/>
      <c r="M2934" s="332"/>
      <c r="N2934" s="333"/>
    </row>
    <row r="2935" spans="2:14" x14ac:dyDescent="0.25">
      <c r="B2935" s="328"/>
      <c r="C2935" s="328"/>
      <c r="D2935" s="329"/>
      <c r="E2935" s="330"/>
      <c r="F2935" s="330"/>
      <c r="G2935" s="330"/>
      <c r="H2935" s="331"/>
      <c r="I2935" s="332"/>
      <c r="J2935" s="332"/>
      <c r="K2935" s="332"/>
      <c r="L2935" s="332"/>
      <c r="M2935" s="332"/>
      <c r="N2935" s="333"/>
    </row>
    <row r="2936" spans="2:14" x14ac:dyDescent="0.25">
      <c r="B2936" s="328"/>
      <c r="C2936" s="328"/>
      <c r="D2936" s="329"/>
      <c r="E2936" s="330"/>
      <c r="F2936" s="330"/>
      <c r="G2936" s="330"/>
      <c r="H2936" s="331"/>
      <c r="I2936" s="332"/>
      <c r="J2936" s="332"/>
      <c r="K2936" s="332"/>
      <c r="L2936" s="332"/>
      <c r="M2936" s="332"/>
      <c r="N2936" s="333"/>
    </row>
    <row r="2937" spans="2:14" x14ac:dyDescent="0.25">
      <c r="B2937" s="328"/>
      <c r="C2937" s="328"/>
      <c r="D2937" s="329"/>
      <c r="E2937" s="330"/>
      <c r="F2937" s="330"/>
      <c r="G2937" s="330"/>
      <c r="H2937" s="331"/>
      <c r="I2937" s="332"/>
      <c r="J2937" s="332"/>
      <c r="K2937" s="332"/>
      <c r="L2937" s="332"/>
      <c r="M2937" s="332"/>
      <c r="N2937" s="333"/>
    </row>
    <row r="2938" spans="2:14" x14ac:dyDescent="0.25">
      <c r="B2938" s="328"/>
      <c r="C2938" s="328"/>
      <c r="D2938" s="329"/>
      <c r="E2938" s="330"/>
      <c r="F2938" s="330"/>
      <c r="G2938" s="330"/>
      <c r="H2938" s="331"/>
      <c r="I2938" s="332"/>
      <c r="J2938" s="332"/>
      <c r="K2938" s="332"/>
      <c r="L2938" s="332"/>
      <c r="M2938" s="332"/>
      <c r="N2938" s="333"/>
    </row>
    <row r="2939" spans="2:14" x14ac:dyDescent="0.25">
      <c r="B2939" s="328"/>
      <c r="C2939" s="328"/>
      <c r="D2939" s="329"/>
      <c r="E2939" s="330"/>
      <c r="F2939" s="330"/>
      <c r="G2939" s="330"/>
      <c r="H2939" s="331"/>
      <c r="I2939" s="332"/>
      <c r="J2939" s="332"/>
      <c r="K2939" s="332"/>
      <c r="L2939" s="332"/>
      <c r="M2939" s="332"/>
      <c r="N2939" s="333"/>
    </row>
    <row r="2940" spans="2:14" x14ac:dyDescent="0.25">
      <c r="B2940" s="328"/>
      <c r="C2940" s="328"/>
      <c r="D2940" s="329"/>
      <c r="E2940" s="330"/>
      <c r="F2940" s="330"/>
      <c r="G2940" s="330"/>
      <c r="H2940" s="331"/>
      <c r="I2940" s="332"/>
      <c r="J2940" s="332"/>
      <c r="K2940" s="332"/>
      <c r="L2940" s="332"/>
      <c r="M2940" s="332"/>
      <c r="N2940" s="333"/>
    </row>
    <row r="2941" spans="2:14" x14ac:dyDescent="0.25">
      <c r="B2941" s="328"/>
      <c r="C2941" s="328"/>
      <c r="D2941" s="329"/>
      <c r="E2941" s="330"/>
      <c r="F2941" s="330"/>
      <c r="G2941" s="330"/>
      <c r="H2941" s="331"/>
      <c r="I2941" s="332"/>
      <c r="J2941" s="332"/>
      <c r="K2941" s="332"/>
      <c r="L2941" s="332"/>
      <c r="M2941" s="332"/>
      <c r="N2941" s="333"/>
    </row>
    <row r="2942" spans="2:14" x14ac:dyDescent="0.25">
      <c r="B2942" s="328"/>
      <c r="C2942" s="328"/>
      <c r="D2942" s="329"/>
      <c r="E2942" s="330"/>
      <c r="F2942" s="330"/>
      <c r="G2942" s="330"/>
      <c r="H2942" s="331"/>
      <c r="I2942" s="332"/>
      <c r="J2942" s="332"/>
      <c r="K2942" s="332"/>
      <c r="L2942" s="332"/>
      <c r="M2942" s="332"/>
      <c r="N2942" s="333"/>
    </row>
    <row r="2943" spans="2:14" x14ac:dyDescent="0.25">
      <c r="B2943" s="328"/>
      <c r="C2943" s="328"/>
      <c r="D2943" s="329"/>
      <c r="E2943" s="330"/>
      <c r="F2943" s="330"/>
      <c r="G2943" s="330"/>
      <c r="H2943" s="331"/>
      <c r="I2943" s="332"/>
      <c r="J2943" s="332"/>
      <c r="K2943" s="332"/>
      <c r="L2943" s="332"/>
      <c r="M2943" s="332"/>
      <c r="N2943" s="333"/>
    </row>
    <row r="2944" spans="2:14" x14ac:dyDescent="0.25">
      <c r="B2944" s="328"/>
      <c r="C2944" s="328"/>
      <c r="D2944" s="329"/>
      <c r="E2944" s="330"/>
      <c r="F2944" s="330"/>
      <c r="G2944" s="330"/>
      <c r="H2944" s="331"/>
      <c r="I2944" s="332"/>
      <c r="J2944" s="332"/>
      <c r="K2944" s="332"/>
      <c r="L2944" s="332"/>
      <c r="M2944" s="332"/>
      <c r="N2944" s="333"/>
    </row>
    <row r="2945" spans="2:14" x14ac:dyDescent="0.25">
      <c r="B2945" s="328"/>
      <c r="C2945" s="328"/>
      <c r="D2945" s="329"/>
      <c r="E2945" s="330"/>
      <c r="F2945" s="330"/>
      <c r="G2945" s="330"/>
      <c r="H2945" s="331"/>
      <c r="I2945" s="332"/>
      <c r="J2945" s="332"/>
      <c r="K2945" s="332"/>
      <c r="L2945" s="332"/>
      <c r="M2945" s="332"/>
      <c r="N2945" s="333"/>
    </row>
    <row r="2946" spans="2:14" x14ac:dyDescent="0.25">
      <c r="B2946" s="328"/>
      <c r="C2946" s="328"/>
      <c r="D2946" s="329"/>
      <c r="E2946" s="330"/>
      <c r="F2946" s="330"/>
      <c r="G2946" s="330"/>
      <c r="H2946" s="331"/>
      <c r="I2946" s="332"/>
      <c r="J2946" s="332"/>
      <c r="K2946" s="332"/>
      <c r="L2946" s="332"/>
      <c r="M2946" s="332"/>
      <c r="N2946" s="333"/>
    </row>
    <row r="2947" spans="2:14" x14ac:dyDescent="0.25">
      <c r="B2947" s="328"/>
      <c r="C2947" s="328"/>
      <c r="D2947" s="329"/>
      <c r="E2947" s="330"/>
      <c r="F2947" s="330"/>
      <c r="G2947" s="330"/>
      <c r="H2947" s="331"/>
      <c r="I2947" s="332"/>
      <c r="J2947" s="332"/>
      <c r="K2947" s="332"/>
      <c r="L2947" s="332"/>
      <c r="M2947" s="332"/>
      <c r="N2947" s="333"/>
    </row>
    <row r="2948" spans="2:14" x14ac:dyDescent="0.25">
      <c r="B2948" s="328"/>
      <c r="C2948" s="328"/>
      <c r="D2948" s="329"/>
      <c r="E2948" s="330"/>
      <c r="F2948" s="330"/>
      <c r="G2948" s="330"/>
      <c r="H2948" s="331"/>
      <c r="I2948" s="332"/>
      <c r="J2948" s="332"/>
      <c r="K2948" s="332"/>
      <c r="L2948" s="332"/>
      <c r="M2948" s="332"/>
      <c r="N2948" s="333"/>
    </row>
    <row r="2949" spans="2:14" x14ac:dyDescent="0.25">
      <c r="B2949" s="328"/>
      <c r="C2949" s="328"/>
      <c r="D2949" s="329"/>
      <c r="E2949" s="330"/>
      <c r="F2949" s="330"/>
      <c r="G2949" s="330"/>
      <c r="H2949" s="331"/>
      <c r="I2949" s="332"/>
      <c r="J2949" s="332"/>
      <c r="K2949" s="332"/>
      <c r="L2949" s="332"/>
      <c r="M2949" s="332"/>
      <c r="N2949" s="333"/>
    </row>
    <row r="2950" spans="2:14" x14ac:dyDescent="0.25">
      <c r="B2950" s="328"/>
      <c r="C2950" s="328"/>
      <c r="D2950" s="329"/>
      <c r="E2950" s="330"/>
      <c r="F2950" s="330"/>
      <c r="G2950" s="330"/>
      <c r="H2950" s="331"/>
      <c r="I2950" s="332"/>
      <c r="J2950" s="332"/>
      <c r="K2950" s="332"/>
      <c r="L2950" s="332"/>
      <c r="M2950" s="332"/>
      <c r="N2950" s="333"/>
    </row>
    <row r="2951" spans="2:14" x14ac:dyDescent="0.25">
      <c r="B2951" s="328"/>
      <c r="C2951" s="328"/>
      <c r="D2951" s="329"/>
      <c r="E2951" s="330"/>
      <c r="F2951" s="330"/>
      <c r="G2951" s="330"/>
      <c r="H2951" s="331"/>
      <c r="I2951" s="332"/>
      <c r="J2951" s="332"/>
      <c r="K2951" s="332"/>
      <c r="L2951" s="332"/>
      <c r="M2951" s="332"/>
      <c r="N2951" s="333"/>
    </row>
    <row r="2952" spans="2:14" x14ac:dyDescent="0.25">
      <c r="B2952" s="328"/>
      <c r="C2952" s="328"/>
      <c r="D2952" s="329"/>
      <c r="E2952" s="330"/>
      <c r="F2952" s="330"/>
      <c r="G2952" s="330"/>
      <c r="H2952" s="331"/>
      <c r="I2952" s="332"/>
      <c r="J2952" s="332"/>
      <c r="K2952" s="332"/>
      <c r="L2952" s="332"/>
      <c r="M2952" s="332"/>
      <c r="N2952" s="333"/>
    </row>
    <row r="2953" spans="2:14" x14ac:dyDescent="0.25">
      <c r="B2953" s="328"/>
      <c r="C2953" s="328"/>
      <c r="D2953" s="329"/>
      <c r="E2953" s="330"/>
      <c r="F2953" s="330"/>
      <c r="G2953" s="330"/>
      <c r="H2953" s="331"/>
      <c r="I2953" s="332"/>
      <c r="J2953" s="332"/>
      <c r="K2953" s="332"/>
      <c r="L2953" s="332"/>
      <c r="M2953" s="332"/>
      <c r="N2953" s="333"/>
    </row>
    <row r="2954" spans="2:14" x14ac:dyDescent="0.25">
      <c r="B2954" s="328"/>
      <c r="C2954" s="328"/>
      <c r="D2954" s="329"/>
      <c r="E2954" s="330"/>
      <c r="F2954" s="330"/>
      <c r="G2954" s="330"/>
      <c r="H2954" s="331"/>
      <c r="I2954" s="332"/>
      <c r="J2954" s="332"/>
      <c r="K2954" s="332"/>
      <c r="L2954" s="332"/>
      <c r="M2954" s="332"/>
      <c r="N2954" s="333"/>
    </row>
    <row r="2955" spans="2:14" x14ac:dyDescent="0.25">
      <c r="B2955" s="328"/>
      <c r="C2955" s="328"/>
      <c r="D2955" s="329"/>
      <c r="E2955" s="330"/>
      <c r="F2955" s="330"/>
      <c r="G2955" s="330"/>
      <c r="H2955" s="331"/>
      <c r="I2955" s="332"/>
      <c r="J2955" s="332"/>
      <c r="K2955" s="332"/>
      <c r="L2955" s="332"/>
      <c r="M2955" s="332"/>
      <c r="N2955" s="333"/>
    </row>
    <row r="2956" spans="2:14" x14ac:dyDescent="0.25">
      <c r="B2956" s="328"/>
      <c r="C2956" s="328"/>
      <c r="D2956" s="329"/>
      <c r="E2956" s="330"/>
      <c r="F2956" s="330"/>
      <c r="G2956" s="330"/>
      <c r="H2956" s="331"/>
      <c r="I2956" s="332"/>
      <c r="J2956" s="332"/>
      <c r="K2956" s="332"/>
      <c r="L2956" s="332"/>
      <c r="M2956" s="332"/>
      <c r="N2956" s="333"/>
    </row>
    <row r="2957" spans="2:14" x14ac:dyDescent="0.25">
      <c r="B2957" s="328"/>
      <c r="C2957" s="328"/>
      <c r="D2957" s="329"/>
      <c r="E2957" s="330"/>
      <c r="F2957" s="330"/>
      <c r="G2957" s="330"/>
      <c r="H2957" s="331"/>
      <c r="I2957" s="332"/>
      <c r="J2957" s="332"/>
      <c r="K2957" s="332"/>
      <c r="L2957" s="332"/>
      <c r="M2957" s="332"/>
      <c r="N2957" s="333"/>
    </row>
    <row r="2958" spans="2:14" x14ac:dyDescent="0.25">
      <c r="B2958" s="328"/>
      <c r="C2958" s="328"/>
      <c r="D2958" s="329"/>
      <c r="E2958" s="330"/>
      <c r="F2958" s="330"/>
      <c r="G2958" s="330"/>
      <c r="H2958" s="331"/>
      <c r="I2958" s="332"/>
      <c r="J2958" s="332"/>
      <c r="K2958" s="332"/>
      <c r="L2958" s="332"/>
      <c r="M2958" s="332"/>
      <c r="N2958" s="333"/>
    </row>
    <row r="2959" spans="2:14" x14ac:dyDescent="0.25">
      <c r="B2959" s="328"/>
      <c r="C2959" s="328"/>
      <c r="D2959" s="329"/>
      <c r="E2959" s="330"/>
      <c r="F2959" s="330"/>
      <c r="G2959" s="330"/>
      <c r="H2959" s="331"/>
      <c r="I2959" s="332"/>
      <c r="J2959" s="332"/>
      <c r="K2959" s="332"/>
      <c r="L2959" s="332"/>
      <c r="M2959" s="332"/>
      <c r="N2959" s="333"/>
    </row>
    <row r="2960" spans="2:14" x14ac:dyDescent="0.25">
      <c r="B2960" s="328"/>
      <c r="C2960" s="328"/>
      <c r="D2960" s="329"/>
      <c r="E2960" s="330"/>
      <c r="F2960" s="330"/>
      <c r="G2960" s="330"/>
      <c r="H2960" s="331"/>
      <c r="I2960" s="332"/>
      <c r="J2960" s="332"/>
      <c r="K2960" s="332"/>
      <c r="L2960" s="332"/>
      <c r="M2960" s="332"/>
      <c r="N2960" s="333"/>
    </row>
    <row r="2961" spans="2:14" x14ac:dyDescent="0.25">
      <c r="B2961" s="328"/>
      <c r="C2961" s="328"/>
      <c r="D2961" s="329"/>
      <c r="E2961" s="330"/>
      <c r="F2961" s="330"/>
      <c r="G2961" s="330"/>
      <c r="H2961" s="331"/>
      <c r="I2961" s="332"/>
      <c r="J2961" s="332"/>
      <c r="K2961" s="332"/>
      <c r="L2961" s="332"/>
      <c r="M2961" s="332"/>
      <c r="N2961" s="333"/>
    </row>
    <row r="2962" spans="2:14" x14ac:dyDescent="0.25">
      <c r="B2962" s="328"/>
      <c r="C2962" s="328"/>
      <c r="D2962" s="329"/>
      <c r="E2962" s="330"/>
      <c r="F2962" s="330"/>
      <c r="G2962" s="330"/>
      <c r="H2962" s="331"/>
      <c r="I2962" s="332"/>
      <c r="J2962" s="332"/>
      <c r="K2962" s="332"/>
      <c r="L2962" s="332"/>
      <c r="M2962" s="332"/>
      <c r="N2962" s="333"/>
    </row>
    <row r="2963" spans="2:14" x14ac:dyDescent="0.25">
      <c r="B2963" s="328"/>
      <c r="C2963" s="328"/>
      <c r="D2963" s="329"/>
      <c r="E2963" s="330"/>
      <c r="F2963" s="330"/>
      <c r="G2963" s="330"/>
      <c r="H2963" s="331"/>
      <c r="I2963" s="332"/>
      <c r="J2963" s="332"/>
      <c r="K2963" s="332"/>
      <c r="L2963" s="332"/>
      <c r="M2963" s="332"/>
      <c r="N2963" s="333"/>
    </row>
    <row r="2964" spans="2:14" x14ac:dyDescent="0.25">
      <c r="B2964" s="328"/>
      <c r="C2964" s="328"/>
      <c r="D2964" s="329"/>
      <c r="E2964" s="330"/>
      <c r="F2964" s="330"/>
      <c r="G2964" s="330"/>
      <c r="H2964" s="331"/>
      <c r="I2964" s="332"/>
      <c r="J2964" s="332"/>
      <c r="K2964" s="332"/>
      <c r="L2964" s="332"/>
      <c r="M2964" s="332"/>
      <c r="N2964" s="333"/>
    </row>
    <row r="2965" spans="2:14" x14ac:dyDescent="0.25">
      <c r="B2965" s="328"/>
      <c r="C2965" s="328"/>
      <c r="D2965" s="329"/>
      <c r="E2965" s="330"/>
      <c r="F2965" s="330"/>
      <c r="G2965" s="330"/>
      <c r="H2965" s="331"/>
      <c r="I2965" s="332"/>
      <c r="J2965" s="332"/>
      <c r="K2965" s="332"/>
      <c r="L2965" s="332"/>
      <c r="M2965" s="332"/>
      <c r="N2965" s="333"/>
    </row>
    <row r="2966" spans="2:14" x14ac:dyDescent="0.25">
      <c r="B2966" s="328"/>
      <c r="C2966" s="328"/>
      <c r="D2966" s="329"/>
      <c r="E2966" s="330"/>
      <c r="F2966" s="330"/>
      <c r="G2966" s="330"/>
      <c r="H2966" s="331"/>
      <c r="I2966" s="332"/>
      <c r="J2966" s="332"/>
      <c r="K2966" s="332"/>
      <c r="L2966" s="332"/>
      <c r="M2966" s="332"/>
      <c r="N2966" s="333"/>
    </row>
    <row r="2967" spans="2:14" x14ac:dyDescent="0.25">
      <c r="B2967" s="328"/>
      <c r="C2967" s="328"/>
      <c r="D2967" s="329"/>
      <c r="E2967" s="330"/>
      <c r="F2967" s="330"/>
      <c r="G2967" s="330"/>
      <c r="H2967" s="331"/>
      <c r="I2967" s="332"/>
      <c r="J2967" s="332"/>
      <c r="K2967" s="332"/>
      <c r="L2967" s="332"/>
      <c r="M2967" s="332"/>
      <c r="N2967" s="333"/>
    </row>
    <row r="2968" spans="2:14" x14ac:dyDescent="0.25">
      <c r="B2968" s="328"/>
      <c r="C2968" s="328"/>
      <c r="D2968" s="329"/>
      <c r="E2968" s="330"/>
      <c r="F2968" s="330"/>
      <c r="G2968" s="330"/>
      <c r="H2968" s="331"/>
      <c r="I2968" s="332"/>
      <c r="J2968" s="332"/>
      <c r="K2968" s="332"/>
      <c r="L2968" s="332"/>
      <c r="M2968" s="332"/>
      <c r="N2968" s="333"/>
    </row>
    <row r="2969" spans="2:14" x14ac:dyDescent="0.25">
      <c r="B2969" s="328"/>
      <c r="C2969" s="328"/>
      <c r="D2969" s="329"/>
      <c r="E2969" s="330"/>
      <c r="F2969" s="330"/>
      <c r="G2969" s="330"/>
      <c r="H2969" s="331"/>
      <c r="I2969" s="332"/>
      <c r="J2969" s="332"/>
      <c r="K2969" s="332"/>
      <c r="L2969" s="332"/>
      <c r="M2969" s="332"/>
      <c r="N2969" s="333"/>
    </row>
    <row r="2970" spans="2:14" x14ac:dyDescent="0.25">
      <c r="B2970" s="328"/>
      <c r="C2970" s="328"/>
      <c r="D2970" s="329"/>
      <c r="E2970" s="330"/>
      <c r="F2970" s="330"/>
      <c r="G2970" s="330"/>
      <c r="H2970" s="331"/>
      <c r="I2970" s="332"/>
      <c r="J2970" s="332"/>
      <c r="K2970" s="332"/>
      <c r="L2970" s="332"/>
      <c r="M2970" s="332"/>
      <c r="N2970" s="333"/>
    </row>
    <row r="2971" spans="2:14" x14ac:dyDescent="0.25">
      <c r="B2971" s="328"/>
      <c r="C2971" s="328"/>
      <c r="D2971" s="329"/>
      <c r="E2971" s="330"/>
      <c r="F2971" s="330"/>
      <c r="G2971" s="330"/>
      <c r="H2971" s="331"/>
      <c r="I2971" s="332"/>
      <c r="J2971" s="332"/>
      <c r="K2971" s="332"/>
      <c r="L2971" s="332"/>
      <c r="M2971" s="332"/>
      <c r="N2971" s="333"/>
    </row>
    <row r="2972" spans="2:14" x14ac:dyDescent="0.25">
      <c r="B2972" s="328"/>
      <c r="C2972" s="328"/>
      <c r="D2972" s="329"/>
      <c r="E2972" s="330"/>
      <c r="F2972" s="330"/>
      <c r="G2972" s="330"/>
      <c r="H2972" s="331"/>
      <c r="I2972" s="332"/>
      <c r="J2972" s="332"/>
      <c r="K2972" s="332"/>
      <c r="L2972" s="332"/>
      <c r="M2972" s="332"/>
      <c r="N2972" s="333"/>
    </row>
    <row r="2973" spans="2:14" x14ac:dyDescent="0.25">
      <c r="B2973" s="328"/>
      <c r="C2973" s="328"/>
      <c r="D2973" s="329"/>
      <c r="E2973" s="330"/>
      <c r="F2973" s="330"/>
      <c r="G2973" s="330"/>
      <c r="H2973" s="331"/>
      <c r="I2973" s="332"/>
      <c r="J2973" s="332"/>
      <c r="K2973" s="332"/>
      <c r="L2973" s="332"/>
      <c r="M2973" s="332"/>
      <c r="N2973" s="333"/>
    </row>
    <row r="2974" spans="2:14" x14ac:dyDescent="0.25">
      <c r="B2974" s="328"/>
      <c r="C2974" s="328"/>
      <c r="D2974" s="329"/>
      <c r="E2974" s="330"/>
      <c r="F2974" s="330"/>
      <c r="G2974" s="330"/>
      <c r="H2974" s="331"/>
      <c r="I2974" s="332"/>
      <c r="J2974" s="332"/>
      <c r="K2974" s="332"/>
      <c r="L2974" s="332"/>
      <c r="M2974" s="332"/>
      <c r="N2974" s="333"/>
    </row>
    <row r="2975" spans="2:14" x14ac:dyDescent="0.25">
      <c r="B2975" s="328"/>
      <c r="C2975" s="328"/>
      <c r="D2975" s="329"/>
      <c r="E2975" s="330"/>
      <c r="F2975" s="330"/>
      <c r="G2975" s="330"/>
      <c r="H2975" s="331"/>
      <c r="I2975" s="332"/>
      <c r="J2975" s="332"/>
      <c r="K2975" s="332"/>
      <c r="L2975" s="332"/>
      <c r="M2975" s="332"/>
      <c r="N2975" s="333"/>
    </row>
    <row r="2976" spans="2:14" x14ac:dyDescent="0.25">
      <c r="B2976" s="328"/>
      <c r="C2976" s="328"/>
      <c r="D2976" s="329"/>
      <c r="E2976" s="330"/>
      <c r="F2976" s="330"/>
      <c r="G2976" s="330"/>
      <c r="H2976" s="331"/>
      <c r="I2976" s="332"/>
      <c r="J2976" s="332"/>
      <c r="K2976" s="332"/>
      <c r="L2976" s="332"/>
      <c r="M2976" s="332"/>
      <c r="N2976" s="333"/>
    </row>
    <row r="2977" spans="2:14" x14ac:dyDescent="0.25">
      <c r="B2977" s="328"/>
      <c r="C2977" s="328"/>
      <c r="D2977" s="329"/>
      <c r="E2977" s="330"/>
      <c r="F2977" s="330"/>
      <c r="G2977" s="330"/>
      <c r="H2977" s="331"/>
      <c r="I2977" s="332"/>
      <c r="J2977" s="332"/>
      <c r="K2977" s="332"/>
      <c r="L2977" s="332"/>
      <c r="M2977" s="332"/>
      <c r="N2977" s="333"/>
    </row>
    <row r="2978" spans="2:14" x14ac:dyDescent="0.25">
      <c r="B2978" s="328"/>
      <c r="C2978" s="328"/>
      <c r="D2978" s="329"/>
      <c r="E2978" s="330"/>
      <c r="F2978" s="330"/>
      <c r="G2978" s="330"/>
      <c r="H2978" s="331"/>
      <c r="I2978" s="332"/>
      <c r="J2978" s="332"/>
      <c r="K2978" s="332"/>
      <c r="L2978" s="332"/>
      <c r="M2978" s="332"/>
      <c r="N2978" s="333"/>
    </row>
    <row r="2979" spans="2:14" x14ac:dyDescent="0.25">
      <c r="B2979" s="328"/>
      <c r="C2979" s="328"/>
      <c r="D2979" s="329"/>
      <c r="E2979" s="330"/>
      <c r="F2979" s="330"/>
      <c r="G2979" s="330"/>
      <c r="H2979" s="331"/>
      <c r="I2979" s="332"/>
      <c r="J2979" s="332"/>
      <c r="K2979" s="332"/>
      <c r="L2979" s="332"/>
      <c r="M2979" s="332"/>
      <c r="N2979" s="333"/>
    </row>
    <row r="2980" spans="2:14" x14ac:dyDescent="0.25">
      <c r="B2980" s="328"/>
      <c r="C2980" s="328"/>
      <c r="D2980" s="329"/>
      <c r="E2980" s="330"/>
      <c r="F2980" s="330"/>
      <c r="G2980" s="330"/>
      <c r="H2980" s="331"/>
      <c r="I2980" s="332"/>
      <c r="J2980" s="332"/>
      <c r="K2980" s="332"/>
      <c r="L2980" s="332"/>
      <c r="M2980" s="332"/>
      <c r="N2980" s="333"/>
    </row>
    <row r="2981" spans="2:14" x14ac:dyDescent="0.25">
      <c r="B2981" s="328"/>
      <c r="C2981" s="328"/>
      <c r="D2981" s="329"/>
      <c r="E2981" s="330"/>
      <c r="F2981" s="330"/>
      <c r="G2981" s="330"/>
      <c r="H2981" s="331"/>
      <c r="I2981" s="332"/>
      <c r="J2981" s="332"/>
      <c r="K2981" s="332"/>
      <c r="L2981" s="332"/>
      <c r="M2981" s="332"/>
      <c r="N2981" s="333"/>
    </row>
    <row r="2982" spans="2:14" x14ac:dyDescent="0.25">
      <c r="B2982" s="328"/>
      <c r="C2982" s="328"/>
      <c r="D2982" s="329"/>
      <c r="E2982" s="330"/>
      <c r="F2982" s="330"/>
      <c r="G2982" s="330"/>
      <c r="H2982" s="331"/>
      <c r="I2982" s="332"/>
      <c r="J2982" s="332"/>
      <c r="K2982" s="332"/>
      <c r="L2982" s="332"/>
      <c r="M2982" s="332"/>
      <c r="N2982" s="333"/>
    </row>
    <row r="2983" spans="2:14" x14ac:dyDescent="0.25">
      <c r="B2983" s="328"/>
      <c r="C2983" s="328"/>
      <c r="D2983" s="329"/>
      <c r="E2983" s="330"/>
      <c r="F2983" s="330"/>
      <c r="G2983" s="330"/>
      <c r="H2983" s="331"/>
      <c r="I2983" s="332"/>
      <c r="J2983" s="332"/>
      <c r="K2983" s="332"/>
      <c r="L2983" s="332"/>
      <c r="M2983" s="332"/>
      <c r="N2983" s="333"/>
    </row>
    <row r="2984" spans="2:14" x14ac:dyDescent="0.25">
      <c r="B2984" s="328"/>
      <c r="C2984" s="328"/>
      <c r="D2984" s="329"/>
      <c r="E2984" s="330"/>
      <c r="F2984" s="330"/>
      <c r="G2984" s="330"/>
      <c r="H2984" s="331"/>
      <c r="I2984" s="332"/>
      <c r="J2984" s="332"/>
      <c r="K2984" s="332"/>
      <c r="L2984" s="332"/>
      <c r="M2984" s="332"/>
      <c r="N2984" s="333"/>
    </row>
    <row r="2985" spans="2:14" x14ac:dyDescent="0.25">
      <c r="B2985" s="328"/>
      <c r="C2985" s="328"/>
      <c r="D2985" s="329"/>
      <c r="E2985" s="330"/>
      <c r="F2985" s="330"/>
      <c r="G2985" s="330"/>
      <c r="H2985" s="331"/>
      <c r="I2985" s="332"/>
      <c r="J2985" s="332"/>
      <c r="K2985" s="332"/>
      <c r="L2985" s="332"/>
      <c r="M2985" s="332"/>
      <c r="N2985" s="333"/>
    </row>
    <row r="2986" spans="2:14" x14ac:dyDescent="0.25">
      <c r="B2986" s="328"/>
      <c r="C2986" s="328"/>
      <c r="D2986" s="329"/>
      <c r="E2986" s="330"/>
      <c r="F2986" s="330"/>
      <c r="G2986" s="330"/>
      <c r="H2986" s="331"/>
      <c r="I2986" s="332"/>
      <c r="J2986" s="332"/>
      <c r="K2986" s="332"/>
      <c r="L2986" s="332"/>
      <c r="M2986" s="332"/>
      <c r="N2986" s="333"/>
    </row>
    <row r="2987" spans="2:14" x14ac:dyDescent="0.25">
      <c r="B2987" s="328"/>
      <c r="C2987" s="328"/>
      <c r="D2987" s="329"/>
      <c r="E2987" s="330"/>
      <c r="F2987" s="330"/>
      <c r="G2987" s="330"/>
      <c r="H2987" s="331"/>
      <c r="I2987" s="332"/>
      <c r="J2987" s="332"/>
      <c r="K2987" s="332"/>
      <c r="L2987" s="332"/>
      <c r="M2987" s="332"/>
      <c r="N2987" s="333"/>
    </row>
    <row r="2988" spans="2:14" x14ac:dyDescent="0.25">
      <c r="B2988" s="328"/>
      <c r="C2988" s="328"/>
      <c r="D2988" s="329"/>
      <c r="E2988" s="330"/>
      <c r="F2988" s="330"/>
      <c r="G2988" s="330"/>
      <c r="H2988" s="331"/>
      <c r="I2988" s="332"/>
      <c r="J2988" s="332"/>
      <c r="K2988" s="332"/>
      <c r="L2988" s="332"/>
      <c r="M2988" s="332"/>
      <c r="N2988" s="333"/>
    </row>
    <row r="2989" spans="2:14" x14ac:dyDescent="0.25">
      <c r="B2989" s="328"/>
      <c r="C2989" s="328"/>
      <c r="D2989" s="329"/>
      <c r="E2989" s="330"/>
      <c r="F2989" s="330"/>
      <c r="G2989" s="330"/>
      <c r="H2989" s="331"/>
      <c r="I2989" s="332"/>
      <c r="J2989" s="332"/>
      <c r="K2989" s="332"/>
      <c r="L2989" s="332"/>
      <c r="M2989" s="332"/>
      <c r="N2989" s="333"/>
    </row>
    <row r="2990" spans="2:14" x14ac:dyDescent="0.25">
      <c r="B2990" s="328"/>
      <c r="C2990" s="328"/>
      <c r="D2990" s="329"/>
      <c r="E2990" s="330"/>
      <c r="F2990" s="330"/>
      <c r="G2990" s="330"/>
      <c r="H2990" s="331"/>
      <c r="I2990" s="332"/>
      <c r="J2990" s="332"/>
      <c r="K2990" s="332"/>
      <c r="L2990" s="332"/>
      <c r="M2990" s="332"/>
      <c r="N2990" s="333"/>
    </row>
    <row r="2991" spans="2:14" x14ac:dyDescent="0.25">
      <c r="B2991" s="328"/>
      <c r="C2991" s="328"/>
      <c r="D2991" s="329"/>
      <c r="E2991" s="330"/>
      <c r="F2991" s="330"/>
      <c r="G2991" s="330"/>
      <c r="H2991" s="331"/>
      <c r="I2991" s="332"/>
      <c r="J2991" s="332"/>
      <c r="K2991" s="332"/>
      <c r="L2991" s="332"/>
      <c r="M2991" s="332"/>
      <c r="N2991" s="333"/>
    </row>
    <row r="2992" spans="2:14" x14ac:dyDescent="0.25">
      <c r="B2992" s="328"/>
      <c r="C2992" s="328"/>
      <c r="D2992" s="329"/>
      <c r="E2992" s="330"/>
      <c r="F2992" s="330"/>
      <c r="G2992" s="330"/>
      <c r="H2992" s="331"/>
      <c r="I2992" s="332"/>
      <c r="J2992" s="332"/>
      <c r="K2992" s="332"/>
      <c r="L2992" s="332"/>
      <c r="M2992" s="332"/>
      <c r="N2992" s="333"/>
    </row>
    <row r="2993" spans="2:14" x14ac:dyDescent="0.25">
      <c r="B2993" s="328"/>
      <c r="C2993" s="328"/>
      <c r="D2993" s="329"/>
      <c r="E2993" s="330"/>
      <c r="F2993" s="330"/>
      <c r="G2993" s="330"/>
      <c r="H2993" s="331"/>
      <c r="I2993" s="332"/>
      <c r="J2993" s="332"/>
      <c r="K2993" s="332"/>
      <c r="L2993" s="332"/>
      <c r="M2993" s="332"/>
      <c r="N2993" s="333"/>
    </row>
    <row r="2994" spans="2:14" x14ac:dyDescent="0.25">
      <c r="B2994" s="328"/>
      <c r="C2994" s="328"/>
      <c r="D2994" s="329"/>
      <c r="E2994" s="330"/>
      <c r="F2994" s="330"/>
      <c r="G2994" s="330"/>
      <c r="H2994" s="331"/>
      <c r="I2994" s="332"/>
      <c r="J2994" s="332"/>
      <c r="K2994" s="332"/>
      <c r="L2994" s="332"/>
      <c r="M2994" s="332"/>
      <c r="N2994" s="333"/>
    </row>
    <row r="2995" spans="2:14" x14ac:dyDescent="0.25">
      <c r="B2995" s="328"/>
      <c r="C2995" s="328"/>
      <c r="D2995" s="329"/>
      <c r="E2995" s="330"/>
      <c r="F2995" s="330"/>
      <c r="G2995" s="330"/>
      <c r="H2995" s="331"/>
      <c r="I2995" s="332"/>
      <c r="J2995" s="332"/>
      <c r="K2995" s="332"/>
      <c r="L2995" s="332"/>
      <c r="M2995" s="332"/>
      <c r="N2995" s="333"/>
    </row>
    <row r="2996" spans="2:14" x14ac:dyDescent="0.25">
      <c r="B2996" s="328"/>
      <c r="C2996" s="328"/>
      <c r="D2996" s="329"/>
      <c r="E2996" s="330"/>
      <c r="F2996" s="330"/>
      <c r="G2996" s="330"/>
      <c r="H2996" s="331"/>
      <c r="I2996" s="332"/>
      <c r="J2996" s="332"/>
      <c r="K2996" s="332"/>
      <c r="L2996" s="332"/>
      <c r="M2996" s="332"/>
      <c r="N2996" s="333"/>
    </row>
    <row r="2997" spans="2:14" x14ac:dyDescent="0.25">
      <c r="B2997" s="328"/>
      <c r="C2997" s="328"/>
      <c r="D2997" s="329"/>
      <c r="E2997" s="330"/>
      <c r="F2997" s="330"/>
      <c r="G2997" s="330"/>
      <c r="H2997" s="331"/>
      <c r="I2997" s="332"/>
      <c r="J2997" s="332"/>
      <c r="K2997" s="332"/>
      <c r="L2997" s="332"/>
      <c r="M2997" s="332"/>
      <c r="N2997" s="333"/>
    </row>
    <row r="2998" spans="2:14" x14ac:dyDescent="0.25">
      <c r="B2998" s="328"/>
      <c r="C2998" s="328"/>
      <c r="D2998" s="329"/>
      <c r="E2998" s="330"/>
      <c r="F2998" s="330"/>
      <c r="G2998" s="330"/>
      <c r="H2998" s="331"/>
      <c r="I2998" s="332"/>
      <c r="J2998" s="332"/>
      <c r="K2998" s="332"/>
      <c r="L2998" s="332"/>
      <c r="M2998" s="332"/>
      <c r="N2998" s="333"/>
    </row>
    <row r="2999" spans="2:14" x14ac:dyDescent="0.25">
      <c r="B2999" s="328"/>
      <c r="C2999" s="328"/>
      <c r="D2999" s="329"/>
      <c r="E2999" s="330"/>
      <c r="F2999" s="330"/>
      <c r="G2999" s="330"/>
      <c r="H2999" s="331"/>
      <c r="I2999" s="332"/>
      <c r="J2999" s="332"/>
      <c r="K2999" s="332"/>
      <c r="L2999" s="332"/>
      <c r="M2999" s="332"/>
      <c r="N2999" s="333"/>
    </row>
    <row r="3000" spans="2:14" x14ac:dyDescent="0.25">
      <c r="B3000" s="328"/>
      <c r="C3000" s="328"/>
      <c r="D3000" s="329"/>
      <c r="E3000" s="330"/>
      <c r="F3000" s="330"/>
      <c r="G3000" s="330"/>
      <c r="H3000" s="331"/>
      <c r="I3000" s="332"/>
      <c r="J3000" s="332"/>
      <c r="K3000" s="332"/>
      <c r="L3000" s="332"/>
      <c r="M3000" s="332"/>
      <c r="N3000" s="333"/>
    </row>
    <row r="3001" spans="2:14" x14ac:dyDescent="0.25">
      <c r="B3001" s="328"/>
      <c r="C3001" s="328"/>
      <c r="D3001" s="329"/>
      <c r="E3001" s="330"/>
      <c r="F3001" s="330"/>
      <c r="G3001" s="330"/>
      <c r="H3001" s="331"/>
      <c r="I3001" s="332"/>
      <c r="J3001" s="332"/>
      <c r="K3001" s="332"/>
      <c r="L3001" s="332"/>
      <c r="M3001" s="332"/>
      <c r="N3001" s="333"/>
    </row>
    <row r="3002" spans="2:14" x14ac:dyDescent="0.25">
      <c r="B3002" s="328"/>
      <c r="C3002" s="328"/>
      <c r="D3002" s="329"/>
      <c r="E3002" s="330"/>
      <c r="F3002" s="330"/>
      <c r="G3002" s="330"/>
      <c r="H3002" s="331"/>
      <c r="I3002" s="332"/>
      <c r="J3002" s="332"/>
      <c r="K3002" s="332"/>
      <c r="L3002" s="332"/>
      <c r="M3002" s="332"/>
      <c r="N3002" s="333"/>
    </row>
    <row r="3003" spans="2:14" x14ac:dyDescent="0.25">
      <c r="B3003" s="328"/>
      <c r="C3003" s="328"/>
      <c r="D3003" s="329"/>
      <c r="E3003" s="330"/>
      <c r="F3003" s="330"/>
      <c r="G3003" s="330"/>
      <c r="H3003" s="331"/>
      <c r="I3003" s="332"/>
      <c r="J3003" s="332"/>
      <c r="K3003" s="332"/>
      <c r="L3003" s="332"/>
      <c r="M3003" s="332"/>
      <c r="N3003" s="333"/>
    </row>
    <row r="3004" spans="2:14" x14ac:dyDescent="0.25">
      <c r="B3004" s="328"/>
      <c r="C3004" s="328"/>
      <c r="D3004" s="329"/>
      <c r="E3004" s="330"/>
      <c r="F3004" s="330"/>
      <c r="G3004" s="330"/>
      <c r="H3004" s="331"/>
      <c r="I3004" s="332"/>
      <c r="J3004" s="332"/>
      <c r="K3004" s="332"/>
      <c r="L3004" s="332"/>
      <c r="M3004" s="332"/>
      <c r="N3004" s="333"/>
    </row>
    <row r="3005" spans="2:14" x14ac:dyDescent="0.25">
      <c r="B3005" s="328"/>
      <c r="C3005" s="328"/>
      <c r="D3005" s="329"/>
      <c r="E3005" s="330"/>
      <c r="F3005" s="330"/>
      <c r="G3005" s="330"/>
      <c r="H3005" s="331"/>
      <c r="I3005" s="332"/>
      <c r="J3005" s="332"/>
      <c r="K3005" s="332"/>
      <c r="L3005" s="332"/>
      <c r="M3005" s="332"/>
      <c r="N3005" s="333"/>
    </row>
    <row r="3006" spans="2:14" x14ac:dyDescent="0.25">
      <c r="B3006" s="328"/>
      <c r="C3006" s="328"/>
      <c r="D3006" s="329"/>
      <c r="E3006" s="330"/>
      <c r="F3006" s="330"/>
      <c r="G3006" s="330"/>
      <c r="H3006" s="331"/>
      <c r="I3006" s="332"/>
      <c r="J3006" s="332"/>
      <c r="K3006" s="332"/>
      <c r="L3006" s="332"/>
      <c r="M3006" s="332"/>
      <c r="N3006" s="333"/>
    </row>
    <row r="3007" spans="2:14" x14ac:dyDescent="0.25">
      <c r="B3007" s="328"/>
      <c r="C3007" s="328"/>
      <c r="D3007" s="329"/>
      <c r="E3007" s="330"/>
      <c r="F3007" s="330"/>
      <c r="G3007" s="330"/>
      <c r="H3007" s="331"/>
      <c r="I3007" s="332"/>
      <c r="J3007" s="332"/>
      <c r="K3007" s="332"/>
      <c r="L3007" s="332"/>
      <c r="M3007" s="332"/>
      <c r="N3007" s="333"/>
    </row>
    <row r="3008" spans="2:14" x14ac:dyDescent="0.25">
      <c r="B3008" s="328"/>
      <c r="C3008" s="328"/>
      <c r="D3008" s="329"/>
      <c r="E3008" s="330"/>
      <c r="F3008" s="330"/>
      <c r="G3008" s="330"/>
      <c r="H3008" s="331"/>
      <c r="I3008" s="332"/>
      <c r="J3008" s="332"/>
      <c r="K3008" s="332"/>
      <c r="L3008" s="332"/>
      <c r="M3008" s="332"/>
      <c r="N3008" s="333"/>
    </row>
    <row r="3009" spans="2:14" x14ac:dyDescent="0.25">
      <c r="B3009" s="328"/>
      <c r="C3009" s="328"/>
      <c r="D3009" s="329"/>
      <c r="E3009" s="330"/>
      <c r="F3009" s="330"/>
      <c r="G3009" s="330"/>
      <c r="H3009" s="331"/>
      <c r="I3009" s="332"/>
      <c r="J3009" s="332"/>
      <c r="K3009" s="332"/>
      <c r="L3009" s="332"/>
      <c r="M3009" s="332"/>
      <c r="N3009" s="333"/>
    </row>
    <row r="3010" spans="2:14" x14ac:dyDescent="0.25">
      <c r="B3010" s="328"/>
      <c r="C3010" s="328"/>
      <c r="D3010" s="329"/>
      <c r="E3010" s="330"/>
      <c r="F3010" s="330"/>
      <c r="G3010" s="330"/>
      <c r="H3010" s="331"/>
      <c r="I3010" s="332"/>
      <c r="J3010" s="332"/>
      <c r="K3010" s="332"/>
      <c r="L3010" s="332"/>
      <c r="M3010" s="332"/>
      <c r="N3010" s="333"/>
    </row>
    <row r="3011" spans="2:14" x14ac:dyDescent="0.25">
      <c r="B3011" s="328"/>
      <c r="C3011" s="328"/>
      <c r="D3011" s="329"/>
      <c r="E3011" s="330"/>
      <c r="F3011" s="330"/>
      <c r="G3011" s="330"/>
      <c r="H3011" s="331"/>
      <c r="I3011" s="332"/>
      <c r="J3011" s="332"/>
      <c r="K3011" s="332"/>
      <c r="L3011" s="332"/>
      <c r="M3011" s="332"/>
      <c r="N3011" s="333"/>
    </row>
    <row r="3012" spans="2:14" x14ac:dyDescent="0.25">
      <c r="B3012" s="328"/>
      <c r="C3012" s="328"/>
      <c r="D3012" s="329"/>
      <c r="E3012" s="330"/>
      <c r="F3012" s="330"/>
      <c r="G3012" s="330"/>
      <c r="H3012" s="331"/>
      <c r="I3012" s="332"/>
      <c r="J3012" s="332"/>
      <c r="K3012" s="332"/>
      <c r="L3012" s="332"/>
      <c r="M3012" s="332"/>
      <c r="N3012" s="333"/>
    </row>
    <row r="3013" spans="2:14" x14ac:dyDescent="0.25">
      <c r="B3013" s="328"/>
      <c r="C3013" s="328"/>
      <c r="D3013" s="329"/>
      <c r="E3013" s="330"/>
      <c r="F3013" s="330"/>
      <c r="G3013" s="330"/>
      <c r="H3013" s="331"/>
      <c r="I3013" s="332"/>
      <c r="J3013" s="332"/>
      <c r="K3013" s="332"/>
      <c r="L3013" s="332"/>
      <c r="M3013" s="332"/>
      <c r="N3013" s="333"/>
    </row>
    <row r="3014" spans="2:14" x14ac:dyDescent="0.25">
      <c r="B3014" s="328"/>
      <c r="C3014" s="328"/>
      <c r="D3014" s="329"/>
      <c r="E3014" s="330"/>
      <c r="F3014" s="330"/>
      <c r="G3014" s="330"/>
      <c r="H3014" s="331"/>
      <c r="I3014" s="332"/>
      <c r="J3014" s="332"/>
      <c r="K3014" s="332"/>
      <c r="L3014" s="332"/>
      <c r="M3014" s="332"/>
      <c r="N3014" s="333"/>
    </row>
    <row r="3015" spans="2:14" x14ac:dyDescent="0.25">
      <c r="B3015" s="328"/>
      <c r="C3015" s="328"/>
      <c r="D3015" s="329"/>
      <c r="E3015" s="330"/>
      <c r="F3015" s="330"/>
      <c r="G3015" s="330"/>
      <c r="H3015" s="331"/>
      <c r="I3015" s="332"/>
      <c r="J3015" s="332"/>
      <c r="K3015" s="332"/>
      <c r="L3015" s="332"/>
      <c r="M3015" s="332"/>
      <c r="N3015" s="333"/>
    </row>
    <row r="3016" spans="2:14" x14ac:dyDescent="0.25">
      <c r="B3016" s="328"/>
      <c r="C3016" s="328"/>
      <c r="D3016" s="329"/>
      <c r="E3016" s="330"/>
      <c r="F3016" s="330"/>
      <c r="G3016" s="330"/>
      <c r="H3016" s="331"/>
      <c r="I3016" s="332"/>
      <c r="J3016" s="332"/>
      <c r="K3016" s="332"/>
      <c r="L3016" s="332"/>
      <c r="M3016" s="332"/>
      <c r="N3016" s="333"/>
    </row>
    <row r="3017" spans="2:14" x14ac:dyDescent="0.25">
      <c r="B3017" s="328"/>
      <c r="C3017" s="328"/>
      <c r="D3017" s="329"/>
      <c r="E3017" s="330"/>
      <c r="F3017" s="330"/>
      <c r="G3017" s="330"/>
      <c r="H3017" s="331"/>
      <c r="I3017" s="332"/>
      <c r="J3017" s="332"/>
      <c r="K3017" s="332"/>
      <c r="L3017" s="332"/>
      <c r="M3017" s="332"/>
      <c r="N3017" s="333"/>
    </row>
    <row r="3018" spans="2:14" x14ac:dyDescent="0.25">
      <c r="B3018" s="328"/>
      <c r="C3018" s="328"/>
      <c r="D3018" s="329"/>
      <c r="E3018" s="330"/>
      <c r="F3018" s="330"/>
      <c r="G3018" s="330"/>
      <c r="H3018" s="331"/>
      <c r="I3018" s="332"/>
      <c r="J3018" s="332"/>
      <c r="K3018" s="332"/>
      <c r="L3018" s="332"/>
      <c r="M3018" s="332"/>
      <c r="N3018" s="333"/>
    </row>
    <row r="3019" spans="2:14" x14ac:dyDescent="0.25">
      <c r="B3019" s="328"/>
      <c r="C3019" s="328"/>
      <c r="D3019" s="329"/>
      <c r="E3019" s="330"/>
      <c r="F3019" s="330"/>
      <c r="G3019" s="330"/>
      <c r="H3019" s="331"/>
      <c r="I3019" s="332"/>
      <c r="J3019" s="332"/>
      <c r="K3019" s="332"/>
      <c r="L3019" s="332"/>
      <c r="M3019" s="332"/>
      <c r="N3019" s="333"/>
    </row>
    <row r="3020" spans="2:14" x14ac:dyDescent="0.25">
      <c r="B3020" s="328"/>
      <c r="C3020" s="328"/>
      <c r="D3020" s="329"/>
      <c r="E3020" s="330"/>
      <c r="F3020" s="330"/>
      <c r="G3020" s="330"/>
      <c r="H3020" s="331"/>
      <c r="I3020" s="332"/>
      <c r="J3020" s="332"/>
      <c r="K3020" s="332"/>
      <c r="L3020" s="332"/>
      <c r="M3020" s="332"/>
      <c r="N3020" s="333"/>
    </row>
    <row r="3021" spans="2:14" x14ac:dyDescent="0.25">
      <c r="B3021" s="328"/>
      <c r="C3021" s="328"/>
      <c r="D3021" s="329"/>
      <c r="E3021" s="330"/>
      <c r="F3021" s="330"/>
      <c r="G3021" s="330"/>
      <c r="H3021" s="331"/>
      <c r="I3021" s="332"/>
      <c r="J3021" s="332"/>
      <c r="K3021" s="332"/>
      <c r="L3021" s="332"/>
      <c r="M3021" s="332"/>
      <c r="N3021" s="333"/>
    </row>
    <row r="3022" spans="2:14" x14ac:dyDescent="0.25">
      <c r="B3022" s="328"/>
      <c r="C3022" s="328"/>
      <c r="D3022" s="329"/>
      <c r="E3022" s="330"/>
      <c r="F3022" s="330"/>
      <c r="G3022" s="330"/>
      <c r="H3022" s="331"/>
      <c r="I3022" s="332"/>
      <c r="J3022" s="332"/>
      <c r="K3022" s="332"/>
      <c r="L3022" s="332"/>
      <c r="M3022" s="332"/>
      <c r="N3022" s="333"/>
    </row>
    <row r="3023" spans="2:14" x14ac:dyDescent="0.25">
      <c r="B3023" s="328"/>
      <c r="C3023" s="328"/>
      <c r="D3023" s="329"/>
      <c r="E3023" s="330"/>
      <c r="F3023" s="330"/>
      <c r="G3023" s="330"/>
      <c r="H3023" s="331"/>
      <c r="I3023" s="332"/>
      <c r="J3023" s="332"/>
      <c r="K3023" s="332"/>
      <c r="L3023" s="332"/>
      <c r="M3023" s="332"/>
      <c r="N3023" s="333"/>
    </row>
    <row r="3024" spans="2:14" x14ac:dyDescent="0.25">
      <c r="B3024" s="328"/>
      <c r="C3024" s="328"/>
      <c r="D3024" s="329"/>
      <c r="E3024" s="330"/>
      <c r="F3024" s="330"/>
      <c r="G3024" s="330"/>
      <c r="H3024" s="331"/>
      <c r="I3024" s="332"/>
      <c r="J3024" s="332"/>
      <c r="K3024" s="332"/>
      <c r="L3024" s="332"/>
      <c r="M3024" s="332"/>
      <c r="N3024" s="333"/>
    </row>
    <row r="3025" spans="2:14" x14ac:dyDescent="0.25">
      <c r="B3025" s="328"/>
      <c r="C3025" s="328"/>
      <c r="D3025" s="329"/>
      <c r="E3025" s="330"/>
      <c r="F3025" s="330"/>
      <c r="G3025" s="330"/>
      <c r="H3025" s="331"/>
      <c r="I3025" s="332"/>
      <c r="J3025" s="332"/>
      <c r="K3025" s="332"/>
      <c r="L3025" s="332"/>
      <c r="M3025" s="332"/>
      <c r="N3025" s="333"/>
    </row>
    <row r="3026" spans="2:14" x14ac:dyDescent="0.25">
      <c r="B3026" s="328"/>
      <c r="C3026" s="328"/>
      <c r="D3026" s="329"/>
      <c r="E3026" s="330"/>
      <c r="F3026" s="330"/>
      <c r="G3026" s="330"/>
      <c r="H3026" s="331"/>
      <c r="I3026" s="332"/>
      <c r="J3026" s="332"/>
      <c r="K3026" s="332"/>
      <c r="L3026" s="332"/>
      <c r="M3026" s="332"/>
      <c r="N3026" s="333"/>
    </row>
    <row r="3027" spans="2:14" x14ac:dyDescent="0.25">
      <c r="B3027" s="328"/>
      <c r="C3027" s="328"/>
      <c r="D3027" s="329"/>
      <c r="E3027" s="330"/>
      <c r="F3027" s="330"/>
      <c r="G3027" s="330"/>
      <c r="H3027" s="331"/>
      <c r="I3027" s="332"/>
      <c r="J3027" s="332"/>
      <c r="K3027" s="332"/>
      <c r="L3027" s="332"/>
      <c r="M3027" s="332"/>
      <c r="N3027" s="333"/>
    </row>
    <row r="3028" spans="2:14" x14ac:dyDescent="0.25">
      <c r="B3028" s="328"/>
      <c r="C3028" s="328"/>
      <c r="D3028" s="329"/>
      <c r="E3028" s="330"/>
      <c r="F3028" s="330"/>
      <c r="G3028" s="330"/>
      <c r="H3028" s="331"/>
      <c r="I3028" s="332"/>
      <c r="J3028" s="332"/>
      <c r="K3028" s="332"/>
      <c r="L3028" s="332"/>
      <c r="M3028" s="332"/>
      <c r="N3028" s="333"/>
    </row>
    <row r="3029" spans="2:14" x14ac:dyDescent="0.25">
      <c r="B3029" s="328"/>
      <c r="C3029" s="328"/>
      <c r="D3029" s="329"/>
      <c r="E3029" s="330"/>
      <c r="F3029" s="330"/>
      <c r="G3029" s="330"/>
      <c r="H3029" s="331"/>
      <c r="I3029" s="332"/>
      <c r="J3029" s="332"/>
      <c r="K3029" s="332"/>
      <c r="L3029" s="332"/>
      <c r="M3029" s="332"/>
      <c r="N3029" s="333"/>
    </row>
    <row r="3030" spans="2:14" x14ac:dyDescent="0.25">
      <c r="B3030" s="328"/>
      <c r="C3030" s="328"/>
      <c r="D3030" s="329"/>
      <c r="E3030" s="330"/>
      <c r="F3030" s="330"/>
      <c r="G3030" s="330"/>
      <c r="H3030" s="331"/>
      <c r="I3030" s="332"/>
      <c r="J3030" s="332"/>
      <c r="K3030" s="332"/>
      <c r="L3030" s="332"/>
      <c r="M3030" s="332"/>
      <c r="N3030" s="333"/>
    </row>
    <row r="3031" spans="2:14" x14ac:dyDescent="0.25">
      <c r="B3031" s="328"/>
      <c r="C3031" s="328"/>
      <c r="D3031" s="329"/>
      <c r="E3031" s="330"/>
      <c r="F3031" s="330"/>
      <c r="G3031" s="330"/>
      <c r="H3031" s="331"/>
      <c r="I3031" s="332"/>
      <c r="J3031" s="332"/>
      <c r="K3031" s="332"/>
      <c r="L3031" s="332"/>
      <c r="M3031" s="332"/>
      <c r="N3031" s="333"/>
    </row>
    <row r="3032" spans="2:14" x14ac:dyDescent="0.25">
      <c r="B3032" s="328"/>
      <c r="C3032" s="328"/>
      <c r="D3032" s="329"/>
      <c r="E3032" s="330"/>
      <c r="F3032" s="330"/>
      <c r="G3032" s="330"/>
      <c r="H3032" s="331"/>
      <c r="I3032" s="332"/>
      <c r="J3032" s="332"/>
      <c r="K3032" s="332"/>
      <c r="L3032" s="332"/>
      <c r="M3032" s="332"/>
      <c r="N3032" s="333"/>
    </row>
    <row r="3033" spans="2:14" x14ac:dyDescent="0.25">
      <c r="B3033" s="328"/>
      <c r="C3033" s="328"/>
      <c r="D3033" s="329"/>
      <c r="E3033" s="330"/>
      <c r="F3033" s="330"/>
      <c r="G3033" s="330"/>
      <c r="H3033" s="331"/>
      <c r="I3033" s="332"/>
      <c r="J3033" s="332"/>
      <c r="K3033" s="332"/>
      <c r="L3033" s="332"/>
      <c r="M3033" s="332"/>
      <c r="N3033" s="333"/>
    </row>
    <row r="3034" spans="2:14" x14ac:dyDescent="0.25">
      <c r="B3034" s="328"/>
      <c r="C3034" s="328"/>
      <c r="D3034" s="329"/>
      <c r="E3034" s="330"/>
      <c r="F3034" s="330"/>
      <c r="G3034" s="330"/>
      <c r="H3034" s="331"/>
      <c r="I3034" s="332"/>
      <c r="J3034" s="332"/>
      <c r="K3034" s="332"/>
      <c r="L3034" s="332"/>
      <c r="M3034" s="332"/>
      <c r="N3034" s="333"/>
    </row>
    <row r="3035" spans="2:14" x14ac:dyDescent="0.25">
      <c r="B3035" s="328"/>
      <c r="C3035" s="328"/>
      <c r="D3035" s="329"/>
      <c r="E3035" s="330"/>
      <c r="F3035" s="330"/>
      <c r="G3035" s="330"/>
      <c r="H3035" s="331"/>
      <c r="I3035" s="332"/>
      <c r="J3035" s="332"/>
      <c r="K3035" s="332"/>
      <c r="L3035" s="332"/>
      <c r="M3035" s="332"/>
      <c r="N3035" s="333"/>
    </row>
    <row r="3036" spans="2:14" x14ac:dyDescent="0.25">
      <c r="B3036" s="328"/>
      <c r="C3036" s="328"/>
      <c r="D3036" s="329"/>
      <c r="E3036" s="330"/>
      <c r="F3036" s="330"/>
      <c r="G3036" s="330"/>
      <c r="H3036" s="331"/>
      <c r="I3036" s="332"/>
      <c r="J3036" s="332"/>
      <c r="K3036" s="332"/>
      <c r="L3036" s="332"/>
      <c r="M3036" s="332"/>
      <c r="N3036" s="333"/>
    </row>
    <row r="3037" spans="2:14" x14ac:dyDescent="0.25">
      <c r="B3037" s="328"/>
      <c r="C3037" s="328"/>
      <c r="D3037" s="329"/>
      <c r="E3037" s="330"/>
      <c r="F3037" s="330"/>
      <c r="G3037" s="330"/>
      <c r="H3037" s="331"/>
      <c r="I3037" s="332"/>
      <c r="J3037" s="332"/>
      <c r="K3037" s="332"/>
      <c r="L3037" s="332"/>
      <c r="M3037" s="332"/>
      <c r="N3037" s="333"/>
    </row>
    <row r="3038" spans="2:14" x14ac:dyDescent="0.25">
      <c r="B3038" s="328"/>
      <c r="C3038" s="328"/>
      <c r="D3038" s="329"/>
      <c r="E3038" s="330"/>
      <c r="F3038" s="330"/>
      <c r="G3038" s="330"/>
      <c r="H3038" s="331"/>
      <c r="I3038" s="332"/>
      <c r="J3038" s="332"/>
      <c r="K3038" s="332"/>
      <c r="L3038" s="332"/>
      <c r="M3038" s="332"/>
      <c r="N3038" s="333"/>
    </row>
    <row r="3039" spans="2:14" x14ac:dyDescent="0.25">
      <c r="B3039" s="328"/>
      <c r="C3039" s="328"/>
      <c r="D3039" s="329"/>
      <c r="E3039" s="330"/>
      <c r="F3039" s="330"/>
      <c r="G3039" s="330"/>
      <c r="H3039" s="331"/>
      <c r="I3039" s="332"/>
      <c r="J3039" s="332"/>
      <c r="K3039" s="332"/>
      <c r="L3039" s="332"/>
      <c r="M3039" s="332"/>
      <c r="N3039" s="333"/>
    </row>
    <row r="3040" spans="2:14" x14ac:dyDescent="0.25">
      <c r="B3040" s="328"/>
      <c r="C3040" s="328"/>
      <c r="D3040" s="329"/>
      <c r="E3040" s="330"/>
      <c r="F3040" s="330"/>
      <c r="G3040" s="330"/>
      <c r="H3040" s="331"/>
      <c r="I3040" s="332"/>
      <c r="J3040" s="332"/>
      <c r="K3040" s="332"/>
      <c r="L3040" s="332"/>
      <c r="M3040" s="332"/>
      <c r="N3040" s="333"/>
    </row>
    <row r="3041" spans="2:14" x14ac:dyDescent="0.25">
      <c r="B3041" s="328"/>
      <c r="C3041" s="328"/>
      <c r="D3041" s="329"/>
      <c r="E3041" s="330"/>
      <c r="F3041" s="330"/>
      <c r="G3041" s="330"/>
      <c r="H3041" s="331"/>
      <c r="I3041" s="332"/>
      <c r="J3041" s="332"/>
      <c r="K3041" s="332"/>
      <c r="L3041" s="332"/>
      <c r="M3041" s="332"/>
      <c r="N3041" s="333"/>
    </row>
    <row r="3042" spans="2:14" x14ac:dyDescent="0.25">
      <c r="B3042" s="328"/>
      <c r="C3042" s="328"/>
      <c r="D3042" s="329"/>
      <c r="E3042" s="330"/>
      <c r="F3042" s="330"/>
      <c r="G3042" s="330"/>
      <c r="H3042" s="331"/>
      <c r="I3042" s="332"/>
      <c r="J3042" s="332"/>
      <c r="K3042" s="332"/>
      <c r="L3042" s="332"/>
      <c r="M3042" s="332"/>
      <c r="N3042" s="333"/>
    </row>
    <row r="3043" spans="2:14" x14ac:dyDescent="0.25">
      <c r="B3043" s="328"/>
      <c r="C3043" s="328"/>
      <c r="D3043" s="329"/>
      <c r="E3043" s="330"/>
      <c r="F3043" s="330"/>
      <c r="G3043" s="330"/>
      <c r="H3043" s="331"/>
      <c r="I3043" s="332"/>
      <c r="J3043" s="332"/>
      <c r="K3043" s="332"/>
      <c r="L3043" s="332"/>
      <c r="M3043" s="332"/>
      <c r="N3043" s="333"/>
    </row>
    <row r="3044" spans="2:14" x14ac:dyDescent="0.25">
      <c r="B3044" s="328"/>
      <c r="C3044" s="328"/>
      <c r="D3044" s="329"/>
      <c r="E3044" s="330"/>
      <c r="F3044" s="330"/>
      <c r="G3044" s="330"/>
      <c r="H3044" s="331"/>
      <c r="I3044" s="332"/>
      <c r="J3044" s="332"/>
      <c r="K3044" s="332"/>
      <c r="L3044" s="332"/>
      <c r="M3044" s="332"/>
      <c r="N3044" s="333"/>
    </row>
    <row r="3045" spans="2:14" x14ac:dyDescent="0.25">
      <c r="B3045" s="328"/>
      <c r="C3045" s="328"/>
      <c r="D3045" s="329"/>
      <c r="E3045" s="330"/>
      <c r="F3045" s="330"/>
      <c r="G3045" s="330"/>
      <c r="H3045" s="331"/>
      <c r="I3045" s="332"/>
      <c r="J3045" s="332"/>
      <c r="K3045" s="332"/>
      <c r="L3045" s="332"/>
      <c r="M3045" s="332"/>
      <c r="N3045" s="333"/>
    </row>
    <row r="3046" spans="2:14" x14ac:dyDescent="0.25">
      <c r="B3046" s="328"/>
      <c r="C3046" s="328"/>
      <c r="D3046" s="329"/>
      <c r="E3046" s="330"/>
      <c r="F3046" s="330"/>
      <c r="G3046" s="330"/>
      <c r="H3046" s="331"/>
      <c r="I3046" s="332"/>
      <c r="J3046" s="332"/>
      <c r="K3046" s="332"/>
      <c r="L3046" s="332"/>
      <c r="M3046" s="332"/>
      <c r="N3046" s="333"/>
    </row>
    <row r="3047" spans="2:14" x14ac:dyDescent="0.25">
      <c r="B3047" s="328"/>
      <c r="C3047" s="328"/>
      <c r="D3047" s="329"/>
      <c r="E3047" s="330"/>
      <c r="F3047" s="330"/>
      <c r="G3047" s="330"/>
      <c r="H3047" s="331"/>
      <c r="I3047" s="332"/>
      <c r="J3047" s="332"/>
      <c r="K3047" s="332"/>
      <c r="L3047" s="332"/>
      <c r="M3047" s="332"/>
      <c r="N3047" s="333"/>
    </row>
    <row r="3048" spans="2:14" x14ac:dyDescent="0.25">
      <c r="B3048" s="328"/>
      <c r="C3048" s="328"/>
      <c r="D3048" s="329"/>
      <c r="E3048" s="330"/>
      <c r="F3048" s="330"/>
      <c r="G3048" s="330"/>
      <c r="H3048" s="331"/>
      <c r="I3048" s="332"/>
      <c r="J3048" s="332"/>
      <c r="K3048" s="332"/>
      <c r="L3048" s="332"/>
      <c r="M3048" s="332"/>
      <c r="N3048" s="333"/>
    </row>
    <row r="3049" spans="2:14" x14ac:dyDescent="0.25">
      <c r="B3049" s="328"/>
      <c r="C3049" s="328"/>
      <c r="D3049" s="329"/>
      <c r="E3049" s="330"/>
      <c r="F3049" s="330"/>
      <c r="G3049" s="330"/>
      <c r="H3049" s="331"/>
      <c r="I3049" s="332"/>
      <c r="J3049" s="332"/>
      <c r="K3049" s="332"/>
      <c r="L3049" s="332"/>
      <c r="M3049" s="332"/>
      <c r="N3049" s="333"/>
    </row>
    <row r="3050" spans="2:14" x14ac:dyDescent="0.25">
      <c r="B3050" s="328"/>
      <c r="C3050" s="328"/>
      <c r="D3050" s="329"/>
      <c r="E3050" s="330"/>
      <c r="F3050" s="330"/>
      <c r="G3050" s="330"/>
      <c r="H3050" s="331"/>
      <c r="I3050" s="332"/>
      <c r="J3050" s="332"/>
      <c r="K3050" s="332"/>
      <c r="L3050" s="332"/>
      <c r="M3050" s="332"/>
      <c r="N3050" s="333"/>
    </row>
    <row r="3051" spans="2:14" x14ac:dyDescent="0.25">
      <c r="B3051" s="328"/>
      <c r="C3051" s="328"/>
      <c r="D3051" s="329"/>
      <c r="E3051" s="330"/>
      <c r="F3051" s="330"/>
      <c r="G3051" s="330"/>
      <c r="H3051" s="331"/>
      <c r="I3051" s="332"/>
      <c r="J3051" s="332"/>
      <c r="K3051" s="332"/>
      <c r="L3051" s="332"/>
      <c r="M3051" s="332"/>
      <c r="N3051" s="333"/>
    </row>
    <row r="3052" spans="2:14" x14ac:dyDescent="0.25">
      <c r="B3052" s="328"/>
      <c r="C3052" s="328"/>
      <c r="D3052" s="329"/>
      <c r="E3052" s="330"/>
      <c r="F3052" s="330"/>
      <c r="G3052" s="330"/>
      <c r="H3052" s="331"/>
      <c r="I3052" s="332"/>
      <c r="J3052" s="332"/>
      <c r="K3052" s="332"/>
      <c r="L3052" s="332"/>
      <c r="M3052" s="332"/>
      <c r="N3052" s="333"/>
    </row>
    <row r="3053" spans="2:14" x14ac:dyDescent="0.25">
      <c r="B3053" s="328"/>
      <c r="C3053" s="328"/>
      <c r="D3053" s="329"/>
      <c r="E3053" s="330"/>
      <c r="F3053" s="330"/>
      <c r="G3053" s="330"/>
      <c r="H3053" s="331"/>
      <c r="I3053" s="332"/>
      <c r="J3053" s="332"/>
      <c r="K3053" s="332"/>
      <c r="L3053" s="332"/>
      <c r="M3053" s="332"/>
      <c r="N3053" s="333"/>
    </row>
    <row r="3054" spans="2:14" x14ac:dyDescent="0.25">
      <c r="B3054" s="328"/>
      <c r="C3054" s="328"/>
      <c r="D3054" s="329"/>
      <c r="E3054" s="330"/>
      <c r="F3054" s="330"/>
      <c r="G3054" s="330"/>
      <c r="H3054" s="331"/>
      <c r="I3054" s="332"/>
      <c r="J3054" s="332"/>
      <c r="K3054" s="332"/>
      <c r="L3054" s="332"/>
      <c r="M3054" s="332"/>
      <c r="N3054" s="333"/>
    </row>
    <row r="3055" spans="2:14" x14ac:dyDescent="0.25">
      <c r="B3055" s="328"/>
      <c r="C3055" s="328"/>
      <c r="D3055" s="329"/>
      <c r="E3055" s="330"/>
      <c r="F3055" s="330"/>
      <c r="G3055" s="330"/>
      <c r="H3055" s="331"/>
      <c r="I3055" s="332"/>
      <c r="J3055" s="332"/>
      <c r="K3055" s="332"/>
      <c r="L3055" s="332"/>
      <c r="M3055" s="332"/>
      <c r="N3055" s="333"/>
    </row>
    <row r="3056" spans="2:14" x14ac:dyDescent="0.25">
      <c r="B3056" s="328"/>
      <c r="C3056" s="328"/>
      <c r="D3056" s="329"/>
      <c r="E3056" s="330"/>
      <c r="F3056" s="330"/>
      <c r="G3056" s="330"/>
      <c r="H3056" s="331"/>
      <c r="I3056" s="332"/>
      <c r="J3056" s="332"/>
      <c r="K3056" s="332"/>
      <c r="L3056" s="332"/>
      <c r="M3056" s="332"/>
      <c r="N3056" s="333"/>
    </row>
    <row r="3057" spans="2:14" x14ac:dyDescent="0.25">
      <c r="B3057" s="328"/>
      <c r="C3057" s="328"/>
      <c r="D3057" s="329"/>
      <c r="E3057" s="330"/>
      <c r="F3057" s="330"/>
      <c r="G3057" s="330"/>
      <c r="H3057" s="331"/>
      <c r="I3057" s="332"/>
      <c r="J3057" s="332"/>
      <c r="K3057" s="332"/>
      <c r="L3057" s="332"/>
      <c r="M3057" s="332"/>
      <c r="N3057" s="333"/>
    </row>
    <row r="3058" spans="2:14" x14ac:dyDescent="0.25">
      <c r="B3058" s="328"/>
      <c r="C3058" s="328"/>
      <c r="D3058" s="329"/>
      <c r="E3058" s="330"/>
      <c r="F3058" s="330"/>
      <c r="G3058" s="330"/>
      <c r="H3058" s="331"/>
      <c r="I3058" s="332"/>
      <c r="J3058" s="332"/>
      <c r="K3058" s="332"/>
      <c r="L3058" s="332"/>
      <c r="M3058" s="332"/>
      <c r="N3058" s="333"/>
    </row>
    <row r="3059" spans="2:14" x14ac:dyDescent="0.25">
      <c r="B3059" s="328"/>
      <c r="C3059" s="328"/>
      <c r="D3059" s="329"/>
      <c r="E3059" s="330"/>
      <c r="F3059" s="330"/>
      <c r="G3059" s="330"/>
      <c r="H3059" s="331"/>
      <c r="I3059" s="332"/>
      <c r="J3059" s="332"/>
      <c r="K3059" s="332"/>
      <c r="L3059" s="332"/>
      <c r="M3059" s="332"/>
      <c r="N3059" s="333"/>
    </row>
    <row r="3060" spans="2:14" x14ac:dyDescent="0.25">
      <c r="B3060" s="328"/>
      <c r="C3060" s="328"/>
      <c r="D3060" s="329"/>
      <c r="E3060" s="330"/>
      <c r="F3060" s="330"/>
      <c r="G3060" s="330"/>
      <c r="H3060" s="331"/>
      <c r="I3060" s="332"/>
      <c r="J3060" s="332"/>
      <c r="K3060" s="332"/>
      <c r="L3060" s="332"/>
      <c r="M3060" s="332"/>
      <c r="N3060" s="333"/>
    </row>
    <row r="3061" spans="2:14" x14ac:dyDescent="0.25">
      <c r="B3061" s="328"/>
      <c r="C3061" s="328"/>
      <c r="D3061" s="329"/>
      <c r="E3061" s="330"/>
      <c r="F3061" s="330"/>
      <c r="G3061" s="330"/>
      <c r="H3061" s="331"/>
      <c r="I3061" s="332"/>
      <c r="J3061" s="332"/>
      <c r="K3061" s="332"/>
      <c r="L3061" s="332"/>
      <c r="M3061" s="332"/>
      <c r="N3061" s="333"/>
    </row>
    <row r="3062" spans="2:14" x14ac:dyDescent="0.25">
      <c r="B3062" s="328"/>
      <c r="C3062" s="328"/>
      <c r="D3062" s="329"/>
      <c r="E3062" s="330"/>
      <c r="F3062" s="330"/>
      <c r="G3062" s="330"/>
      <c r="H3062" s="331"/>
      <c r="I3062" s="332"/>
      <c r="J3062" s="332"/>
      <c r="K3062" s="332"/>
      <c r="L3062" s="332"/>
      <c r="M3062" s="332"/>
      <c r="N3062" s="333"/>
    </row>
    <row r="3063" spans="2:14" x14ac:dyDescent="0.25">
      <c r="B3063" s="328"/>
      <c r="C3063" s="328"/>
      <c r="D3063" s="329"/>
      <c r="E3063" s="330"/>
      <c r="F3063" s="330"/>
      <c r="G3063" s="330"/>
      <c r="H3063" s="331"/>
      <c r="I3063" s="332"/>
      <c r="J3063" s="332"/>
      <c r="K3063" s="332"/>
      <c r="L3063" s="332"/>
      <c r="M3063" s="332"/>
      <c r="N3063" s="333"/>
    </row>
    <row r="3064" spans="2:14" x14ac:dyDescent="0.25">
      <c r="B3064" s="328"/>
      <c r="C3064" s="328"/>
      <c r="D3064" s="329"/>
      <c r="E3064" s="330"/>
      <c r="F3064" s="330"/>
      <c r="G3064" s="330"/>
      <c r="H3064" s="331"/>
      <c r="I3064" s="332"/>
      <c r="J3064" s="332"/>
      <c r="K3064" s="332"/>
      <c r="L3064" s="332"/>
      <c r="M3064" s="332"/>
      <c r="N3064" s="333"/>
    </row>
    <row r="3065" spans="2:14" x14ac:dyDescent="0.25">
      <c r="B3065" s="328"/>
      <c r="C3065" s="328"/>
      <c r="D3065" s="329"/>
      <c r="E3065" s="330"/>
      <c r="F3065" s="330"/>
      <c r="G3065" s="330"/>
      <c r="H3065" s="331"/>
      <c r="I3065" s="332"/>
      <c r="J3065" s="332"/>
      <c r="K3065" s="332"/>
      <c r="L3065" s="332"/>
      <c r="M3065" s="332"/>
      <c r="N3065" s="333"/>
    </row>
    <row r="3066" spans="2:14" x14ac:dyDescent="0.25">
      <c r="B3066" s="328"/>
      <c r="C3066" s="328"/>
      <c r="D3066" s="329"/>
      <c r="E3066" s="330"/>
      <c r="F3066" s="330"/>
      <c r="G3066" s="330"/>
      <c r="H3066" s="331"/>
      <c r="I3066" s="332"/>
      <c r="J3066" s="332"/>
      <c r="K3066" s="332"/>
      <c r="L3066" s="332"/>
      <c r="M3066" s="332"/>
      <c r="N3066" s="333"/>
    </row>
    <row r="3067" spans="2:14" x14ac:dyDescent="0.25">
      <c r="B3067" s="328"/>
      <c r="C3067" s="328"/>
      <c r="D3067" s="329"/>
      <c r="E3067" s="330"/>
      <c r="F3067" s="330"/>
      <c r="G3067" s="330"/>
      <c r="H3067" s="331"/>
      <c r="I3067" s="332"/>
      <c r="J3067" s="332"/>
      <c r="K3067" s="332"/>
      <c r="L3067" s="332"/>
      <c r="M3067" s="332"/>
      <c r="N3067" s="333"/>
    </row>
    <row r="3068" spans="2:14" x14ac:dyDescent="0.25">
      <c r="B3068" s="328"/>
      <c r="C3068" s="328"/>
      <c r="D3068" s="329"/>
      <c r="E3068" s="330"/>
      <c r="F3068" s="330"/>
      <c r="G3068" s="330"/>
      <c r="H3068" s="331"/>
      <c r="I3068" s="332"/>
      <c r="J3068" s="332"/>
      <c r="K3068" s="332"/>
      <c r="L3068" s="332"/>
      <c r="M3068" s="332"/>
      <c r="N3068" s="333"/>
    </row>
    <row r="3069" spans="2:14" x14ac:dyDescent="0.25">
      <c r="B3069" s="328"/>
      <c r="C3069" s="328"/>
      <c r="D3069" s="329"/>
      <c r="E3069" s="330"/>
      <c r="F3069" s="330"/>
      <c r="G3069" s="330"/>
      <c r="H3069" s="331"/>
      <c r="I3069" s="332"/>
      <c r="J3069" s="332"/>
      <c r="K3069" s="332"/>
      <c r="L3069" s="332"/>
      <c r="M3069" s="332"/>
      <c r="N3069" s="333"/>
    </row>
    <row r="3070" spans="2:14" x14ac:dyDescent="0.25">
      <c r="B3070" s="328"/>
      <c r="C3070" s="328"/>
      <c r="D3070" s="329"/>
      <c r="E3070" s="330"/>
      <c r="F3070" s="330"/>
      <c r="G3070" s="330"/>
      <c r="H3070" s="331"/>
      <c r="I3070" s="332"/>
      <c r="J3070" s="332"/>
      <c r="K3070" s="332"/>
      <c r="L3070" s="332"/>
      <c r="M3070" s="332"/>
      <c r="N3070" s="333"/>
    </row>
    <row r="3071" spans="2:14" x14ac:dyDescent="0.25">
      <c r="B3071" s="328"/>
      <c r="C3071" s="328"/>
      <c r="D3071" s="329"/>
      <c r="E3071" s="330"/>
      <c r="F3071" s="330"/>
      <c r="G3071" s="330"/>
      <c r="H3071" s="331"/>
      <c r="I3071" s="332"/>
      <c r="J3071" s="332"/>
      <c r="K3071" s="332"/>
      <c r="L3071" s="332"/>
      <c r="M3071" s="332"/>
      <c r="N3071" s="333"/>
    </row>
    <row r="3072" spans="2:14" x14ac:dyDescent="0.25">
      <c r="B3072" s="328"/>
      <c r="C3072" s="328"/>
      <c r="D3072" s="329"/>
      <c r="E3072" s="330"/>
      <c r="F3072" s="330"/>
      <c r="G3072" s="330"/>
      <c r="H3072" s="331"/>
      <c r="I3072" s="332"/>
      <c r="J3072" s="332"/>
      <c r="K3072" s="332"/>
      <c r="L3072" s="332"/>
      <c r="M3072" s="332"/>
      <c r="N3072" s="333"/>
    </row>
    <row r="3073" spans="2:14" x14ac:dyDescent="0.25">
      <c r="B3073" s="328"/>
      <c r="C3073" s="328"/>
      <c r="D3073" s="329"/>
      <c r="E3073" s="330"/>
      <c r="F3073" s="330"/>
      <c r="G3073" s="330"/>
      <c r="H3073" s="331"/>
      <c r="I3073" s="332"/>
      <c r="J3073" s="332"/>
      <c r="K3073" s="332"/>
      <c r="L3073" s="332"/>
      <c r="M3073" s="332"/>
      <c r="N3073" s="333"/>
    </row>
    <row r="3074" spans="2:14" x14ac:dyDescent="0.25">
      <c r="B3074" s="328"/>
      <c r="C3074" s="328"/>
      <c r="D3074" s="329"/>
      <c r="E3074" s="330"/>
      <c r="F3074" s="330"/>
      <c r="G3074" s="330"/>
      <c r="H3074" s="331"/>
      <c r="I3074" s="332"/>
      <c r="J3074" s="332"/>
      <c r="K3074" s="332"/>
      <c r="L3074" s="332"/>
      <c r="M3074" s="332"/>
      <c r="N3074" s="333"/>
    </row>
    <row r="3075" spans="2:14" x14ac:dyDescent="0.25">
      <c r="B3075" s="328"/>
      <c r="C3075" s="328"/>
      <c r="D3075" s="329"/>
      <c r="E3075" s="330"/>
      <c r="F3075" s="330"/>
      <c r="G3075" s="330"/>
      <c r="H3075" s="331"/>
      <c r="I3075" s="332"/>
      <c r="J3075" s="332"/>
      <c r="K3075" s="332"/>
      <c r="L3075" s="332"/>
      <c r="M3075" s="332"/>
      <c r="N3075" s="333"/>
    </row>
    <row r="3076" spans="2:14" x14ac:dyDescent="0.25">
      <c r="B3076" s="328"/>
      <c r="C3076" s="328"/>
      <c r="D3076" s="329"/>
      <c r="E3076" s="330"/>
      <c r="F3076" s="330"/>
      <c r="G3076" s="330"/>
      <c r="H3076" s="331"/>
      <c r="I3076" s="332"/>
      <c r="J3076" s="332"/>
      <c r="K3076" s="332"/>
      <c r="L3076" s="332"/>
      <c r="M3076" s="332"/>
      <c r="N3076" s="333"/>
    </row>
    <row r="3077" spans="2:14" x14ac:dyDescent="0.25">
      <c r="B3077" s="328"/>
      <c r="C3077" s="328"/>
      <c r="D3077" s="329"/>
      <c r="E3077" s="330"/>
      <c r="F3077" s="330"/>
      <c r="G3077" s="330"/>
      <c r="H3077" s="331"/>
      <c r="I3077" s="332"/>
      <c r="J3077" s="332"/>
      <c r="K3077" s="332"/>
      <c r="L3077" s="332"/>
      <c r="M3077" s="332"/>
      <c r="N3077" s="333"/>
    </row>
    <row r="3078" spans="2:14" x14ac:dyDescent="0.25">
      <c r="B3078" s="328"/>
      <c r="C3078" s="328"/>
      <c r="D3078" s="329"/>
      <c r="E3078" s="330"/>
      <c r="F3078" s="330"/>
      <c r="G3078" s="330"/>
      <c r="H3078" s="331"/>
      <c r="I3078" s="332"/>
      <c r="J3078" s="332"/>
      <c r="K3078" s="332"/>
      <c r="L3078" s="332"/>
      <c r="M3078" s="332"/>
      <c r="N3078" s="333"/>
    </row>
    <row r="3079" spans="2:14" x14ac:dyDescent="0.25">
      <c r="B3079" s="328"/>
      <c r="C3079" s="328"/>
      <c r="D3079" s="329"/>
      <c r="E3079" s="330"/>
      <c r="F3079" s="330"/>
      <c r="G3079" s="330"/>
      <c r="H3079" s="331"/>
      <c r="I3079" s="332"/>
      <c r="J3079" s="332"/>
      <c r="K3079" s="332"/>
      <c r="L3079" s="332"/>
      <c r="M3079" s="332"/>
      <c r="N3079" s="333"/>
    </row>
    <row r="3080" spans="2:14" x14ac:dyDescent="0.25">
      <c r="B3080" s="328"/>
      <c r="C3080" s="328"/>
      <c r="D3080" s="329"/>
      <c r="E3080" s="330"/>
      <c r="F3080" s="330"/>
      <c r="G3080" s="330"/>
      <c r="H3080" s="331"/>
      <c r="I3080" s="332"/>
      <c r="J3080" s="332"/>
      <c r="K3080" s="332"/>
      <c r="L3080" s="332"/>
      <c r="M3080" s="332"/>
      <c r="N3080" s="333"/>
    </row>
    <row r="3081" spans="2:14" x14ac:dyDescent="0.25">
      <c r="B3081" s="328"/>
      <c r="C3081" s="328"/>
      <c r="D3081" s="329"/>
      <c r="E3081" s="330"/>
      <c r="F3081" s="330"/>
      <c r="G3081" s="330"/>
      <c r="H3081" s="331"/>
      <c r="I3081" s="332"/>
      <c r="J3081" s="332"/>
      <c r="K3081" s="332"/>
      <c r="L3081" s="332"/>
      <c r="M3081" s="332"/>
      <c r="N3081" s="333"/>
    </row>
    <row r="3082" spans="2:14" x14ac:dyDescent="0.25">
      <c r="B3082" s="328"/>
      <c r="C3082" s="328"/>
      <c r="D3082" s="329"/>
      <c r="E3082" s="330"/>
      <c r="F3082" s="330"/>
      <c r="G3082" s="330"/>
      <c r="H3082" s="331"/>
      <c r="I3082" s="332"/>
      <c r="J3082" s="332"/>
      <c r="K3082" s="332"/>
      <c r="L3082" s="332"/>
      <c r="M3082" s="332"/>
      <c r="N3082" s="333"/>
    </row>
    <row r="3083" spans="2:14" x14ac:dyDescent="0.25">
      <c r="B3083" s="328"/>
      <c r="C3083" s="328"/>
      <c r="D3083" s="329"/>
      <c r="E3083" s="330"/>
      <c r="F3083" s="330"/>
      <c r="G3083" s="330"/>
      <c r="H3083" s="331"/>
      <c r="I3083" s="332"/>
      <c r="J3083" s="332"/>
      <c r="K3083" s="332"/>
      <c r="L3083" s="332"/>
      <c r="M3083" s="332"/>
      <c r="N3083" s="333"/>
    </row>
    <row r="3084" spans="2:14" x14ac:dyDescent="0.25">
      <c r="B3084" s="328"/>
      <c r="C3084" s="328"/>
      <c r="D3084" s="329"/>
      <c r="E3084" s="330"/>
      <c r="F3084" s="330"/>
      <c r="G3084" s="330"/>
      <c r="H3084" s="331"/>
      <c r="I3084" s="332"/>
      <c r="J3084" s="332"/>
      <c r="K3084" s="332"/>
      <c r="L3084" s="332"/>
      <c r="M3084" s="332"/>
      <c r="N3084" s="333"/>
    </row>
    <row r="3085" spans="2:14" x14ac:dyDescent="0.25">
      <c r="B3085" s="328"/>
      <c r="C3085" s="328"/>
      <c r="D3085" s="329"/>
      <c r="E3085" s="330"/>
      <c r="F3085" s="330"/>
      <c r="G3085" s="330"/>
      <c r="H3085" s="331"/>
      <c r="I3085" s="332"/>
      <c r="J3085" s="332"/>
      <c r="K3085" s="332"/>
      <c r="L3085" s="332"/>
      <c r="M3085" s="332"/>
      <c r="N3085" s="333"/>
    </row>
    <row r="3086" spans="2:14" x14ac:dyDescent="0.25">
      <c r="B3086" s="328"/>
      <c r="C3086" s="328"/>
      <c r="D3086" s="329"/>
      <c r="E3086" s="330"/>
      <c r="F3086" s="330"/>
      <c r="G3086" s="330"/>
      <c r="H3086" s="331"/>
      <c r="I3086" s="332"/>
      <c r="J3086" s="332"/>
      <c r="K3086" s="332"/>
      <c r="L3086" s="332"/>
      <c r="M3086" s="332"/>
      <c r="N3086" s="333"/>
    </row>
    <row r="3087" spans="2:14" x14ac:dyDescent="0.25">
      <c r="B3087" s="328"/>
      <c r="C3087" s="328"/>
      <c r="D3087" s="329"/>
      <c r="E3087" s="330"/>
      <c r="F3087" s="330"/>
      <c r="G3087" s="330"/>
      <c r="H3087" s="331"/>
      <c r="I3087" s="332"/>
      <c r="J3087" s="332"/>
      <c r="K3087" s="332"/>
      <c r="L3087" s="332"/>
      <c r="M3087" s="332"/>
      <c r="N3087" s="333"/>
    </row>
    <row r="3088" spans="2:14" x14ac:dyDescent="0.25">
      <c r="B3088" s="328"/>
      <c r="C3088" s="328"/>
      <c r="D3088" s="329"/>
      <c r="E3088" s="330"/>
      <c r="F3088" s="330"/>
      <c r="G3088" s="330"/>
      <c r="H3088" s="331"/>
      <c r="I3088" s="332"/>
      <c r="J3088" s="332"/>
      <c r="K3088" s="332"/>
      <c r="L3088" s="332"/>
      <c r="M3088" s="332"/>
      <c r="N3088" s="333"/>
    </row>
    <row r="3089" spans="2:14" x14ac:dyDescent="0.25">
      <c r="B3089" s="328"/>
      <c r="C3089" s="328"/>
      <c r="D3089" s="329"/>
      <c r="E3089" s="330"/>
      <c r="F3089" s="330"/>
      <c r="G3089" s="330"/>
      <c r="H3089" s="331"/>
      <c r="I3089" s="332"/>
      <c r="J3089" s="332"/>
      <c r="K3089" s="332"/>
      <c r="L3089" s="332"/>
      <c r="M3089" s="332"/>
      <c r="N3089" s="333"/>
    </row>
    <row r="3090" spans="2:14" x14ac:dyDescent="0.25">
      <c r="B3090" s="328"/>
      <c r="C3090" s="328"/>
      <c r="D3090" s="329"/>
      <c r="E3090" s="330"/>
      <c r="F3090" s="330"/>
      <c r="G3090" s="330"/>
      <c r="H3090" s="331"/>
      <c r="I3090" s="332"/>
      <c r="J3090" s="332"/>
      <c r="K3090" s="332"/>
      <c r="L3090" s="332"/>
      <c r="M3090" s="332"/>
      <c r="N3090" s="333"/>
    </row>
    <row r="3091" spans="2:14" x14ac:dyDescent="0.25">
      <c r="B3091" s="328"/>
      <c r="C3091" s="328"/>
      <c r="D3091" s="329"/>
      <c r="E3091" s="330"/>
      <c r="F3091" s="330"/>
      <c r="G3091" s="330"/>
      <c r="H3091" s="331"/>
      <c r="I3091" s="332"/>
      <c r="J3091" s="332"/>
      <c r="K3091" s="332"/>
      <c r="L3091" s="332"/>
      <c r="M3091" s="332"/>
      <c r="N3091" s="333"/>
    </row>
    <row r="3092" spans="2:14" x14ac:dyDescent="0.25">
      <c r="B3092" s="328"/>
      <c r="C3092" s="328"/>
      <c r="D3092" s="329"/>
      <c r="E3092" s="330"/>
      <c r="F3092" s="330"/>
      <c r="G3092" s="330"/>
      <c r="H3092" s="331"/>
      <c r="I3092" s="332"/>
      <c r="J3092" s="332"/>
      <c r="K3092" s="332"/>
      <c r="L3092" s="332"/>
      <c r="M3092" s="332"/>
      <c r="N3092" s="333"/>
    </row>
    <row r="3093" spans="2:14" x14ac:dyDescent="0.25">
      <c r="B3093" s="328"/>
      <c r="C3093" s="328"/>
      <c r="D3093" s="329"/>
      <c r="E3093" s="330"/>
      <c r="F3093" s="330"/>
      <c r="G3093" s="330"/>
      <c r="H3093" s="331"/>
      <c r="I3093" s="332"/>
      <c r="J3093" s="332"/>
      <c r="K3093" s="332"/>
      <c r="L3093" s="332"/>
      <c r="M3093" s="332"/>
      <c r="N3093" s="333"/>
    </row>
    <row r="3094" spans="2:14" x14ac:dyDescent="0.25">
      <c r="B3094" s="328"/>
      <c r="C3094" s="328"/>
      <c r="D3094" s="329"/>
      <c r="E3094" s="330"/>
      <c r="F3094" s="330"/>
      <c r="G3094" s="330"/>
      <c r="H3094" s="331"/>
      <c r="I3094" s="332"/>
      <c r="J3094" s="332"/>
      <c r="K3094" s="332"/>
      <c r="L3094" s="332"/>
      <c r="M3094" s="332"/>
      <c r="N3094" s="333"/>
    </row>
    <row r="3095" spans="2:14" x14ac:dyDescent="0.25">
      <c r="B3095" s="328"/>
      <c r="C3095" s="328"/>
      <c r="D3095" s="329"/>
      <c r="E3095" s="330"/>
      <c r="F3095" s="330"/>
      <c r="G3095" s="330"/>
      <c r="H3095" s="331"/>
      <c r="I3095" s="332"/>
      <c r="J3095" s="332"/>
      <c r="K3095" s="332"/>
      <c r="L3095" s="332"/>
      <c r="M3095" s="332"/>
      <c r="N3095" s="333"/>
    </row>
    <row r="3096" spans="2:14" x14ac:dyDescent="0.25">
      <c r="B3096" s="328"/>
      <c r="C3096" s="328"/>
      <c r="D3096" s="329"/>
      <c r="E3096" s="330"/>
      <c r="F3096" s="330"/>
      <c r="G3096" s="330"/>
      <c r="H3096" s="331"/>
      <c r="I3096" s="332"/>
      <c r="J3096" s="332"/>
      <c r="K3096" s="332"/>
      <c r="L3096" s="332"/>
      <c r="M3096" s="332"/>
      <c r="N3096" s="333"/>
    </row>
    <row r="3097" spans="2:14" x14ac:dyDescent="0.25">
      <c r="B3097" s="328"/>
      <c r="C3097" s="328"/>
      <c r="D3097" s="329"/>
      <c r="E3097" s="330"/>
      <c r="F3097" s="330"/>
      <c r="G3097" s="330"/>
      <c r="H3097" s="331"/>
      <c r="I3097" s="332"/>
      <c r="J3097" s="332"/>
      <c r="K3097" s="332"/>
      <c r="L3097" s="332"/>
      <c r="M3097" s="332"/>
      <c r="N3097" s="333"/>
    </row>
    <row r="3098" spans="2:14" x14ac:dyDescent="0.25">
      <c r="B3098" s="328"/>
      <c r="C3098" s="328"/>
      <c r="D3098" s="329"/>
      <c r="E3098" s="330"/>
      <c r="F3098" s="330"/>
      <c r="G3098" s="330"/>
      <c r="H3098" s="331"/>
      <c r="I3098" s="332"/>
      <c r="J3098" s="332"/>
      <c r="K3098" s="332"/>
      <c r="L3098" s="332"/>
      <c r="M3098" s="332"/>
      <c r="N3098" s="333"/>
    </row>
    <row r="3099" spans="2:14" x14ac:dyDescent="0.25">
      <c r="B3099" s="328"/>
      <c r="C3099" s="328"/>
      <c r="D3099" s="329"/>
      <c r="E3099" s="330"/>
      <c r="F3099" s="330"/>
      <c r="G3099" s="330"/>
      <c r="H3099" s="331"/>
      <c r="I3099" s="332"/>
      <c r="J3099" s="332"/>
      <c r="K3099" s="332"/>
      <c r="L3099" s="332"/>
      <c r="M3099" s="332"/>
      <c r="N3099" s="333"/>
    </row>
    <row r="3100" spans="2:14" x14ac:dyDescent="0.25">
      <c r="B3100" s="328"/>
      <c r="C3100" s="328"/>
      <c r="D3100" s="329"/>
      <c r="E3100" s="330"/>
      <c r="F3100" s="330"/>
      <c r="G3100" s="330"/>
      <c r="H3100" s="331"/>
      <c r="I3100" s="332"/>
      <c r="J3100" s="332"/>
      <c r="K3100" s="332"/>
      <c r="L3100" s="332"/>
      <c r="M3100" s="332"/>
      <c r="N3100" s="333"/>
    </row>
    <row r="3101" spans="2:14" x14ac:dyDescent="0.25">
      <c r="B3101" s="328"/>
      <c r="C3101" s="328"/>
      <c r="D3101" s="329"/>
      <c r="E3101" s="330"/>
      <c r="F3101" s="330"/>
      <c r="G3101" s="330"/>
      <c r="H3101" s="331"/>
      <c r="I3101" s="332"/>
      <c r="J3101" s="332"/>
      <c r="K3101" s="332"/>
      <c r="L3101" s="332"/>
      <c r="M3101" s="332"/>
      <c r="N3101" s="333"/>
    </row>
    <row r="3102" spans="2:14" x14ac:dyDescent="0.25">
      <c r="B3102" s="328"/>
      <c r="C3102" s="328"/>
      <c r="D3102" s="329"/>
      <c r="E3102" s="330"/>
      <c r="F3102" s="330"/>
      <c r="G3102" s="330"/>
      <c r="H3102" s="331"/>
      <c r="I3102" s="332"/>
      <c r="J3102" s="332"/>
      <c r="K3102" s="332"/>
      <c r="L3102" s="332"/>
      <c r="M3102" s="332"/>
      <c r="N3102" s="333"/>
    </row>
    <row r="3103" spans="2:14" x14ac:dyDescent="0.25">
      <c r="B3103" s="328"/>
      <c r="C3103" s="328"/>
      <c r="D3103" s="329"/>
      <c r="E3103" s="330"/>
      <c r="F3103" s="330"/>
      <c r="G3103" s="330"/>
      <c r="H3103" s="331"/>
      <c r="I3103" s="332"/>
      <c r="J3103" s="332"/>
      <c r="K3103" s="332"/>
      <c r="L3103" s="332"/>
      <c r="M3103" s="332"/>
      <c r="N3103" s="333"/>
    </row>
    <row r="3104" spans="2:14" x14ac:dyDescent="0.25">
      <c r="B3104" s="328"/>
      <c r="C3104" s="328"/>
      <c r="D3104" s="329"/>
      <c r="E3104" s="330"/>
      <c r="F3104" s="330"/>
      <c r="G3104" s="330"/>
      <c r="H3104" s="331"/>
      <c r="I3104" s="332"/>
      <c r="J3104" s="332"/>
      <c r="K3104" s="332"/>
      <c r="L3104" s="332"/>
      <c r="M3104" s="332"/>
      <c r="N3104" s="333"/>
    </row>
    <row r="3105" spans="2:14" x14ac:dyDescent="0.25">
      <c r="B3105" s="328"/>
      <c r="C3105" s="328"/>
      <c r="D3105" s="329"/>
      <c r="E3105" s="330"/>
      <c r="F3105" s="330"/>
      <c r="G3105" s="330"/>
      <c r="H3105" s="331"/>
      <c r="I3105" s="332"/>
      <c r="J3105" s="332"/>
      <c r="K3105" s="332"/>
      <c r="L3105" s="332"/>
      <c r="M3105" s="332"/>
      <c r="N3105" s="333"/>
    </row>
    <row r="3106" spans="2:14" x14ac:dyDescent="0.25">
      <c r="B3106" s="328"/>
      <c r="C3106" s="328"/>
      <c r="D3106" s="329"/>
      <c r="E3106" s="330"/>
      <c r="F3106" s="330"/>
      <c r="G3106" s="330"/>
      <c r="H3106" s="331"/>
      <c r="I3106" s="332"/>
      <c r="J3106" s="332"/>
      <c r="K3106" s="332"/>
      <c r="L3106" s="332"/>
      <c r="M3106" s="332"/>
      <c r="N3106" s="333"/>
    </row>
    <row r="3107" spans="2:14" x14ac:dyDescent="0.25">
      <c r="B3107" s="328"/>
      <c r="C3107" s="328"/>
      <c r="D3107" s="329"/>
      <c r="E3107" s="330"/>
      <c r="F3107" s="330"/>
      <c r="G3107" s="330"/>
      <c r="H3107" s="331"/>
      <c r="I3107" s="332"/>
      <c r="J3107" s="332"/>
      <c r="K3107" s="332"/>
      <c r="L3107" s="332"/>
      <c r="M3107" s="332"/>
      <c r="N3107" s="333"/>
    </row>
    <row r="3108" spans="2:14" x14ac:dyDescent="0.25">
      <c r="B3108" s="328"/>
      <c r="C3108" s="328"/>
      <c r="D3108" s="329"/>
      <c r="E3108" s="330"/>
      <c r="F3108" s="330"/>
      <c r="G3108" s="330"/>
      <c r="H3108" s="331"/>
      <c r="I3108" s="332"/>
      <c r="J3108" s="332"/>
      <c r="K3108" s="332"/>
      <c r="L3108" s="332"/>
      <c r="M3108" s="332"/>
      <c r="N3108" s="333"/>
    </row>
    <row r="3109" spans="2:14" x14ac:dyDescent="0.25">
      <c r="B3109" s="328"/>
      <c r="C3109" s="328"/>
      <c r="D3109" s="329"/>
      <c r="E3109" s="330"/>
      <c r="F3109" s="330"/>
      <c r="G3109" s="330"/>
      <c r="H3109" s="331"/>
      <c r="I3109" s="332"/>
      <c r="J3109" s="332"/>
      <c r="K3109" s="332"/>
      <c r="L3109" s="332"/>
      <c r="M3109" s="332"/>
      <c r="N3109" s="333"/>
    </row>
    <row r="3110" spans="2:14" x14ac:dyDescent="0.25">
      <c r="B3110" s="328"/>
      <c r="C3110" s="328"/>
      <c r="D3110" s="329"/>
      <c r="E3110" s="330"/>
      <c r="F3110" s="330"/>
      <c r="G3110" s="330"/>
      <c r="H3110" s="331"/>
      <c r="I3110" s="332"/>
      <c r="J3110" s="332"/>
      <c r="K3110" s="332"/>
      <c r="L3110" s="332"/>
      <c r="M3110" s="332"/>
      <c r="N3110" s="333"/>
    </row>
    <row r="3111" spans="2:14" x14ac:dyDescent="0.25">
      <c r="B3111" s="328"/>
      <c r="C3111" s="328"/>
      <c r="D3111" s="329"/>
      <c r="E3111" s="330"/>
      <c r="F3111" s="330"/>
      <c r="G3111" s="330"/>
      <c r="H3111" s="331"/>
      <c r="I3111" s="332"/>
      <c r="J3111" s="332"/>
      <c r="K3111" s="332"/>
      <c r="L3111" s="332"/>
      <c r="M3111" s="332"/>
      <c r="N3111" s="333"/>
    </row>
    <row r="3112" spans="2:14" x14ac:dyDescent="0.25">
      <c r="B3112" s="328"/>
      <c r="C3112" s="328"/>
      <c r="D3112" s="329"/>
      <c r="E3112" s="330"/>
      <c r="F3112" s="330"/>
      <c r="G3112" s="330"/>
      <c r="H3112" s="331"/>
      <c r="I3112" s="332"/>
      <c r="J3112" s="332"/>
      <c r="K3112" s="332"/>
      <c r="L3112" s="332"/>
      <c r="M3112" s="332"/>
      <c r="N3112" s="333"/>
    </row>
    <row r="3113" spans="2:14" x14ac:dyDescent="0.25">
      <c r="B3113" s="328"/>
      <c r="C3113" s="328"/>
      <c r="D3113" s="329"/>
      <c r="E3113" s="330"/>
      <c r="F3113" s="330"/>
      <c r="G3113" s="330"/>
      <c r="H3113" s="331"/>
      <c r="I3113" s="332"/>
      <c r="J3113" s="332"/>
      <c r="K3113" s="332"/>
      <c r="L3113" s="332"/>
      <c r="M3113" s="332"/>
      <c r="N3113" s="333"/>
    </row>
    <row r="3114" spans="2:14" x14ac:dyDescent="0.25">
      <c r="B3114" s="328"/>
      <c r="C3114" s="328"/>
      <c r="D3114" s="329"/>
      <c r="E3114" s="330"/>
      <c r="F3114" s="330"/>
      <c r="G3114" s="330"/>
      <c r="H3114" s="331"/>
      <c r="I3114" s="332"/>
      <c r="J3114" s="332"/>
      <c r="K3114" s="332"/>
      <c r="L3114" s="332"/>
      <c r="M3114" s="332"/>
      <c r="N3114" s="333"/>
    </row>
    <row r="3115" spans="2:14" x14ac:dyDescent="0.25">
      <c r="B3115" s="328"/>
      <c r="C3115" s="328"/>
      <c r="D3115" s="329"/>
      <c r="E3115" s="330"/>
      <c r="F3115" s="330"/>
      <c r="G3115" s="330"/>
      <c r="H3115" s="331"/>
      <c r="I3115" s="332"/>
      <c r="J3115" s="332"/>
      <c r="K3115" s="332"/>
      <c r="L3115" s="332"/>
      <c r="M3115" s="332"/>
      <c r="N3115" s="333"/>
    </row>
    <row r="3116" spans="2:14" x14ac:dyDescent="0.25">
      <c r="B3116" s="328"/>
      <c r="C3116" s="328"/>
      <c r="D3116" s="329"/>
      <c r="E3116" s="330"/>
      <c r="F3116" s="330"/>
      <c r="G3116" s="330"/>
      <c r="H3116" s="331"/>
      <c r="I3116" s="332"/>
      <c r="J3116" s="332"/>
      <c r="K3116" s="332"/>
      <c r="L3116" s="332"/>
      <c r="M3116" s="332"/>
      <c r="N3116" s="333"/>
    </row>
    <row r="3117" spans="2:14" x14ac:dyDescent="0.25">
      <c r="B3117" s="328"/>
      <c r="C3117" s="328"/>
      <c r="D3117" s="329"/>
      <c r="E3117" s="330"/>
      <c r="F3117" s="330"/>
      <c r="G3117" s="330"/>
      <c r="H3117" s="331"/>
      <c r="I3117" s="332"/>
      <c r="J3117" s="332"/>
      <c r="K3117" s="332"/>
      <c r="L3117" s="332"/>
      <c r="M3117" s="332"/>
      <c r="N3117" s="333"/>
    </row>
    <row r="3118" spans="2:14" x14ac:dyDescent="0.25">
      <c r="B3118" s="328"/>
      <c r="C3118" s="328"/>
      <c r="D3118" s="329"/>
      <c r="E3118" s="330"/>
      <c r="F3118" s="330"/>
      <c r="G3118" s="330"/>
      <c r="H3118" s="331"/>
      <c r="I3118" s="332"/>
      <c r="J3118" s="332"/>
      <c r="K3118" s="332"/>
      <c r="L3118" s="332"/>
      <c r="M3118" s="332"/>
      <c r="N3118" s="333"/>
    </row>
    <row r="3119" spans="2:14" x14ac:dyDescent="0.25">
      <c r="B3119" s="328"/>
      <c r="C3119" s="328"/>
      <c r="D3119" s="329"/>
      <c r="E3119" s="330"/>
      <c r="F3119" s="330"/>
      <c r="G3119" s="330"/>
      <c r="H3119" s="331"/>
      <c r="I3119" s="332"/>
      <c r="J3119" s="332"/>
      <c r="K3119" s="332"/>
      <c r="L3119" s="332"/>
      <c r="M3119" s="332"/>
      <c r="N3119" s="333"/>
    </row>
    <row r="3120" spans="2:14" x14ac:dyDescent="0.25">
      <c r="B3120" s="328"/>
      <c r="C3120" s="328"/>
      <c r="D3120" s="329"/>
      <c r="E3120" s="330"/>
      <c r="F3120" s="330"/>
      <c r="G3120" s="330"/>
      <c r="H3120" s="331"/>
      <c r="I3120" s="332"/>
      <c r="J3120" s="332"/>
      <c r="K3120" s="332"/>
      <c r="L3120" s="332"/>
      <c r="M3120" s="332"/>
      <c r="N3120" s="333"/>
    </row>
    <row r="3121" spans="2:14" x14ac:dyDescent="0.25">
      <c r="B3121" s="328"/>
      <c r="C3121" s="328"/>
      <c r="D3121" s="329"/>
      <c r="E3121" s="330"/>
      <c r="F3121" s="330"/>
      <c r="G3121" s="330"/>
      <c r="H3121" s="331"/>
      <c r="I3121" s="332"/>
      <c r="J3121" s="332"/>
      <c r="K3121" s="332"/>
      <c r="L3121" s="332"/>
      <c r="M3121" s="332"/>
      <c r="N3121" s="333"/>
    </row>
    <row r="3122" spans="2:14" x14ac:dyDescent="0.25">
      <c r="B3122" s="328"/>
      <c r="C3122" s="328"/>
      <c r="D3122" s="329"/>
      <c r="E3122" s="330"/>
      <c r="F3122" s="330"/>
      <c r="G3122" s="330"/>
      <c r="H3122" s="331"/>
      <c r="I3122" s="332"/>
      <c r="J3122" s="332"/>
      <c r="K3122" s="332"/>
      <c r="L3122" s="332"/>
      <c r="M3122" s="332"/>
      <c r="N3122" s="333"/>
    </row>
    <row r="3123" spans="2:14" x14ac:dyDescent="0.25">
      <c r="B3123" s="328"/>
      <c r="C3123" s="328"/>
      <c r="D3123" s="329"/>
      <c r="E3123" s="330"/>
      <c r="F3123" s="330"/>
      <c r="G3123" s="330"/>
      <c r="H3123" s="331"/>
      <c r="I3123" s="332"/>
      <c r="J3123" s="332"/>
      <c r="K3123" s="332"/>
      <c r="L3123" s="332"/>
      <c r="M3123" s="332"/>
      <c r="N3123" s="333"/>
    </row>
    <row r="3124" spans="2:14" x14ac:dyDescent="0.25">
      <c r="B3124" s="328"/>
      <c r="C3124" s="328"/>
      <c r="D3124" s="329"/>
      <c r="E3124" s="330"/>
      <c r="F3124" s="330"/>
      <c r="G3124" s="330"/>
      <c r="H3124" s="331"/>
      <c r="I3124" s="332"/>
      <c r="J3124" s="332"/>
      <c r="K3124" s="332"/>
      <c r="L3124" s="332"/>
      <c r="M3124" s="332"/>
      <c r="N3124" s="333"/>
    </row>
    <row r="3125" spans="2:14" x14ac:dyDescent="0.25">
      <c r="B3125" s="328"/>
      <c r="C3125" s="328"/>
      <c r="D3125" s="329"/>
      <c r="E3125" s="330"/>
      <c r="F3125" s="330"/>
      <c r="G3125" s="330"/>
      <c r="H3125" s="331"/>
      <c r="I3125" s="332"/>
      <c r="J3125" s="332"/>
      <c r="K3125" s="332"/>
      <c r="L3125" s="332"/>
      <c r="M3125" s="332"/>
      <c r="N3125" s="333"/>
    </row>
    <row r="3126" spans="2:14" x14ac:dyDescent="0.25">
      <c r="B3126" s="328"/>
      <c r="C3126" s="328"/>
      <c r="D3126" s="329"/>
      <c r="E3126" s="330"/>
      <c r="F3126" s="330"/>
      <c r="G3126" s="330"/>
      <c r="H3126" s="331"/>
      <c r="I3126" s="332"/>
      <c r="J3126" s="332"/>
      <c r="K3126" s="332"/>
      <c r="L3126" s="332"/>
      <c r="M3126" s="332"/>
      <c r="N3126" s="333"/>
    </row>
    <row r="3127" spans="2:14" x14ac:dyDescent="0.25">
      <c r="B3127" s="328"/>
      <c r="C3127" s="328"/>
      <c r="D3127" s="329"/>
      <c r="E3127" s="330"/>
      <c r="F3127" s="330"/>
      <c r="G3127" s="330"/>
      <c r="H3127" s="331"/>
      <c r="I3127" s="332"/>
      <c r="J3127" s="332"/>
      <c r="K3127" s="332"/>
      <c r="L3127" s="332"/>
      <c r="M3127" s="332"/>
      <c r="N3127" s="333"/>
    </row>
    <row r="3128" spans="2:14" x14ac:dyDescent="0.25">
      <c r="B3128" s="328"/>
      <c r="C3128" s="328"/>
      <c r="D3128" s="329"/>
      <c r="E3128" s="330"/>
      <c r="F3128" s="330"/>
      <c r="G3128" s="330"/>
      <c r="H3128" s="331"/>
      <c r="I3128" s="332"/>
      <c r="J3128" s="332"/>
      <c r="K3128" s="332"/>
      <c r="L3128" s="332"/>
      <c r="M3128" s="332"/>
      <c r="N3128" s="333"/>
    </row>
    <row r="3129" spans="2:14" x14ac:dyDescent="0.25">
      <c r="B3129" s="328"/>
      <c r="C3129" s="328"/>
      <c r="D3129" s="329"/>
      <c r="E3129" s="330"/>
      <c r="F3129" s="330"/>
      <c r="G3129" s="330"/>
      <c r="H3129" s="331"/>
      <c r="I3129" s="332"/>
      <c r="J3129" s="332"/>
      <c r="K3129" s="332"/>
      <c r="L3129" s="332"/>
      <c r="M3129" s="332"/>
      <c r="N3129" s="333"/>
    </row>
    <row r="3130" spans="2:14" x14ac:dyDescent="0.25">
      <c r="B3130" s="328"/>
      <c r="C3130" s="328"/>
      <c r="D3130" s="329"/>
      <c r="E3130" s="330"/>
      <c r="F3130" s="330"/>
      <c r="G3130" s="330"/>
      <c r="H3130" s="331"/>
      <c r="I3130" s="332"/>
      <c r="J3130" s="332"/>
      <c r="K3130" s="332"/>
      <c r="L3130" s="332"/>
      <c r="M3130" s="332"/>
      <c r="N3130" s="333"/>
    </row>
    <row r="3131" spans="2:14" x14ac:dyDescent="0.25">
      <c r="B3131" s="328"/>
      <c r="C3131" s="328"/>
      <c r="D3131" s="329"/>
      <c r="E3131" s="330"/>
      <c r="F3131" s="330"/>
      <c r="G3131" s="330"/>
      <c r="H3131" s="331"/>
      <c r="I3131" s="332"/>
      <c r="J3131" s="332"/>
      <c r="K3131" s="332"/>
      <c r="L3131" s="332"/>
      <c r="M3131" s="332"/>
      <c r="N3131" s="333"/>
    </row>
    <row r="3132" spans="2:14" x14ac:dyDescent="0.25">
      <c r="B3132" s="328"/>
      <c r="C3132" s="328"/>
      <c r="D3132" s="329"/>
      <c r="E3132" s="330"/>
      <c r="F3132" s="330"/>
      <c r="G3132" s="330"/>
      <c r="H3132" s="331"/>
      <c r="I3132" s="332"/>
      <c r="J3132" s="332"/>
      <c r="K3132" s="332"/>
      <c r="L3132" s="332"/>
      <c r="M3132" s="332"/>
      <c r="N3132" s="333"/>
    </row>
    <row r="3133" spans="2:14" x14ac:dyDescent="0.25">
      <c r="B3133" s="328"/>
      <c r="C3133" s="328"/>
      <c r="D3133" s="329"/>
      <c r="E3133" s="330"/>
      <c r="F3133" s="330"/>
      <c r="G3133" s="330"/>
      <c r="H3133" s="331"/>
      <c r="I3133" s="332"/>
      <c r="J3133" s="332"/>
      <c r="K3133" s="332"/>
      <c r="L3133" s="332"/>
      <c r="M3133" s="332"/>
      <c r="N3133" s="333"/>
    </row>
    <row r="3134" spans="2:14" x14ac:dyDescent="0.25">
      <c r="B3134" s="328"/>
      <c r="C3134" s="328"/>
      <c r="D3134" s="329"/>
      <c r="E3134" s="330"/>
      <c r="F3134" s="330"/>
      <c r="G3134" s="330"/>
      <c r="H3134" s="331"/>
      <c r="I3134" s="332"/>
      <c r="J3134" s="332"/>
      <c r="K3134" s="332"/>
      <c r="L3134" s="332"/>
      <c r="M3134" s="332"/>
      <c r="N3134" s="333"/>
    </row>
    <row r="3135" spans="2:14" x14ac:dyDescent="0.25">
      <c r="B3135" s="328"/>
      <c r="C3135" s="328"/>
      <c r="D3135" s="329"/>
      <c r="E3135" s="330"/>
      <c r="F3135" s="330"/>
      <c r="G3135" s="330"/>
      <c r="H3135" s="331"/>
      <c r="I3135" s="332"/>
      <c r="J3135" s="332"/>
      <c r="K3135" s="332"/>
      <c r="L3135" s="332"/>
      <c r="M3135" s="332"/>
      <c r="N3135" s="333"/>
    </row>
    <row r="3136" spans="2:14" x14ac:dyDescent="0.25">
      <c r="B3136" s="328"/>
      <c r="C3136" s="328"/>
      <c r="D3136" s="329"/>
      <c r="E3136" s="330"/>
      <c r="F3136" s="330"/>
      <c r="G3136" s="330"/>
      <c r="H3136" s="331"/>
      <c r="I3136" s="332"/>
      <c r="J3136" s="332"/>
      <c r="K3136" s="332"/>
      <c r="L3136" s="332"/>
      <c r="M3136" s="332"/>
      <c r="N3136" s="333"/>
    </row>
    <row r="3137" spans="2:14" x14ac:dyDescent="0.25">
      <c r="B3137" s="328"/>
      <c r="C3137" s="328"/>
      <c r="D3137" s="329"/>
      <c r="E3137" s="330"/>
      <c r="F3137" s="330"/>
      <c r="G3137" s="330"/>
      <c r="H3137" s="331"/>
      <c r="I3137" s="332"/>
      <c r="J3137" s="332"/>
      <c r="K3137" s="332"/>
      <c r="L3137" s="332"/>
      <c r="M3137" s="332"/>
      <c r="N3137" s="333"/>
    </row>
    <row r="3138" spans="2:14" x14ac:dyDescent="0.25">
      <c r="B3138" s="328"/>
      <c r="C3138" s="328"/>
      <c r="D3138" s="329"/>
      <c r="E3138" s="330"/>
      <c r="F3138" s="330"/>
      <c r="G3138" s="330"/>
      <c r="H3138" s="331"/>
      <c r="I3138" s="332"/>
      <c r="J3138" s="332"/>
      <c r="K3138" s="332"/>
      <c r="L3138" s="332"/>
      <c r="M3138" s="332"/>
      <c r="N3138" s="333"/>
    </row>
    <row r="3139" spans="2:14" x14ac:dyDescent="0.25">
      <c r="B3139" s="328"/>
      <c r="C3139" s="328"/>
      <c r="D3139" s="329"/>
      <c r="E3139" s="330"/>
      <c r="F3139" s="330"/>
      <c r="G3139" s="330"/>
      <c r="H3139" s="331"/>
      <c r="I3139" s="332"/>
      <c r="J3139" s="332"/>
      <c r="K3139" s="332"/>
      <c r="L3139" s="332"/>
      <c r="M3139" s="332"/>
      <c r="N3139" s="333"/>
    </row>
    <row r="3140" spans="2:14" x14ac:dyDescent="0.25">
      <c r="B3140" s="328"/>
      <c r="C3140" s="328"/>
      <c r="D3140" s="329"/>
      <c r="E3140" s="330"/>
      <c r="F3140" s="330"/>
      <c r="G3140" s="330"/>
      <c r="H3140" s="331"/>
      <c r="I3140" s="332"/>
      <c r="J3140" s="332"/>
      <c r="K3140" s="332"/>
      <c r="L3140" s="332"/>
      <c r="M3140" s="332"/>
      <c r="N3140" s="333"/>
    </row>
    <row r="3141" spans="2:14" x14ac:dyDescent="0.25">
      <c r="B3141" s="328"/>
      <c r="C3141" s="328"/>
      <c r="D3141" s="329"/>
      <c r="E3141" s="330"/>
      <c r="F3141" s="330"/>
      <c r="G3141" s="330"/>
      <c r="H3141" s="331"/>
      <c r="I3141" s="332"/>
      <c r="J3141" s="332"/>
      <c r="K3141" s="332"/>
      <c r="L3141" s="332"/>
      <c r="M3141" s="332"/>
      <c r="N3141" s="333"/>
    </row>
    <row r="3142" spans="2:14" x14ac:dyDescent="0.25">
      <c r="B3142" s="328"/>
      <c r="C3142" s="328"/>
      <c r="D3142" s="329"/>
      <c r="E3142" s="330"/>
      <c r="F3142" s="330"/>
      <c r="G3142" s="330"/>
      <c r="H3142" s="331"/>
      <c r="I3142" s="332"/>
      <c r="J3142" s="332"/>
      <c r="K3142" s="332"/>
      <c r="L3142" s="332"/>
      <c r="M3142" s="332"/>
      <c r="N3142" s="333"/>
    </row>
    <row r="3143" spans="2:14" x14ac:dyDescent="0.25">
      <c r="B3143" s="328"/>
      <c r="C3143" s="328"/>
      <c r="D3143" s="329"/>
      <c r="E3143" s="330"/>
      <c r="F3143" s="330"/>
      <c r="G3143" s="330"/>
      <c r="H3143" s="331"/>
      <c r="I3143" s="332"/>
      <c r="J3143" s="332"/>
      <c r="K3143" s="332"/>
      <c r="L3143" s="332"/>
      <c r="M3143" s="332"/>
      <c r="N3143" s="333"/>
    </row>
    <row r="3144" spans="2:14" x14ac:dyDescent="0.25">
      <c r="B3144" s="328"/>
      <c r="C3144" s="328"/>
      <c r="D3144" s="329"/>
      <c r="E3144" s="330"/>
      <c r="F3144" s="330"/>
      <c r="G3144" s="330"/>
      <c r="H3144" s="331"/>
      <c r="I3144" s="332"/>
      <c r="J3144" s="332"/>
      <c r="K3144" s="332"/>
      <c r="L3144" s="332"/>
      <c r="M3144" s="332"/>
      <c r="N3144" s="333"/>
    </row>
    <row r="3145" spans="2:14" x14ac:dyDescent="0.25">
      <c r="B3145" s="328"/>
      <c r="C3145" s="328"/>
      <c r="D3145" s="329"/>
      <c r="E3145" s="330"/>
      <c r="F3145" s="330"/>
      <c r="G3145" s="330"/>
      <c r="H3145" s="331"/>
      <c r="I3145" s="332"/>
      <c r="J3145" s="332"/>
      <c r="K3145" s="332"/>
      <c r="L3145" s="332"/>
      <c r="M3145" s="332"/>
      <c r="N3145" s="333"/>
    </row>
    <row r="3146" spans="2:14" x14ac:dyDescent="0.25">
      <c r="B3146" s="328"/>
      <c r="C3146" s="328"/>
      <c r="D3146" s="329"/>
      <c r="E3146" s="330"/>
      <c r="F3146" s="330"/>
      <c r="G3146" s="330"/>
      <c r="H3146" s="331"/>
      <c r="I3146" s="332"/>
      <c r="J3146" s="332"/>
      <c r="K3146" s="332"/>
      <c r="L3146" s="332"/>
      <c r="M3146" s="332"/>
      <c r="N3146" s="333"/>
    </row>
    <row r="3147" spans="2:14" x14ac:dyDescent="0.25">
      <c r="B3147" s="328"/>
      <c r="C3147" s="328"/>
      <c r="D3147" s="329"/>
      <c r="E3147" s="330"/>
      <c r="F3147" s="330"/>
      <c r="G3147" s="330"/>
      <c r="H3147" s="331"/>
      <c r="I3147" s="332"/>
      <c r="J3147" s="332"/>
      <c r="K3147" s="332"/>
      <c r="L3147" s="332"/>
      <c r="M3147" s="332"/>
      <c r="N3147" s="333"/>
    </row>
    <row r="3148" spans="2:14" x14ac:dyDescent="0.25">
      <c r="B3148" s="328"/>
      <c r="C3148" s="328"/>
      <c r="D3148" s="329"/>
      <c r="E3148" s="330"/>
      <c r="F3148" s="330"/>
      <c r="G3148" s="330"/>
      <c r="H3148" s="331"/>
      <c r="I3148" s="332"/>
      <c r="J3148" s="332"/>
      <c r="K3148" s="332"/>
      <c r="L3148" s="332"/>
      <c r="M3148" s="332"/>
      <c r="N3148" s="333"/>
    </row>
    <row r="3149" spans="2:14" x14ac:dyDescent="0.25">
      <c r="B3149" s="328"/>
      <c r="C3149" s="328"/>
      <c r="D3149" s="329"/>
      <c r="E3149" s="330"/>
      <c r="F3149" s="330"/>
      <c r="G3149" s="330"/>
      <c r="H3149" s="331"/>
      <c r="I3149" s="332"/>
      <c r="J3149" s="332"/>
      <c r="K3149" s="332"/>
      <c r="L3149" s="332"/>
      <c r="M3149" s="332"/>
      <c r="N3149" s="333"/>
    </row>
    <row r="3150" spans="2:14" x14ac:dyDescent="0.25">
      <c r="B3150" s="328"/>
      <c r="C3150" s="328"/>
      <c r="D3150" s="329"/>
      <c r="E3150" s="330"/>
      <c r="F3150" s="330"/>
      <c r="G3150" s="330"/>
      <c r="H3150" s="331"/>
      <c r="I3150" s="332"/>
      <c r="J3150" s="332"/>
      <c r="K3150" s="332"/>
      <c r="L3150" s="332"/>
      <c r="M3150" s="332"/>
      <c r="N3150" s="333"/>
    </row>
    <row r="3151" spans="2:14" x14ac:dyDescent="0.25">
      <c r="B3151" s="328"/>
      <c r="C3151" s="328"/>
      <c r="D3151" s="329"/>
      <c r="E3151" s="330"/>
      <c r="F3151" s="330"/>
      <c r="G3151" s="330"/>
      <c r="H3151" s="331"/>
      <c r="I3151" s="332"/>
      <c r="J3151" s="332"/>
      <c r="K3151" s="332"/>
      <c r="L3151" s="332"/>
      <c r="M3151" s="332"/>
      <c r="N3151" s="333"/>
    </row>
    <row r="3152" spans="2:14" x14ac:dyDescent="0.25">
      <c r="B3152" s="328"/>
      <c r="C3152" s="328"/>
      <c r="D3152" s="329"/>
      <c r="E3152" s="330"/>
      <c r="F3152" s="330"/>
      <c r="G3152" s="330"/>
      <c r="H3152" s="331"/>
      <c r="I3152" s="332"/>
      <c r="J3152" s="332"/>
      <c r="K3152" s="332"/>
      <c r="L3152" s="332"/>
      <c r="M3152" s="332"/>
      <c r="N3152" s="333"/>
    </row>
    <row r="3153" spans="2:14" x14ac:dyDescent="0.25">
      <c r="B3153" s="328"/>
      <c r="C3153" s="328"/>
      <c r="D3153" s="329"/>
      <c r="E3153" s="330"/>
      <c r="F3153" s="330"/>
      <c r="G3153" s="330"/>
      <c r="H3153" s="331"/>
      <c r="I3153" s="332"/>
      <c r="J3153" s="332"/>
      <c r="K3153" s="332"/>
      <c r="L3153" s="332"/>
      <c r="M3153" s="332"/>
      <c r="N3153" s="333"/>
    </row>
    <row r="3154" spans="2:14" x14ac:dyDescent="0.25">
      <c r="B3154" s="328"/>
      <c r="C3154" s="328"/>
      <c r="D3154" s="329"/>
      <c r="E3154" s="330"/>
      <c r="F3154" s="330"/>
      <c r="G3154" s="330"/>
      <c r="H3154" s="331"/>
      <c r="I3154" s="332"/>
      <c r="J3154" s="332"/>
      <c r="K3154" s="332"/>
      <c r="L3154" s="332"/>
      <c r="M3154" s="332"/>
      <c r="N3154" s="333"/>
    </row>
    <row r="3155" spans="2:14" x14ac:dyDescent="0.25">
      <c r="B3155" s="328"/>
      <c r="C3155" s="328"/>
      <c r="D3155" s="329"/>
      <c r="E3155" s="330"/>
      <c r="F3155" s="330"/>
      <c r="G3155" s="330"/>
      <c r="H3155" s="331"/>
      <c r="I3155" s="332"/>
      <c r="J3155" s="332"/>
      <c r="K3155" s="332"/>
      <c r="L3155" s="332"/>
      <c r="M3155" s="332"/>
      <c r="N3155" s="333"/>
    </row>
    <row r="3156" spans="2:14" x14ac:dyDescent="0.25">
      <c r="B3156" s="328"/>
      <c r="C3156" s="328"/>
      <c r="D3156" s="329"/>
      <c r="E3156" s="330"/>
      <c r="F3156" s="330"/>
      <c r="G3156" s="330"/>
      <c r="H3156" s="331"/>
      <c r="I3156" s="332"/>
      <c r="J3156" s="332"/>
      <c r="K3156" s="332"/>
      <c r="L3156" s="332"/>
      <c r="M3156" s="332"/>
      <c r="N3156" s="333"/>
    </row>
    <row r="3157" spans="2:14" x14ac:dyDescent="0.25">
      <c r="B3157" s="328"/>
      <c r="C3157" s="328"/>
      <c r="D3157" s="329"/>
      <c r="E3157" s="330"/>
      <c r="F3157" s="330"/>
      <c r="G3157" s="330"/>
      <c r="H3157" s="331"/>
      <c r="I3157" s="332"/>
      <c r="J3157" s="332"/>
      <c r="K3157" s="332"/>
      <c r="L3157" s="332"/>
      <c r="M3157" s="332"/>
      <c r="N3157" s="333"/>
    </row>
    <row r="3158" spans="2:14" x14ac:dyDescent="0.25">
      <c r="B3158" s="328"/>
      <c r="C3158" s="328"/>
      <c r="D3158" s="329"/>
      <c r="E3158" s="330"/>
      <c r="F3158" s="330"/>
      <c r="G3158" s="330"/>
      <c r="H3158" s="331"/>
      <c r="I3158" s="332"/>
      <c r="J3158" s="332"/>
      <c r="K3158" s="332"/>
      <c r="L3158" s="332"/>
      <c r="M3158" s="332"/>
      <c r="N3158" s="333"/>
    </row>
    <row r="3159" spans="2:14" x14ac:dyDescent="0.25">
      <c r="B3159" s="328"/>
      <c r="C3159" s="328"/>
      <c r="D3159" s="329"/>
      <c r="E3159" s="330"/>
      <c r="F3159" s="330"/>
      <c r="G3159" s="330"/>
      <c r="H3159" s="331"/>
      <c r="I3159" s="332"/>
      <c r="J3159" s="332"/>
      <c r="K3159" s="332"/>
      <c r="L3159" s="332"/>
      <c r="M3159" s="332"/>
      <c r="N3159" s="333"/>
    </row>
    <row r="3160" spans="2:14" x14ac:dyDescent="0.25">
      <c r="B3160" s="328"/>
      <c r="C3160" s="328"/>
      <c r="D3160" s="329"/>
      <c r="E3160" s="330"/>
      <c r="F3160" s="330"/>
      <c r="G3160" s="330"/>
      <c r="H3160" s="331"/>
      <c r="I3160" s="332"/>
      <c r="J3160" s="332"/>
      <c r="K3160" s="332"/>
      <c r="L3160" s="332"/>
      <c r="M3160" s="332"/>
      <c r="N3160" s="333"/>
    </row>
    <row r="3161" spans="2:14" x14ac:dyDescent="0.25">
      <c r="B3161" s="328"/>
      <c r="C3161" s="328"/>
      <c r="D3161" s="329"/>
      <c r="E3161" s="330"/>
      <c r="F3161" s="330"/>
      <c r="G3161" s="330"/>
      <c r="H3161" s="331"/>
      <c r="I3161" s="332"/>
      <c r="J3161" s="332"/>
      <c r="K3161" s="332"/>
      <c r="L3161" s="332"/>
      <c r="M3161" s="332"/>
      <c r="N3161" s="333"/>
    </row>
    <row r="3162" spans="2:14" x14ac:dyDescent="0.25">
      <c r="B3162" s="328"/>
      <c r="C3162" s="328"/>
      <c r="D3162" s="329"/>
      <c r="E3162" s="330"/>
      <c r="F3162" s="330"/>
      <c r="G3162" s="330"/>
      <c r="H3162" s="331"/>
      <c r="I3162" s="332"/>
      <c r="J3162" s="332"/>
      <c r="K3162" s="332"/>
      <c r="L3162" s="332"/>
      <c r="M3162" s="332"/>
      <c r="N3162" s="333"/>
    </row>
    <row r="3163" spans="2:14" x14ac:dyDescent="0.25">
      <c r="B3163" s="328"/>
      <c r="C3163" s="328"/>
      <c r="D3163" s="329"/>
      <c r="E3163" s="330"/>
      <c r="F3163" s="330"/>
      <c r="G3163" s="330"/>
      <c r="H3163" s="331"/>
      <c r="I3163" s="332"/>
      <c r="J3163" s="332"/>
      <c r="K3163" s="332"/>
      <c r="L3163" s="332"/>
      <c r="M3163" s="332"/>
      <c r="N3163" s="333"/>
    </row>
    <row r="3164" spans="2:14" x14ac:dyDescent="0.25">
      <c r="B3164" s="328"/>
      <c r="C3164" s="328"/>
      <c r="D3164" s="329"/>
      <c r="E3164" s="330"/>
      <c r="F3164" s="330"/>
      <c r="G3164" s="330"/>
      <c r="H3164" s="331"/>
      <c r="I3164" s="332"/>
      <c r="J3164" s="332"/>
      <c r="K3164" s="332"/>
      <c r="L3164" s="332"/>
      <c r="M3164" s="332"/>
      <c r="N3164" s="333"/>
    </row>
    <row r="3165" spans="2:14" x14ac:dyDescent="0.25">
      <c r="B3165" s="328"/>
      <c r="C3165" s="328"/>
      <c r="D3165" s="329"/>
      <c r="E3165" s="330"/>
      <c r="F3165" s="330"/>
      <c r="G3165" s="330"/>
      <c r="H3165" s="331"/>
      <c r="I3165" s="332"/>
      <c r="J3165" s="332"/>
      <c r="K3165" s="332"/>
      <c r="L3165" s="332"/>
      <c r="M3165" s="332"/>
      <c r="N3165" s="333"/>
    </row>
    <row r="3166" spans="2:14" x14ac:dyDescent="0.25">
      <c r="B3166" s="328"/>
      <c r="C3166" s="328"/>
      <c r="D3166" s="329"/>
      <c r="E3166" s="330"/>
      <c r="F3166" s="330"/>
      <c r="G3166" s="330"/>
      <c r="H3166" s="331"/>
      <c r="I3166" s="332"/>
      <c r="J3166" s="332"/>
      <c r="K3166" s="332"/>
      <c r="L3166" s="332"/>
      <c r="M3166" s="332"/>
      <c r="N3166" s="333"/>
    </row>
    <row r="3167" spans="2:14" x14ac:dyDescent="0.25">
      <c r="B3167" s="328"/>
      <c r="C3167" s="328"/>
      <c r="D3167" s="329"/>
      <c r="E3167" s="330"/>
      <c r="F3167" s="330"/>
      <c r="G3167" s="330"/>
      <c r="H3167" s="331"/>
      <c r="I3167" s="332"/>
      <c r="J3167" s="332"/>
      <c r="K3167" s="332"/>
      <c r="L3167" s="332"/>
      <c r="M3167" s="332"/>
      <c r="N3167" s="333"/>
    </row>
    <row r="3168" spans="2:14" x14ac:dyDescent="0.25">
      <c r="B3168" s="328"/>
      <c r="C3168" s="328"/>
      <c r="D3168" s="329"/>
      <c r="E3168" s="330"/>
      <c r="F3168" s="330"/>
      <c r="G3168" s="330"/>
      <c r="H3168" s="331"/>
      <c r="I3168" s="332"/>
      <c r="J3168" s="332"/>
      <c r="K3168" s="332"/>
      <c r="L3168" s="332"/>
      <c r="M3168" s="332"/>
      <c r="N3168" s="333"/>
    </row>
    <row r="3169" spans="2:14" x14ac:dyDescent="0.25">
      <c r="B3169" s="328"/>
      <c r="C3169" s="328"/>
      <c r="D3169" s="329"/>
      <c r="E3169" s="330"/>
      <c r="F3169" s="330"/>
      <c r="G3169" s="330"/>
      <c r="H3169" s="331"/>
      <c r="I3169" s="332"/>
      <c r="J3169" s="332"/>
      <c r="K3169" s="332"/>
      <c r="L3169" s="332"/>
      <c r="M3169" s="332"/>
      <c r="N3169" s="333"/>
    </row>
    <row r="3170" spans="2:14" x14ac:dyDescent="0.25">
      <c r="B3170" s="328"/>
      <c r="C3170" s="328"/>
      <c r="D3170" s="329"/>
      <c r="E3170" s="330"/>
      <c r="F3170" s="330"/>
      <c r="G3170" s="330"/>
      <c r="H3170" s="331"/>
      <c r="I3170" s="332"/>
      <c r="J3170" s="332"/>
      <c r="K3170" s="332"/>
      <c r="L3170" s="332"/>
      <c r="M3170" s="332"/>
      <c r="N3170" s="333"/>
    </row>
    <row r="3171" spans="2:14" x14ac:dyDescent="0.25">
      <c r="B3171" s="328"/>
      <c r="C3171" s="328"/>
      <c r="D3171" s="329"/>
      <c r="E3171" s="330"/>
      <c r="F3171" s="330"/>
      <c r="G3171" s="330"/>
      <c r="H3171" s="331"/>
      <c r="I3171" s="332"/>
      <c r="J3171" s="332"/>
      <c r="K3171" s="332"/>
      <c r="L3171" s="332"/>
      <c r="M3171" s="332"/>
      <c r="N3171" s="333"/>
    </row>
    <row r="3172" spans="2:14" x14ac:dyDescent="0.25">
      <c r="B3172" s="328"/>
      <c r="C3172" s="328"/>
      <c r="D3172" s="329"/>
      <c r="E3172" s="330"/>
      <c r="F3172" s="330"/>
      <c r="G3172" s="330"/>
      <c r="H3172" s="331"/>
      <c r="I3172" s="332"/>
      <c r="J3172" s="332"/>
      <c r="K3172" s="332"/>
      <c r="L3172" s="332"/>
      <c r="M3172" s="332"/>
      <c r="N3172" s="333"/>
    </row>
    <row r="3173" spans="2:14" x14ac:dyDescent="0.25">
      <c r="B3173" s="328"/>
      <c r="C3173" s="328"/>
      <c r="D3173" s="329"/>
      <c r="E3173" s="330"/>
      <c r="F3173" s="330"/>
      <c r="G3173" s="330"/>
      <c r="H3173" s="331"/>
      <c r="I3173" s="332"/>
      <c r="J3173" s="332"/>
      <c r="K3173" s="332"/>
      <c r="L3173" s="332"/>
      <c r="M3173" s="332"/>
      <c r="N3173" s="333"/>
    </row>
    <row r="3174" spans="2:14" x14ac:dyDescent="0.25">
      <c r="B3174" s="328"/>
      <c r="C3174" s="328"/>
      <c r="D3174" s="329"/>
      <c r="E3174" s="330"/>
      <c r="F3174" s="330"/>
      <c r="G3174" s="330"/>
      <c r="H3174" s="331"/>
      <c r="I3174" s="332"/>
      <c r="J3174" s="332"/>
      <c r="K3174" s="332"/>
      <c r="L3174" s="332"/>
      <c r="M3174" s="332"/>
      <c r="N3174" s="333"/>
    </row>
    <row r="3175" spans="2:14" x14ac:dyDescent="0.25">
      <c r="B3175" s="328"/>
      <c r="C3175" s="328"/>
      <c r="D3175" s="329"/>
      <c r="E3175" s="330"/>
      <c r="F3175" s="330"/>
      <c r="G3175" s="330"/>
      <c r="H3175" s="331"/>
      <c r="I3175" s="332"/>
      <c r="J3175" s="332"/>
      <c r="K3175" s="332"/>
      <c r="L3175" s="332"/>
      <c r="M3175" s="332"/>
      <c r="N3175" s="333"/>
    </row>
    <row r="3176" spans="2:14" x14ac:dyDescent="0.25">
      <c r="B3176" s="328"/>
      <c r="C3176" s="328"/>
      <c r="D3176" s="329"/>
      <c r="E3176" s="330"/>
      <c r="F3176" s="330"/>
      <c r="G3176" s="330"/>
      <c r="H3176" s="331"/>
      <c r="I3176" s="332"/>
      <c r="J3176" s="332"/>
      <c r="K3176" s="332"/>
      <c r="L3176" s="332"/>
      <c r="M3176" s="332"/>
      <c r="N3176" s="333"/>
    </row>
    <row r="3177" spans="2:14" x14ac:dyDescent="0.25">
      <c r="B3177" s="328"/>
      <c r="C3177" s="328"/>
      <c r="D3177" s="329"/>
      <c r="E3177" s="330"/>
      <c r="F3177" s="330"/>
      <c r="G3177" s="330"/>
      <c r="H3177" s="331"/>
      <c r="I3177" s="332"/>
      <c r="J3177" s="332"/>
      <c r="K3177" s="332"/>
      <c r="L3177" s="332"/>
      <c r="M3177" s="332"/>
      <c r="N3177" s="333"/>
    </row>
    <row r="3178" spans="2:14" x14ac:dyDescent="0.25">
      <c r="B3178" s="328"/>
      <c r="C3178" s="328"/>
      <c r="D3178" s="329"/>
      <c r="E3178" s="330"/>
      <c r="F3178" s="330"/>
      <c r="G3178" s="330"/>
      <c r="H3178" s="331"/>
      <c r="I3178" s="332"/>
      <c r="J3178" s="332"/>
      <c r="K3178" s="332"/>
      <c r="L3178" s="332"/>
      <c r="M3178" s="332"/>
      <c r="N3178" s="333"/>
    </row>
    <row r="3179" spans="2:14" x14ac:dyDescent="0.25">
      <c r="B3179" s="328"/>
      <c r="C3179" s="328"/>
      <c r="D3179" s="329"/>
      <c r="E3179" s="330"/>
      <c r="F3179" s="330"/>
      <c r="G3179" s="330"/>
      <c r="H3179" s="331"/>
      <c r="I3179" s="332"/>
      <c r="J3179" s="332"/>
      <c r="K3179" s="332"/>
      <c r="L3179" s="332"/>
      <c r="M3179" s="332"/>
      <c r="N3179" s="333"/>
    </row>
    <row r="3180" spans="2:14" x14ac:dyDescent="0.25">
      <c r="B3180" s="328"/>
      <c r="C3180" s="328"/>
      <c r="D3180" s="329"/>
      <c r="E3180" s="330"/>
      <c r="F3180" s="330"/>
      <c r="G3180" s="330"/>
      <c r="H3180" s="331"/>
      <c r="I3180" s="332"/>
      <c r="J3180" s="332"/>
      <c r="K3180" s="332"/>
      <c r="L3180" s="332"/>
      <c r="M3180" s="332"/>
      <c r="N3180" s="333"/>
    </row>
    <row r="3181" spans="2:14" x14ac:dyDescent="0.25">
      <c r="B3181" s="328"/>
      <c r="C3181" s="328"/>
      <c r="D3181" s="329"/>
      <c r="E3181" s="330"/>
      <c r="F3181" s="330"/>
      <c r="G3181" s="330"/>
      <c r="H3181" s="331"/>
      <c r="I3181" s="332"/>
      <c r="J3181" s="332"/>
      <c r="K3181" s="332"/>
      <c r="L3181" s="332"/>
      <c r="M3181" s="332"/>
      <c r="N3181" s="333"/>
    </row>
    <row r="3182" spans="2:14" x14ac:dyDescent="0.25">
      <c r="B3182" s="328"/>
      <c r="C3182" s="328"/>
      <c r="D3182" s="329"/>
      <c r="E3182" s="330"/>
      <c r="F3182" s="330"/>
      <c r="G3182" s="330"/>
      <c r="H3182" s="331"/>
      <c r="I3182" s="332"/>
      <c r="J3182" s="332"/>
      <c r="K3182" s="332"/>
      <c r="L3182" s="332"/>
      <c r="M3182" s="332"/>
      <c r="N3182" s="333"/>
    </row>
    <row r="3183" spans="2:14" x14ac:dyDescent="0.25">
      <c r="B3183" s="328"/>
      <c r="C3183" s="328"/>
      <c r="D3183" s="329"/>
      <c r="E3183" s="330"/>
      <c r="F3183" s="330"/>
      <c r="G3183" s="330"/>
      <c r="H3183" s="331"/>
      <c r="I3183" s="332"/>
      <c r="J3183" s="332"/>
      <c r="K3183" s="332"/>
      <c r="L3183" s="332"/>
      <c r="M3183" s="332"/>
      <c r="N3183" s="333"/>
    </row>
    <row r="3184" spans="2:14" x14ac:dyDescent="0.25">
      <c r="B3184" s="328"/>
      <c r="C3184" s="328"/>
      <c r="D3184" s="329"/>
      <c r="E3184" s="330"/>
      <c r="F3184" s="330"/>
      <c r="G3184" s="330"/>
      <c r="H3184" s="331"/>
      <c r="I3184" s="332"/>
      <c r="J3184" s="332"/>
      <c r="K3184" s="332"/>
      <c r="L3184" s="332"/>
      <c r="M3184" s="332"/>
      <c r="N3184" s="333"/>
    </row>
    <row r="3185" spans="2:14" x14ac:dyDescent="0.25">
      <c r="B3185" s="328"/>
      <c r="C3185" s="328"/>
      <c r="D3185" s="329"/>
      <c r="E3185" s="330"/>
      <c r="F3185" s="330"/>
      <c r="G3185" s="330"/>
      <c r="H3185" s="331"/>
      <c r="I3185" s="332"/>
      <c r="J3185" s="332"/>
      <c r="K3185" s="332"/>
      <c r="L3185" s="332"/>
      <c r="M3185" s="332"/>
      <c r="N3185" s="333"/>
    </row>
    <row r="3186" spans="2:14" x14ac:dyDescent="0.25">
      <c r="B3186" s="328"/>
      <c r="C3186" s="328"/>
      <c r="D3186" s="329"/>
      <c r="E3186" s="330"/>
      <c r="F3186" s="330"/>
      <c r="G3186" s="330"/>
      <c r="H3186" s="331"/>
      <c r="I3186" s="332"/>
      <c r="J3186" s="332"/>
      <c r="K3186" s="332"/>
      <c r="L3186" s="332"/>
      <c r="M3186" s="332"/>
      <c r="N3186" s="333"/>
    </row>
    <row r="3187" spans="2:14" x14ac:dyDescent="0.25">
      <c r="B3187" s="328"/>
      <c r="C3187" s="328"/>
      <c r="D3187" s="329"/>
      <c r="E3187" s="330"/>
      <c r="F3187" s="330"/>
      <c r="G3187" s="330"/>
      <c r="H3187" s="331"/>
      <c r="I3187" s="332"/>
      <c r="J3187" s="332"/>
      <c r="K3187" s="332"/>
      <c r="L3187" s="332"/>
      <c r="M3187" s="332"/>
      <c r="N3187" s="333"/>
    </row>
    <row r="3188" spans="2:14" x14ac:dyDescent="0.25">
      <c r="B3188" s="328"/>
      <c r="C3188" s="328"/>
      <c r="D3188" s="329"/>
      <c r="E3188" s="330"/>
      <c r="F3188" s="330"/>
      <c r="G3188" s="330"/>
      <c r="H3188" s="331"/>
      <c r="I3188" s="332"/>
      <c r="J3188" s="332"/>
      <c r="K3188" s="332"/>
      <c r="L3188" s="332"/>
      <c r="M3188" s="332"/>
      <c r="N3188" s="333"/>
    </row>
    <row r="3189" spans="2:14" x14ac:dyDescent="0.25">
      <c r="B3189" s="328"/>
      <c r="C3189" s="328"/>
      <c r="D3189" s="329"/>
      <c r="E3189" s="330"/>
      <c r="F3189" s="330"/>
      <c r="G3189" s="330"/>
      <c r="H3189" s="331"/>
      <c r="I3189" s="332"/>
      <c r="J3189" s="332"/>
      <c r="K3189" s="332"/>
      <c r="L3189" s="332"/>
      <c r="M3189" s="332"/>
      <c r="N3189" s="333"/>
    </row>
    <row r="3190" spans="2:14" x14ac:dyDescent="0.25">
      <c r="B3190" s="328"/>
      <c r="C3190" s="328"/>
      <c r="D3190" s="329"/>
      <c r="E3190" s="330"/>
      <c r="F3190" s="330"/>
      <c r="G3190" s="330"/>
      <c r="H3190" s="331"/>
      <c r="I3190" s="332"/>
      <c r="J3190" s="332"/>
      <c r="K3190" s="332"/>
      <c r="L3190" s="332"/>
      <c r="M3190" s="332"/>
      <c r="N3190" s="333"/>
    </row>
    <row r="3191" spans="2:14" x14ac:dyDescent="0.25">
      <c r="B3191" s="328"/>
      <c r="C3191" s="328"/>
      <c r="D3191" s="329"/>
      <c r="E3191" s="330"/>
      <c r="F3191" s="330"/>
      <c r="G3191" s="330"/>
      <c r="H3191" s="331"/>
      <c r="I3191" s="332"/>
      <c r="J3191" s="332"/>
      <c r="K3191" s="332"/>
      <c r="L3191" s="332"/>
      <c r="M3191" s="332"/>
      <c r="N3191" s="333"/>
    </row>
    <row r="3192" spans="2:14" x14ac:dyDescent="0.25">
      <c r="B3192" s="328"/>
      <c r="C3192" s="328"/>
      <c r="D3192" s="329"/>
      <c r="E3192" s="330"/>
      <c r="F3192" s="330"/>
      <c r="G3192" s="330"/>
      <c r="H3192" s="331"/>
      <c r="I3192" s="332"/>
      <c r="J3192" s="332"/>
      <c r="K3192" s="332"/>
      <c r="L3192" s="332"/>
      <c r="M3192" s="332"/>
      <c r="N3192" s="333"/>
    </row>
    <row r="3193" spans="2:14" x14ac:dyDescent="0.25">
      <c r="B3193" s="328"/>
      <c r="C3193" s="328"/>
      <c r="D3193" s="329"/>
      <c r="E3193" s="330"/>
      <c r="F3193" s="330"/>
      <c r="G3193" s="330"/>
      <c r="H3193" s="331"/>
      <c r="I3193" s="332"/>
      <c r="J3193" s="332"/>
      <c r="K3193" s="332"/>
      <c r="L3193" s="332"/>
      <c r="M3193" s="332"/>
      <c r="N3193" s="333"/>
    </row>
    <row r="3194" spans="2:14" x14ac:dyDescent="0.25">
      <c r="B3194" s="328"/>
      <c r="C3194" s="328"/>
      <c r="D3194" s="329"/>
      <c r="E3194" s="330"/>
      <c r="F3194" s="330"/>
      <c r="G3194" s="330"/>
      <c r="H3194" s="331"/>
      <c r="I3194" s="332"/>
      <c r="J3194" s="332"/>
      <c r="K3194" s="332"/>
      <c r="L3194" s="332"/>
      <c r="M3194" s="332"/>
      <c r="N3194" s="333"/>
    </row>
    <row r="3195" spans="2:14" x14ac:dyDescent="0.25">
      <c r="B3195" s="328"/>
      <c r="C3195" s="328"/>
      <c r="D3195" s="329"/>
      <c r="E3195" s="330"/>
      <c r="F3195" s="330"/>
      <c r="G3195" s="330"/>
      <c r="H3195" s="331"/>
      <c r="I3195" s="332"/>
      <c r="J3195" s="332"/>
      <c r="K3195" s="332"/>
      <c r="L3195" s="332"/>
      <c r="M3195" s="332"/>
      <c r="N3195" s="333"/>
    </row>
    <row r="3196" spans="2:14" x14ac:dyDescent="0.25">
      <c r="B3196" s="328"/>
      <c r="C3196" s="328"/>
      <c r="D3196" s="329"/>
      <c r="E3196" s="330"/>
      <c r="F3196" s="330"/>
      <c r="G3196" s="330"/>
      <c r="H3196" s="331"/>
      <c r="I3196" s="332"/>
      <c r="J3196" s="332"/>
      <c r="K3196" s="332"/>
      <c r="L3196" s="332"/>
      <c r="M3196" s="332"/>
      <c r="N3196" s="333"/>
    </row>
    <row r="3197" spans="2:14" x14ac:dyDescent="0.25">
      <c r="B3197" s="328"/>
      <c r="C3197" s="328"/>
      <c r="D3197" s="329"/>
      <c r="E3197" s="330"/>
      <c r="F3197" s="330"/>
      <c r="G3197" s="330"/>
      <c r="H3197" s="331"/>
      <c r="I3197" s="332"/>
      <c r="J3197" s="332"/>
      <c r="K3197" s="332"/>
      <c r="L3197" s="332"/>
      <c r="M3197" s="332"/>
      <c r="N3197" s="333"/>
    </row>
    <row r="3198" spans="2:14" x14ac:dyDescent="0.25">
      <c r="B3198" s="328"/>
      <c r="C3198" s="328"/>
      <c r="D3198" s="329"/>
      <c r="E3198" s="330"/>
      <c r="F3198" s="330"/>
      <c r="G3198" s="330"/>
      <c r="H3198" s="331"/>
      <c r="I3198" s="332"/>
      <c r="J3198" s="332"/>
      <c r="K3198" s="332"/>
      <c r="L3198" s="332"/>
      <c r="M3198" s="332"/>
      <c r="N3198" s="333"/>
    </row>
    <row r="3199" spans="2:14" x14ac:dyDescent="0.25">
      <c r="B3199" s="328"/>
      <c r="C3199" s="328"/>
      <c r="D3199" s="329"/>
      <c r="E3199" s="330"/>
      <c r="F3199" s="330"/>
      <c r="G3199" s="330"/>
      <c r="H3199" s="331"/>
      <c r="I3199" s="332"/>
      <c r="J3199" s="332"/>
      <c r="K3199" s="332"/>
      <c r="L3199" s="332"/>
      <c r="M3199" s="332"/>
      <c r="N3199" s="333"/>
    </row>
    <row r="3200" spans="2:14" x14ac:dyDescent="0.25">
      <c r="B3200" s="328"/>
      <c r="C3200" s="328"/>
      <c r="D3200" s="329"/>
      <c r="E3200" s="330"/>
      <c r="F3200" s="330"/>
      <c r="G3200" s="330"/>
      <c r="H3200" s="331"/>
      <c r="I3200" s="332"/>
      <c r="J3200" s="332"/>
      <c r="K3200" s="332"/>
      <c r="L3200" s="332"/>
      <c r="M3200" s="332"/>
      <c r="N3200" s="333"/>
    </row>
    <row r="3201" spans="2:14" x14ac:dyDescent="0.25">
      <c r="B3201" s="328"/>
      <c r="C3201" s="328"/>
      <c r="D3201" s="329"/>
      <c r="E3201" s="330"/>
      <c r="F3201" s="330"/>
      <c r="G3201" s="330"/>
      <c r="H3201" s="331"/>
      <c r="I3201" s="332"/>
      <c r="J3201" s="332"/>
      <c r="K3201" s="332"/>
      <c r="L3201" s="332"/>
      <c r="M3201" s="332"/>
      <c r="N3201" s="333"/>
    </row>
    <row r="3202" spans="2:14" x14ac:dyDescent="0.25">
      <c r="B3202" s="328"/>
      <c r="C3202" s="328"/>
      <c r="D3202" s="329"/>
      <c r="E3202" s="330"/>
      <c r="F3202" s="330"/>
      <c r="G3202" s="330"/>
      <c r="H3202" s="331"/>
      <c r="I3202" s="332"/>
      <c r="J3202" s="332"/>
      <c r="K3202" s="332"/>
      <c r="L3202" s="332"/>
      <c r="M3202" s="332"/>
      <c r="N3202" s="333"/>
    </row>
    <row r="3203" spans="2:14" x14ac:dyDescent="0.25">
      <c r="B3203" s="328"/>
      <c r="C3203" s="328"/>
      <c r="D3203" s="329"/>
      <c r="E3203" s="330"/>
      <c r="F3203" s="330"/>
      <c r="G3203" s="330"/>
      <c r="H3203" s="331"/>
      <c r="I3203" s="332"/>
      <c r="J3203" s="332"/>
      <c r="K3203" s="332"/>
      <c r="L3203" s="332"/>
      <c r="M3203" s="332"/>
      <c r="N3203" s="333"/>
    </row>
    <row r="3204" spans="2:14" x14ac:dyDescent="0.25">
      <c r="B3204" s="328"/>
      <c r="C3204" s="328"/>
      <c r="D3204" s="329"/>
      <c r="E3204" s="330"/>
      <c r="F3204" s="330"/>
      <c r="G3204" s="330"/>
      <c r="H3204" s="331"/>
      <c r="I3204" s="332"/>
      <c r="J3204" s="332"/>
      <c r="K3204" s="332"/>
      <c r="L3204" s="332"/>
      <c r="M3204" s="332"/>
      <c r="N3204" s="333"/>
    </row>
    <row r="3205" spans="2:14" x14ac:dyDescent="0.25">
      <c r="B3205" s="328"/>
      <c r="C3205" s="328"/>
      <c r="D3205" s="329"/>
      <c r="E3205" s="330"/>
      <c r="F3205" s="330"/>
      <c r="G3205" s="330"/>
      <c r="H3205" s="331"/>
      <c r="I3205" s="332"/>
      <c r="J3205" s="332"/>
      <c r="K3205" s="332"/>
      <c r="L3205" s="332"/>
      <c r="M3205" s="332"/>
      <c r="N3205" s="333"/>
    </row>
    <row r="3206" spans="2:14" x14ac:dyDescent="0.25">
      <c r="B3206" s="328"/>
      <c r="C3206" s="328"/>
      <c r="D3206" s="329"/>
      <c r="E3206" s="330"/>
      <c r="F3206" s="330"/>
      <c r="G3206" s="330"/>
      <c r="H3206" s="331"/>
      <c r="I3206" s="332"/>
      <c r="J3206" s="332"/>
      <c r="K3206" s="332"/>
      <c r="L3206" s="332"/>
      <c r="M3206" s="332"/>
      <c r="N3206" s="333"/>
    </row>
    <row r="3207" spans="2:14" x14ac:dyDescent="0.25">
      <c r="B3207" s="328"/>
      <c r="C3207" s="328"/>
      <c r="D3207" s="329"/>
      <c r="E3207" s="330"/>
      <c r="F3207" s="330"/>
      <c r="G3207" s="330"/>
      <c r="H3207" s="331"/>
      <c r="I3207" s="332"/>
      <c r="J3207" s="332"/>
      <c r="K3207" s="332"/>
      <c r="L3207" s="332"/>
      <c r="M3207" s="332"/>
      <c r="N3207" s="333"/>
    </row>
    <row r="3208" spans="2:14" x14ac:dyDescent="0.25">
      <c r="B3208" s="328"/>
      <c r="C3208" s="328"/>
      <c r="D3208" s="329"/>
      <c r="E3208" s="330"/>
      <c r="F3208" s="330"/>
      <c r="G3208" s="330"/>
      <c r="H3208" s="331"/>
      <c r="I3208" s="332"/>
      <c r="J3208" s="332"/>
      <c r="K3208" s="332"/>
      <c r="L3208" s="332"/>
      <c r="M3208" s="332"/>
      <c r="N3208" s="333"/>
    </row>
    <row r="3209" spans="2:14" x14ac:dyDescent="0.25">
      <c r="B3209" s="328"/>
      <c r="C3209" s="328"/>
      <c r="D3209" s="329"/>
      <c r="E3209" s="330"/>
      <c r="F3209" s="330"/>
      <c r="G3209" s="330"/>
      <c r="H3209" s="331"/>
      <c r="I3209" s="332"/>
      <c r="J3209" s="332"/>
      <c r="K3209" s="332"/>
      <c r="L3209" s="332"/>
      <c r="M3209" s="332"/>
      <c r="N3209" s="333"/>
    </row>
    <row r="3210" spans="2:14" x14ac:dyDescent="0.25">
      <c r="B3210" s="328"/>
      <c r="C3210" s="328"/>
      <c r="D3210" s="329"/>
      <c r="E3210" s="330"/>
      <c r="F3210" s="330"/>
      <c r="G3210" s="330"/>
      <c r="H3210" s="331"/>
      <c r="I3210" s="332"/>
      <c r="J3210" s="332"/>
      <c r="K3210" s="332"/>
      <c r="L3210" s="332"/>
      <c r="M3210" s="332"/>
      <c r="N3210" s="333"/>
    </row>
    <row r="3211" spans="2:14" x14ac:dyDescent="0.25">
      <c r="B3211" s="328"/>
      <c r="C3211" s="328"/>
      <c r="D3211" s="329"/>
      <c r="E3211" s="330"/>
      <c r="F3211" s="330"/>
      <c r="G3211" s="330"/>
      <c r="H3211" s="331"/>
      <c r="I3211" s="332"/>
      <c r="J3211" s="332"/>
      <c r="K3211" s="332"/>
      <c r="L3211" s="332"/>
      <c r="M3211" s="332"/>
      <c r="N3211" s="333"/>
    </row>
    <row r="3212" spans="2:14" x14ac:dyDescent="0.25">
      <c r="B3212" s="328"/>
      <c r="C3212" s="328"/>
      <c r="D3212" s="329"/>
      <c r="E3212" s="330"/>
      <c r="F3212" s="330"/>
      <c r="G3212" s="330"/>
      <c r="H3212" s="331"/>
      <c r="I3212" s="332"/>
      <c r="J3212" s="332"/>
      <c r="K3212" s="332"/>
      <c r="L3212" s="332"/>
      <c r="M3212" s="332"/>
      <c r="N3212" s="333"/>
    </row>
    <row r="3213" spans="2:14" x14ac:dyDescent="0.25">
      <c r="B3213" s="328"/>
      <c r="C3213" s="328"/>
      <c r="D3213" s="329"/>
      <c r="E3213" s="330"/>
      <c r="F3213" s="330"/>
      <c r="G3213" s="330"/>
      <c r="H3213" s="331"/>
      <c r="I3213" s="332"/>
      <c r="J3213" s="332"/>
      <c r="K3213" s="332"/>
      <c r="L3213" s="332"/>
      <c r="M3213" s="332"/>
      <c r="N3213" s="333"/>
    </row>
    <row r="3214" spans="2:14" x14ac:dyDescent="0.25">
      <c r="B3214" s="328"/>
      <c r="C3214" s="328"/>
      <c r="D3214" s="329"/>
      <c r="E3214" s="330"/>
      <c r="F3214" s="330"/>
      <c r="G3214" s="330"/>
      <c r="H3214" s="331"/>
      <c r="I3214" s="332"/>
      <c r="J3214" s="332"/>
      <c r="K3214" s="332"/>
      <c r="L3214" s="332"/>
      <c r="M3214" s="332"/>
      <c r="N3214" s="333"/>
    </row>
    <row r="3215" spans="2:14" x14ac:dyDescent="0.25">
      <c r="B3215" s="328"/>
      <c r="C3215" s="328"/>
      <c r="D3215" s="329"/>
      <c r="E3215" s="330"/>
      <c r="F3215" s="330"/>
      <c r="G3215" s="330"/>
      <c r="H3215" s="331"/>
      <c r="I3215" s="332"/>
      <c r="J3215" s="332"/>
      <c r="K3215" s="332"/>
      <c r="L3215" s="332"/>
      <c r="M3215" s="332"/>
      <c r="N3215" s="333"/>
    </row>
    <row r="3216" spans="2:14" x14ac:dyDescent="0.25">
      <c r="B3216" s="328"/>
      <c r="C3216" s="328"/>
      <c r="D3216" s="329"/>
      <c r="E3216" s="330"/>
      <c r="F3216" s="330"/>
      <c r="G3216" s="330"/>
      <c r="H3216" s="331"/>
      <c r="I3216" s="332"/>
      <c r="J3216" s="332"/>
      <c r="K3216" s="332"/>
      <c r="L3216" s="332"/>
      <c r="M3216" s="332"/>
      <c r="N3216" s="333"/>
    </row>
    <row r="3217" spans="2:14" x14ac:dyDescent="0.25">
      <c r="B3217" s="328"/>
      <c r="C3217" s="328"/>
      <c r="D3217" s="329"/>
      <c r="E3217" s="330"/>
      <c r="F3217" s="330"/>
      <c r="G3217" s="330"/>
      <c r="H3217" s="331"/>
      <c r="I3217" s="332"/>
      <c r="J3217" s="332"/>
      <c r="K3217" s="332"/>
      <c r="L3217" s="332"/>
      <c r="M3217" s="332"/>
      <c r="N3217" s="333"/>
    </row>
    <row r="3218" spans="2:14" x14ac:dyDescent="0.25">
      <c r="B3218" s="328"/>
      <c r="C3218" s="328"/>
      <c r="D3218" s="329"/>
      <c r="E3218" s="330"/>
      <c r="F3218" s="330"/>
      <c r="G3218" s="330"/>
      <c r="H3218" s="331"/>
      <c r="I3218" s="332"/>
      <c r="J3218" s="332"/>
      <c r="K3218" s="332"/>
      <c r="L3218" s="332"/>
      <c r="M3218" s="332"/>
      <c r="N3218" s="333"/>
    </row>
    <row r="3219" spans="2:14" x14ac:dyDescent="0.25">
      <c r="B3219" s="328"/>
      <c r="C3219" s="328"/>
      <c r="D3219" s="329"/>
      <c r="E3219" s="330"/>
      <c r="F3219" s="330"/>
      <c r="G3219" s="330"/>
      <c r="H3219" s="331"/>
      <c r="I3219" s="332"/>
      <c r="J3219" s="332"/>
      <c r="K3219" s="332"/>
      <c r="L3219" s="332"/>
      <c r="M3219" s="332"/>
      <c r="N3219" s="333"/>
    </row>
    <row r="3220" spans="2:14" x14ac:dyDescent="0.25">
      <c r="B3220" s="328"/>
      <c r="C3220" s="328"/>
      <c r="D3220" s="329"/>
      <c r="E3220" s="330"/>
      <c r="F3220" s="330"/>
      <c r="G3220" s="330"/>
      <c r="H3220" s="331"/>
      <c r="I3220" s="332"/>
      <c r="J3220" s="332"/>
      <c r="K3220" s="332"/>
      <c r="L3220" s="332"/>
      <c r="M3220" s="332"/>
      <c r="N3220" s="333"/>
    </row>
    <row r="3221" spans="2:14" x14ac:dyDescent="0.25">
      <c r="B3221" s="328"/>
      <c r="C3221" s="328"/>
      <c r="D3221" s="329"/>
      <c r="E3221" s="330"/>
      <c r="F3221" s="330"/>
      <c r="G3221" s="330"/>
      <c r="H3221" s="331"/>
      <c r="I3221" s="332"/>
      <c r="J3221" s="332"/>
      <c r="K3221" s="332"/>
      <c r="L3221" s="332"/>
      <c r="M3221" s="332"/>
      <c r="N3221" s="333"/>
    </row>
    <row r="3222" spans="2:14" x14ac:dyDescent="0.25">
      <c r="B3222" s="328"/>
      <c r="C3222" s="328"/>
      <c r="D3222" s="329"/>
      <c r="E3222" s="330"/>
      <c r="F3222" s="330"/>
      <c r="G3222" s="330"/>
      <c r="H3222" s="331"/>
      <c r="I3222" s="332"/>
      <c r="J3222" s="332"/>
      <c r="K3222" s="332"/>
      <c r="L3222" s="332"/>
      <c r="M3222" s="332"/>
      <c r="N3222" s="333"/>
    </row>
    <row r="3223" spans="2:14" x14ac:dyDescent="0.25">
      <c r="B3223" s="328"/>
      <c r="C3223" s="328"/>
      <c r="D3223" s="329"/>
      <c r="E3223" s="330"/>
      <c r="F3223" s="330"/>
      <c r="G3223" s="330"/>
      <c r="H3223" s="331"/>
      <c r="I3223" s="332"/>
      <c r="J3223" s="332"/>
      <c r="K3223" s="332"/>
      <c r="L3223" s="332"/>
      <c r="M3223" s="332"/>
      <c r="N3223" s="333"/>
    </row>
    <row r="3224" spans="2:14" x14ac:dyDescent="0.25">
      <c r="B3224" s="328"/>
      <c r="C3224" s="328"/>
      <c r="D3224" s="329"/>
      <c r="E3224" s="330"/>
      <c r="F3224" s="330"/>
      <c r="G3224" s="330"/>
      <c r="H3224" s="331"/>
      <c r="I3224" s="332"/>
      <c r="J3224" s="332"/>
      <c r="K3224" s="332"/>
      <c r="L3224" s="332"/>
      <c r="M3224" s="332"/>
      <c r="N3224" s="333"/>
    </row>
    <row r="3225" spans="2:14" x14ac:dyDescent="0.25">
      <c r="B3225" s="328"/>
      <c r="C3225" s="328"/>
      <c r="D3225" s="329"/>
      <c r="E3225" s="330"/>
      <c r="F3225" s="330"/>
      <c r="G3225" s="330"/>
      <c r="H3225" s="331"/>
      <c r="I3225" s="332"/>
      <c r="J3225" s="332"/>
      <c r="K3225" s="332"/>
      <c r="L3225" s="332"/>
      <c r="M3225" s="332"/>
      <c r="N3225" s="333"/>
    </row>
    <row r="3226" spans="2:14" x14ac:dyDescent="0.25">
      <c r="B3226" s="328"/>
      <c r="C3226" s="328"/>
      <c r="D3226" s="329"/>
      <c r="E3226" s="330"/>
      <c r="F3226" s="330"/>
      <c r="G3226" s="330"/>
      <c r="H3226" s="331"/>
      <c r="I3226" s="332"/>
      <c r="J3226" s="332"/>
      <c r="K3226" s="332"/>
      <c r="L3226" s="332"/>
      <c r="M3226" s="332"/>
      <c r="N3226" s="333"/>
    </row>
    <row r="3227" spans="2:14" x14ac:dyDescent="0.25">
      <c r="B3227" s="328"/>
      <c r="C3227" s="328"/>
      <c r="D3227" s="329"/>
      <c r="E3227" s="330"/>
      <c r="F3227" s="330"/>
      <c r="G3227" s="330"/>
      <c r="H3227" s="331"/>
      <c r="I3227" s="332"/>
      <c r="J3227" s="332"/>
      <c r="K3227" s="332"/>
      <c r="L3227" s="332"/>
      <c r="M3227" s="332"/>
      <c r="N3227" s="333"/>
    </row>
    <row r="3228" spans="2:14" x14ac:dyDescent="0.25">
      <c r="B3228" s="328"/>
      <c r="C3228" s="328"/>
      <c r="D3228" s="329"/>
      <c r="E3228" s="330"/>
      <c r="F3228" s="330"/>
      <c r="G3228" s="330"/>
      <c r="H3228" s="331"/>
      <c r="I3228" s="332"/>
      <c r="J3228" s="332"/>
      <c r="K3228" s="332"/>
      <c r="L3228" s="332"/>
      <c r="M3228" s="332"/>
      <c r="N3228" s="333"/>
    </row>
    <row r="3229" spans="2:14" x14ac:dyDescent="0.25">
      <c r="B3229" s="328"/>
      <c r="C3229" s="328"/>
      <c r="D3229" s="329"/>
      <c r="E3229" s="330"/>
      <c r="F3229" s="330"/>
      <c r="G3229" s="330"/>
      <c r="H3229" s="331"/>
      <c r="I3229" s="332"/>
      <c r="J3229" s="332"/>
      <c r="K3229" s="332"/>
      <c r="L3229" s="332"/>
      <c r="M3229" s="332"/>
      <c r="N3229" s="333"/>
    </row>
    <row r="3230" spans="2:14" x14ac:dyDescent="0.25">
      <c r="B3230" s="328"/>
      <c r="C3230" s="328"/>
      <c r="D3230" s="329"/>
      <c r="E3230" s="330"/>
      <c r="F3230" s="330"/>
      <c r="G3230" s="330"/>
      <c r="H3230" s="331"/>
      <c r="I3230" s="332"/>
      <c r="J3230" s="332"/>
      <c r="K3230" s="332"/>
      <c r="L3230" s="332"/>
      <c r="M3230" s="332"/>
      <c r="N3230" s="333"/>
    </row>
    <row r="3231" spans="2:14" x14ac:dyDescent="0.25">
      <c r="B3231" s="328"/>
      <c r="C3231" s="328"/>
      <c r="D3231" s="329"/>
      <c r="E3231" s="330"/>
      <c r="F3231" s="330"/>
      <c r="G3231" s="330"/>
      <c r="H3231" s="331"/>
      <c r="I3231" s="332"/>
      <c r="J3231" s="332"/>
      <c r="K3231" s="332"/>
      <c r="L3231" s="332"/>
      <c r="M3231" s="332"/>
      <c r="N3231" s="333"/>
    </row>
    <row r="3232" spans="2:14" x14ac:dyDescent="0.25">
      <c r="B3232" s="328"/>
      <c r="C3232" s="328"/>
      <c r="D3232" s="329"/>
      <c r="E3232" s="330"/>
      <c r="F3232" s="330"/>
      <c r="G3232" s="330"/>
      <c r="H3232" s="331"/>
      <c r="I3232" s="332"/>
      <c r="J3232" s="332"/>
      <c r="K3232" s="332"/>
      <c r="L3232" s="332"/>
      <c r="M3232" s="332"/>
      <c r="N3232" s="333"/>
    </row>
    <row r="3233" spans="2:14" x14ac:dyDescent="0.25">
      <c r="B3233" s="328"/>
      <c r="C3233" s="328"/>
      <c r="D3233" s="329"/>
      <c r="E3233" s="330"/>
      <c r="F3233" s="330"/>
      <c r="G3233" s="330"/>
      <c r="H3233" s="331"/>
      <c r="I3233" s="332"/>
      <c r="J3233" s="332"/>
      <c r="K3233" s="332"/>
      <c r="L3233" s="332"/>
      <c r="M3233" s="332"/>
      <c r="N3233" s="333"/>
    </row>
    <row r="3234" spans="2:14" x14ac:dyDescent="0.25">
      <c r="B3234" s="328"/>
      <c r="C3234" s="328"/>
      <c r="D3234" s="329"/>
      <c r="E3234" s="330"/>
      <c r="F3234" s="330"/>
      <c r="G3234" s="330"/>
      <c r="H3234" s="331"/>
      <c r="I3234" s="332"/>
      <c r="J3234" s="332"/>
      <c r="K3234" s="332"/>
      <c r="L3234" s="332"/>
      <c r="M3234" s="332"/>
      <c r="N3234" s="333"/>
    </row>
    <row r="3235" spans="2:14" x14ac:dyDescent="0.25">
      <c r="B3235" s="328"/>
      <c r="C3235" s="328"/>
      <c r="D3235" s="329"/>
      <c r="E3235" s="330"/>
      <c r="F3235" s="330"/>
      <c r="G3235" s="330"/>
      <c r="H3235" s="331"/>
      <c r="I3235" s="332"/>
      <c r="J3235" s="332"/>
      <c r="K3235" s="332"/>
      <c r="L3235" s="332"/>
      <c r="M3235" s="332"/>
      <c r="N3235" s="333"/>
    </row>
    <row r="3236" spans="2:14" x14ac:dyDescent="0.25">
      <c r="B3236" s="328"/>
      <c r="C3236" s="328"/>
      <c r="D3236" s="329"/>
      <c r="E3236" s="330"/>
      <c r="F3236" s="330"/>
      <c r="G3236" s="330"/>
      <c r="H3236" s="331"/>
      <c r="I3236" s="332"/>
      <c r="J3236" s="332"/>
      <c r="K3236" s="332"/>
      <c r="L3236" s="332"/>
      <c r="M3236" s="332"/>
      <c r="N3236" s="333"/>
    </row>
    <row r="3237" spans="2:14" x14ac:dyDescent="0.25">
      <c r="B3237" s="328"/>
      <c r="C3237" s="328"/>
      <c r="D3237" s="329"/>
      <c r="E3237" s="330"/>
      <c r="F3237" s="330"/>
      <c r="G3237" s="330"/>
      <c r="H3237" s="331"/>
      <c r="I3237" s="332"/>
      <c r="J3237" s="332"/>
      <c r="K3237" s="332"/>
      <c r="L3237" s="332"/>
      <c r="M3237" s="332"/>
      <c r="N3237" s="333"/>
    </row>
    <row r="3238" spans="2:14" x14ac:dyDescent="0.25">
      <c r="B3238" s="328"/>
      <c r="C3238" s="328"/>
      <c r="D3238" s="329"/>
      <c r="E3238" s="330"/>
      <c r="F3238" s="330"/>
      <c r="G3238" s="330"/>
      <c r="H3238" s="331"/>
      <c r="I3238" s="332"/>
      <c r="J3238" s="332"/>
      <c r="K3238" s="332"/>
      <c r="L3238" s="332"/>
      <c r="M3238" s="332"/>
      <c r="N3238" s="333"/>
    </row>
    <row r="3239" spans="2:14" x14ac:dyDescent="0.25">
      <c r="B3239" s="328"/>
      <c r="C3239" s="328"/>
      <c r="D3239" s="329"/>
      <c r="E3239" s="330"/>
      <c r="F3239" s="330"/>
      <c r="G3239" s="330"/>
      <c r="H3239" s="331"/>
      <c r="I3239" s="332"/>
      <c r="J3239" s="332"/>
      <c r="K3239" s="332"/>
      <c r="L3239" s="332"/>
      <c r="M3239" s="332"/>
      <c r="N3239" s="333"/>
    </row>
    <row r="3240" spans="2:14" x14ac:dyDescent="0.25">
      <c r="B3240" s="328"/>
      <c r="C3240" s="328"/>
      <c r="D3240" s="329"/>
      <c r="E3240" s="330"/>
      <c r="F3240" s="330"/>
      <c r="G3240" s="330"/>
      <c r="H3240" s="331"/>
      <c r="I3240" s="332"/>
      <c r="J3240" s="332"/>
      <c r="K3240" s="332"/>
      <c r="L3240" s="332"/>
      <c r="M3240" s="332"/>
      <c r="N3240" s="333"/>
    </row>
    <row r="3241" spans="2:14" x14ac:dyDescent="0.25">
      <c r="B3241" s="328"/>
      <c r="C3241" s="328"/>
      <c r="D3241" s="329"/>
      <c r="E3241" s="330"/>
      <c r="F3241" s="330"/>
      <c r="G3241" s="330"/>
      <c r="H3241" s="331"/>
      <c r="I3241" s="332"/>
      <c r="J3241" s="332"/>
      <c r="K3241" s="332"/>
      <c r="L3241" s="332"/>
      <c r="M3241" s="332"/>
      <c r="N3241" s="333"/>
    </row>
    <row r="3242" spans="2:14" x14ac:dyDescent="0.25">
      <c r="B3242" s="328"/>
      <c r="C3242" s="328"/>
      <c r="D3242" s="329"/>
      <c r="E3242" s="330"/>
      <c r="F3242" s="330"/>
      <c r="G3242" s="330"/>
      <c r="H3242" s="331"/>
      <c r="I3242" s="332"/>
      <c r="J3242" s="332"/>
      <c r="K3242" s="332"/>
      <c r="L3242" s="332"/>
      <c r="M3242" s="332"/>
      <c r="N3242" s="333"/>
    </row>
    <row r="3243" spans="2:14" x14ac:dyDescent="0.25">
      <c r="B3243" s="328"/>
      <c r="C3243" s="328"/>
      <c r="D3243" s="329"/>
      <c r="E3243" s="330"/>
      <c r="F3243" s="330"/>
      <c r="G3243" s="330"/>
      <c r="H3243" s="331"/>
      <c r="I3243" s="332"/>
      <c r="J3243" s="332"/>
      <c r="K3243" s="332"/>
      <c r="L3243" s="332"/>
      <c r="M3243" s="332"/>
      <c r="N3243" s="333"/>
    </row>
    <row r="3244" spans="2:14" x14ac:dyDescent="0.25">
      <c r="B3244" s="328"/>
      <c r="C3244" s="328"/>
      <c r="D3244" s="329"/>
      <c r="E3244" s="330"/>
      <c r="F3244" s="330"/>
      <c r="G3244" s="330"/>
      <c r="H3244" s="331"/>
      <c r="I3244" s="332"/>
      <c r="J3244" s="332"/>
      <c r="K3244" s="332"/>
      <c r="L3244" s="332"/>
      <c r="M3244" s="332"/>
      <c r="N3244" s="333"/>
    </row>
    <row r="3245" spans="2:14" x14ac:dyDescent="0.25">
      <c r="B3245" s="328"/>
      <c r="C3245" s="328"/>
      <c r="D3245" s="329"/>
      <c r="E3245" s="330"/>
      <c r="F3245" s="330"/>
      <c r="G3245" s="330"/>
      <c r="H3245" s="331"/>
      <c r="I3245" s="332"/>
      <c r="J3245" s="332"/>
      <c r="K3245" s="332"/>
      <c r="L3245" s="332"/>
      <c r="M3245" s="332"/>
      <c r="N3245" s="333"/>
    </row>
    <row r="3246" spans="2:14" x14ac:dyDescent="0.25">
      <c r="B3246" s="328"/>
      <c r="C3246" s="328"/>
      <c r="D3246" s="329"/>
      <c r="E3246" s="330"/>
      <c r="F3246" s="330"/>
      <c r="G3246" s="330"/>
      <c r="H3246" s="331"/>
      <c r="I3246" s="332"/>
      <c r="J3246" s="332"/>
      <c r="K3246" s="332"/>
      <c r="L3246" s="332"/>
      <c r="M3246" s="332"/>
      <c r="N3246" s="333"/>
    </row>
    <row r="3247" spans="2:14" x14ac:dyDescent="0.25">
      <c r="B3247" s="328"/>
      <c r="C3247" s="328"/>
      <c r="D3247" s="329"/>
      <c r="E3247" s="330"/>
      <c r="F3247" s="330"/>
      <c r="G3247" s="330"/>
      <c r="H3247" s="331"/>
      <c r="I3247" s="332"/>
      <c r="J3247" s="332"/>
      <c r="K3247" s="332"/>
      <c r="L3247" s="332"/>
      <c r="M3247" s="332"/>
      <c r="N3247" s="333"/>
    </row>
    <row r="3248" spans="2:14" x14ac:dyDescent="0.25">
      <c r="B3248" s="328"/>
      <c r="C3248" s="328"/>
      <c r="D3248" s="329"/>
      <c r="E3248" s="330"/>
      <c r="F3248" s="330"/>
      <c r="G3248" s="330"/>
      <c r="H3248" s="331"/>
      <c r="I3248" s="332"/>
      <c r="J3248" s="332"/>
      <c r="K3248" s="332"/>
      <c r="L3248" s="332"/>
      <c r="M3248" s="332"/>
      <c r="N3248" s="333"/>
    </row>
    <row r="3249" spans="2:14" x14ac:dyDescent="0.25">
      <c r="B3249" s="328"/>
      <c r="C3249" s="328"/>
      <c r="D3249" s="329"/>
      <c r="E3249" s="330"/>
      <c r="F3249" s="330"/>
      <c r="G3249" s="330"/>
      <c r="H3249" s="331"/>
      <c r="I3249" s="332"/>
      <c r="J3249" s="332"/>
      <c r="K3249" s="332"/>
      <c r="L3249" s="332"/>
      <c r="M3249" s="332"/>
      <c r="N3249" s="333"/>
    </row>
    <row r="3250" spans="2:14" x14ac:dyDescent="0.25">
      <c r="B3250" s="328"/>
      <c r="C3250" s="328"/>
      <c r="D3250" s="329"/>
      <c r="E3250" s="330"/>
      <c r="F3250" s="330"/>
      <c r="G3250" s="330"/>
      <c r="H3250" s="331"/>
      <c r="I3250" s="332"/>
      <c r="J3250" s="332"/>
      <c r="K3250" s="332"/>
      <c r="L3250" s="332"/>
      <c r="M3250" s="332"/>
      <c r="N3250" s="333"/>
    </row>
    <row r="3251" spans="2:14" x14ac:dyDescent="0.25">
      <c r="B3251" s="328"/>
      <c r="C3251" s="328"/>
      <c r="D3251" s="329"/>
      <c r="E3251" s="330"/>
      <c r="F3251" s="330"/>
      <c r="G3251" s="330"/>
      <c r="H3251" s="331"/>
      <c r="I3251" s="332"/>
      <c r="J3251" s="332"/>
      <c r="K3251" s="332"/>
      <c r="L3251" s="332"/>
      <c r="M3251" s="332"/>
      <c r="N3251" s="333"/>
    </row>
    <row r="3252" spans="2:14" x14ac:dyDescent="0.25">
      <c r="B3252" s="328"/>
      <c r="C3252" s="328"/>
      <c r="D3252" s="329"/>
      <c r="E3252" s="330"/>
      <c r="F3252" s="330"/>
      <c r="G3252" s="330"/>
      <c r="H3252" s="331"/>
      <c r="I3252" s="332"/>
      <c r="J3252" s="332"/>
      <c r="K3252" s="332"/>
      <c r="L3252" s="332"/>
      <c r="M3252" s="332"/>
      <c r="N3252" s="333"/>
    </row>
    <row r="3253" spans="2:14" x14ac:dyDescent="0.25">
      <c r="B3253" s="328"/>
      <c r="C3253" s="328"/>
      <c r="D3253" s="329"/>
      <c r="E3253" s="330"/>
      <c r="F3253" s="330"/>
      <c r="G3253" s="330"/>
      <c r="H3253" s="331"/>
      <c r="I3253" s="332"/>
      <c r="J3253" s="332"/>
      <c r="K3253" s="332"/>
      <c r="L3253" s="332"/>
      <c r="M3253" s="332"/>
      <c r="N3253" s="333"/>
    </row>
    <row r="3254" spans="2:14" x14ac:dyDescent="0.25">
      <c r="B3254" s="328"/>
      <c r="C3254" s="328"/>
      <c r="D3254" s="329"/>
      <c r="E3254" s="330"/>
      <c r="F3254" s="330"/>
      <c r="G3254" s="330"/>
      <c r="H3254" s="331"/>
      <c r="I3254" s="332"/>
      <c r="J3254" s="332"/>
      <c r="K3254" s="332"/>
      <c r="L3254" s="332"/>
      <c r="M3254" s="332"/>
      <c r="N3254" s="333"/>
    </row>
    <row r="3255" spans="2:14" x14ac:dyDescent="0.25">
      <c r="B3255" s="328"/>
      <c r="C3255" s="328"/>
      <c r="D3255" s="329"/>
      <c r="E3255" s="330"/>
      <c r="F3255" s="330"/>
      <c r="G3255" s="330"/>
      <c r="H3255" s="331"/>
      <c r="I3255" s="332"/>
      <c r="J3255" s="332"/>
      <c r="K3255" s="332"/>
      <c r="L3255" s="332"/>
      <c r="M3255" s="332"/>
      <c r="N3255" s="333"/>
    </row>
    <row r="3256" spans="2:14" x14ac:dyDescent="0.25">
      <c r="B3256" s="328"/>
      <c r="C3256" s="328"/>
      <c r="D3256" s="329"/>
      <c r="E3256" s="330"/>
      <c r="F3256" s="330"/>
      <c r="G3256" s="330"/>
      <c r="H3256" s="331"/>
      <c r="I3256" s="332"/>
      <c r="J3256" s="332"/>
      <c r="K3256" s="332"/>
      <c r="L3256" s="332"/>
      <c r="M3256" s="332"/>
      <c r="N3256" s="333"/>
    </row>
    <row r="3257" spans="2:14" x14ac:dyDescent="0.25">
      <c r="B3257" s="328"/>
      <c r="C3257" s="328"/>
      <c r="D3257" s="329"/>
      <c r="E3257" s="330"/>
      <c r="F3257" s="330"/>
      <c r="G3257" s="330"/>
      <c r="H3257" s="331"/>
      <c r="I3257" s="332"/>
      <c r="J3257" s="332"/>
      <c r="K3257" s="332"/>
      <c r="L3257" s="332"/>
      <c r="M3257" s="332"/>
      <c r="N3257" s="333"/>
    </row>
    <row r="3258" spans="2:14" x14ac:dyDescent="0.25">
      <c r="B3258" s="328"/>
      <c r="C3258" s="328"/>
      <c r="D3258" s="329"/>
      <c r="E3258" s="330"/>
      <c r="F3258" s="330"/>
      <c r="G3258" s="330"/>
      <c r="H3258" s="331"/>
      <c r="I3258" s="332"/>
      <c r="J3258" s="332"/>
      <c r="K3258" s="332"/>
      <c r="L3258" s="332"/>
      <c r="M3258" s="332"/>
      <c r="N3258" s="333"/>
    </row>
    <row r="3259" spans="2:14" x14ac:dyDescent="0.25">
      <c r="B3259" s="328"/>
      <c r="C3259" s="328"/>
      <c r="D3259" s="329"/>
      <c r="E3259" s="330"/>
      <c r="F3259" s="330"/>
      <c r="G3259" s="330"/>
      <c r="H3259" s="331"/>
      <c r="I3259" s="332"/>
      <c r="J3259" s="332"/>
      <c r="K3259" s="332"/>
      <c r="L3259" s="332"/>
      <c r="M3259" s="332"/>
      <c r="N3259" s="333"/>
    </row>
    <row r="3260" spans="2:14" x14ac:dyDescent="0.25">
      <c r="B3260" s="328"/>
      <c r="C3260" s="328"/>
      <c r="D3260" s="329"/>
      <c r="E3260" s="330"/>
      <c r="F3260" s="330"/>
      <c r="G3260" s="330"/>
      <c r="H3260" s="331"/>
      <c r="I3260" s="332"/>
      <c r="J3260" s="332"/>
      <c r="K3260" s="332"/>
      <c r="L3260" s="332"/>
      <c r="M3260" s="332"/>
      <c r="N3260" s="333"/>
    </row>
    <row r="3261" spans="2:14" x14ac:dyDescent="0.25">
      <c r="B3261" s="328"/>
      <c r="C3261" s="328"/>
      <c r="D3261" s="329"/>
      <c r="E3261" s="330"/>
      <c r="F3261" s="330"/>
      <c r="G3261" s="330"/>
      <c r="H3261" s="331"/>
      <c r="I3261" s="332"/>
      <c r="J3261" s="332"/>
      <c r="K3261" s="332"/>
      <c r="L3261" s="332"/>
      <c r="M3261" s="332"/>
      <c r="N3261" s="333"/>
    </row>
    <row r="3262" spans="2:14" x14ac:dyDescent="0.25">
      <c r="B3262" s="328"/>
      <c r="C3262" s="328"/>
      <c r="D3262" s="329"/>
      <c r="E3262" s="330"/>
      <c r="F3262" s="330"/>
      <c r="G3262" s="330"/>
      <c r="H3262" s="331"/>
      <c r="I3262" s="332"/>
      <c r="J3262" s="332"/>
      <c r="K3262" s="332"/>
      <c r="L3262" s="332"/>
      <c r="M3262" s="332"/>
      <c r="N3262" s="333"/>
    </row>
    <row r="3263" spans="2:14" x14ac:dyDescent="0.25">
      <c r="B3263" s="328"/>
      <c r="C3263" s="328"/>
      <c r="D3263" s="329"/>
      <c r="E3263" s="330"/>
      <c r="F3263" s="330"/>
      <c r="G3263" s="330"/>
      <c r="H3263" s="331"/>
      <c r="I3263" s="332"/>
      <c r="J3263" s="332"/>
      <c r="K3263" s="332"/>
      <c r="L3263" s="332"/>
      <c r="M3263" s="332"/>
      <c r="N3263" s="333"/>
    </row>
    <row r="3264" spans="2:14" x14ac:dyDescent="0.25">
      <c r="B3264" s="328"/>
      <c r="C3264" s="328"/>
      <c r="D3264" s="329"/>
      <c r="E3264" s="330"/>
      <c r="F3264" s="330"/>
      <c r="G3264" s="330"/>
      <c r="H3264" s="331"/>
      <c r="I3264" s="332"/>
      <c r="J3264" s="332"/>
      <c r="K3264" s="332"/>
      <c r="L3264" s="332"/>
      <c r="M3264" s="332"/>
      <c r="N3264" s="333"/>
    </row>
    <row r="3265" spans="2:14" x14ac:dyDescent="0.25">
      <c r="B3265" s="328"/>
      <c r="C3265" s="328"/>
      <c r="D3265" s="329"/>
      <c r="E3265" s="330"/>
      <c r="F3265" s="330"/>
      <c r="G3265" s="330"/>
      <c r="H3265" s="331"/>
      <c r="I3265" s="332"/>
      <c r="J3265" s="332"/>
      <c r="K3265" s="332"/>
      <c r="L3265" s="332"/>
      <c r="M3265" s="332"/>
      <c r="N3265" s="333"/>
    </row>
    <row r="3266" spans="2:14" x14ac:dyDescent="0.25">
      <c r="B3266" s="328"/>
      <c r="C3266" s="328"/>
      <c r="D3266" s="329"/>
      <c r="E3266" s="330"/>
      <c r="F3266" s="330"/>
      <c r="G3266" s="330"/>
      <c r="H3266" s="331"/>
      <c r="I3266" s="332"/>
      <c r="J3266" s="332"/>
      <c r="K3266" s="332"/>
      <c r="L3266" s="332"/>
      <c r="M3266" s="332"/>
      <c r="N3266" s="333"/>
    </row>
    <row r="3267" spans="2:14" x14ac:dyDescent="0.25">
      <c r="B3267" s="328"/>
      <c r="C3267" s="328"/>
      <c r="D3267" s="329"/>
      <c r="E3267" s="330"/>
      <c r="F3267" s="330"/>
      <c r="G3267" s="330"/>
      <c r="H3267" s="331"/>
      <c r="I3267" s="332"/>
      <c r="J3267" s="332"/>
      <c r="K3267" s="332"/>
      <c r="L3267" s="332"/>
      <c r="M3267" s="332"/>
      <c r="N3267" s="333"/>
    </row>
    <row r="3268" spans="2:14" x14ac:dyDescent="0.25">
      <c r="B3268" s="328"/>
      <c r="C3268" s="328"/>
      <c r="D3268" s="329"/>
      <c r="E3268" s="330"/>
      <c r="F3268" s="330"/>
      <c r="G3268" s="330"/>
      <c r="H3268" s="331"/>
      <c r="I3268" s="332"/>
      <c r="J3268" s="332"/>
      <c r="K3268" s="332"/>
      <c r="L3268" s="332"/>
      <c r="M3268" s="332"/>
      <c r="N3268" s="333"/>
    </row>
    <row r="3269" spans="2:14" x14ac:dyDescent="0.25">
      <c r="B3269" s="328"/>
      <c r="C3269" s="328"/>
      <c r="D3269" s="329"/>
      <c r="E3269" s="330"/>
      <c r="F3269" s="330"/>
      <c r="G3269" s="330"/>
      <c r="H3269" s="331"/>
      <c r="I3269" s="332"/>
      <c r="J3269" s="332"/>
      <c r="K3269" s="332"/>
      <c r="L3269" s="332"/>
      <c r="M3269" s="332"/>
      <c r="N3269" s="333"/>
    </row>
    <row r="3270" spans="2:14" x14ac:dyDescent="0.25">
      <c r="B3270" s="328"/>
      <c r="C3270" s="328"/>
      <c r="D3270" s="329"/>
      <c r="E3270" s="330"/>
      <c r="F3270" s="330"/>
      <c r="G3270" s="330"/>
      <c r="H3270" s="331"/>
      <c r="I3270" s="332"/>
      <c r="J3270" s="332"/>
      <c r="K3270" s="332"/>
      <c r="L3270" s="332"/>
      <c r="M3270" s="332"/>
      <c r="N3270" s="333"/>
    </row>
    <row r="3271" spans="2:14" x14ac:dyDescent="0.25">
      <c r="B3271" s="328"/>
      <c r="C3271" s="328"/>
      <c r="D3271" s="329"/>
      <c r="E3271" s="330"/>
      <c r="F3271" s="330"/>
      <c r="G3271" s="330"/>
      <c r="H3271" s="331"/>
      <c r="I3271" s="332"/>
      <c r="J3271" s="332"/>
      <c r="K3271" s="332"/>
      <c r="L3271" s="332"/>
      <c r="M3271" s="332"/>
      <c r="N3271" s="333"/>
    </row>
    <row r="3272" spans="2:14" x14ac:dyDescent="0.25">
      <c r="B3272" s="328"/>
      <c r="C3272" s="328"/>
      <c r="D3272" s="329"/>
      <c r="E3272" s="330"/>
      <c r="F3272" s="330"/>
      <c r="G3272" s="330"/>
      <c r="H3272" s="331"/>
      <c r="I3272" s="332"/>
      <c r="J3272" s="332"/>
      <c r="K3272" s="332"/>
      <c r="L3272" s="332"/>
      <c r="M3272" s="332"/>
      <c r="N3272" s="333"/>
    </row>
    <row r="3273" spans="2:14" x14ac:dyDescent="0.25">
      <c r="B3273" s="328"/>
      <c r="C3273" s="328"/>
      <c r="D3273" s="329"/>
      <c r="E3273" s="330"/>
      <c r="F3273" s="330"/>
      <c r="G3273" s="330"/>
      <c r="H3273" s="331"/>
      <c r="I3273" s="332"/>
      <c r="J3273" s="332"/>
      <c r="K3273" s="332"/>
      <c r="L3273" s="332"/>
      <c r="M3273" s="332"/>
      <c r="N3273" s="333"/>
    </row>
    <row r="3274" spans="2:14" x14ac:dyDescent="0.25">
      <c r="B3274" s="328"/>
      <c r="C3274" s="328"/>
      <c r="D3274" s="329"/>
      <c r="E3274" s="330"/>
      <c r="F3274" s="330"/>
      <c r="G3274" s="330"/>
      <c r="H3274" s="331"/>
      <c r="I3274" s="332"/>
      <c r="J3274" s="332"/>
      <c r="K3274" s="332"/>
      <c r="L3274" s="332"/>
      <c r="M3274" s="332"/>
      <c r="N3274" s="333"/>
    </row>
    <row r="3275" spans="2:14" x14ac:dyDescent="0.25">
      <c r="B3275" s="328"/>
      <c r="C3275" s="328"/>
      <c r="D3275" s="329"/>
      <c r="E3275" s="330"/>
      <c r="F3275" s="330"/>
      <c r="G3275" s="330"/>
      <c r="H3275" s="331"/>
      <c r="I3275" s="332"/>
      <c r="J3275" s="332"/>
      <c r="K3275" s="332"/>
      <c r="L3275" s="332"/>
      <c r="M3275" s="332"/>
      <c r="N3275" s="333"/>
    </row>
    <row r="3276" spans="2:14" x14ac:dyDescent="0.25">
      <c r="B3276" s="328"/>
      <c r="C3276" s="328"/>
      <c r="D3276" s="329"/>
      <c r="E3276" s="330"/>
      <c r="F3276" s="330"/>
      <c r="G3276" s="330"/>
      <c r="H3276" s="331"/>
      <c r="I3276" s="332"/>
      <c r="J3276" s="332"/>
      <c r="K3276" s="332"/>
      <c r="L3276" s="332"/>
      <c r="M3276" s="332"/>
      <c r="N3276" s="333"/>
    </row>
    <row r="3277" spans="2:14" x14ac:dyDescent="0.25">
      <c r="B3277" s="328"/>
      <c r="C3277" s="328"/>
      <c r="D3277" s="329"/>
      <c r="E3277" s="330"/>
      <c r="F3277" s="330"/>
      <c r="G3277" s="330"/>
      <c r="H3277" s="331"/>
      <c r="I3277" s="332"/>
      <c r="J3277" s="332"/>
      <c r="K3277" s="332"/>
      <c r="L3277" s="332"/>
      <c r="M3277" s="332"/>
      <c r="N3277" s="333"/>
    </row>
    <row r="3278" spans="2:14" x14ac:dyDescent="0.25">
      <c r="B3278" s="328"/>
      <c r="C3278" s="328"/>
      <c r="D3278" s="329"/>
      <c r="E3278" s="330"/>
      <c r="F3278" s="330"/>
      <c r="G3278" s="330"/>
      <c r="H3278" s="331"/>
      <c r="I3278" s="332"/>
      <c r="J3278" s="332"/>
      <c r="K3278" s="332"/>
      <c r="L3278" s="332"/>
      <c r="M3278" s="332"/>
      <c r="N3278" s="333"/>
    </row>
    <row r="3279" spans="2:14" x14ac:dyDescent="0.25">
      <c r="B3279" s="328"/>
      <c r="C3279" s="328"/>
      <c r="D3279" s="329"/>
      <c r="E3279" s="330"/>
      <c r="F3279" s="330"/>
      <c r="G3279" s="330"/>
      <c r="H3279" s="331"/>
      <c r="I3279" s="332"/>
      <c r="J3279" s="332"/>
      <c r="K3279" s="332"/>
      <c r="L3279" s="332"/>
      <c r="M3279" s="332"/>
      <c r="N3279" s="333"/>
    </row>
    <row r="3280" spans="2:14" x14ac:dyDescent="0.25">
      <c r="B3280" s="328"/>
      <c r="C3280" s="328"/>
      <c r="D3280" s="329"/>
      <c r="E3280" s="330"/>
      <c r="F3280" s="330"/>
      <c r="G3280" s="330"/>
      <c r="H3280" s="331"/>
      <c r="I3280" s="332"/>
      <c r="J3280" s="332"/>
      <c r="K3280" s="332"/>
      <c r="L3280" s="332"/>
      <c r="M3280" s="332"/>
      <c r="N3280" s="333"/>
    </row>
    <row r="3281" spans="2:14" x14ac:dyDescent="0.25">
      <c r="B3281" s="328"/>
      <c r="C3281" s="328"/>
      <c r="D3281" s="329"/>
      <c r="E3281" s="330"/>
      <c r="F3281" s="330"/>
      <c r="G3281" s="330"/>
      <c r="H3281" s="331"/>
      <c r="I3281" s="332"/>
      <c r="J3281" s="332"/>
      <c r="K3281" s="332"/>
      <c r="L3281" s="332"/>
      <c r="M3281" s="332"/>
      <c r="N3281" s="333"/>
    </row>
    <row r="3282" spans="2:14" x14ac:dyDescent="0.25">
      <c r="B3282" s="328"/>
      <c r="C3282" s="328"/>
      <c r="D3282" s="329"/>
      <c r="E3282" s="330"/>
      <c r="F3282" s="330"/>
      <c r="G3282" s="330"/>
      <c r="H3282" s="331"/>
      <c r="I3282" s="332"/>
      <c r="J3282" s="332"/>
      <c r="K3282" s="332"/>
      <c r="L3282" s="332"/>
      <c r="M3282" s="332"/>
      <c r="N3282" s="333"/>
    </row>
    <row r="3283" spans="2:14" x14ac:dyDescent="0.25">
      <c r="B3283" s="328"/>
      <c r="C3283" s="328"/>
      <c r="D3283" s="329"/>
      <c r="E3283" s="330"/>
      <c r="F3283" s="330"/>
      <c r="G3283" s="330"/>
      <c r="H3283" s="331"/>
      <c r="I3283" s="332"/>
      <c r="J3283" s="332"/>
      <c r="K3283" s="332"/>
      <c r="L3283" s="332"/>
      <c r="M3283" s="332"/>
      <c r="N3283" s="333"/>
    </row>
    <row r="3284" spans="2:14" x14ac:dyDescent="0.25">
      <c r="B3284" s="328"/>
      <c r="C3284" s="328"/>
      <c r="D3284" s="329"/>
      <c r="E3284" s="330"/>
      <c r="F3284" s="330"/>
      <c r="G3284" s="330"/>
      <c r="H3284" s="331"/>
      <c r="I3284" s="332"/>
      <c r="J3284" s="332"/>
      <c r="K3284" s="332"/>
      <c r="L3284" s="332"/>
      <c r="M3284" s="332"/>
      <c r="N3284" s="333"/>
    </row>
    <row r="3285" spans="2:14" x14ac:dyDescent="0.25">
      <c r="B3285" s="328"/>
      <c r="C3285" s="328"/>
      <c r="D3285" s="329"/>
      <c r="E3285" s="330"/>
      <c r="F3285" s="330"/>
      <c r="G3285" s="330"/>
      <c r="H3285" s="331"/>
      <c r="I3285" s="332"/>
      <c r="J3285" s="332"/>
      <c r="K3285" s="332"/>
      <c r="L3285" s="332"/>
      <c r="M3285" s="332"/>
      <c r="N3285" s="333"/>
    </row>
    <row r="3286" spans="2:14" x14ac:dyDescent="0.25">
      <c r="B3286" s="328"/>
      <c r="C3286" s="328"/>
      <c r="D3286" s="329"/>
      <c r="E3286" s="330"/>
      <c r="F3286" s="330"/>
      <c r="G3286" s="330"/>
      <c r="H3286" s="331"/>
      <c r="I3286" s="332"/>
      <c r="J3286" s="332"/>
      <c r="K3286" s="332"/>
      <c r="L3286" s="332"/>
      <c r="M3286" s="332"/>
      <c r="N3286" s="333"/>
    </row>
    <row r="3287" spans="2:14" x14ac:dyDescent="0.25">
      <c r="B3287" s="328"/>
      <c r="C3287" s="328"/>
      <c r="D3287" s="329"/>
      <c r="E3287" s="330"/>
      <c r="F3287" s="330"/>
      <c r="G3287" s="330"/>
      <c r="H3287" s="331"/>
      <c r="I3287" s="332"/>
      <c r="J3287" s="332"/>
      <c r="K3287" s="332"/>
      <c r="L3287" s="332"/>
      <c r="M3287" s="332"/>
      <c r="N3287" s="333"/>
    </row>
    <row r="3288" spans="2:14" x14ac:dyDescent="0.25">
      <c r="B3288" s="328"/>
      <c r="C3288" s="328"/>
      <c r="D3288" s="329"/>
      <c r="E3288" s="330"/>
      <c r="F3288" s="330"/>
      <c r="G3288" s="330"/>
      <c r="H3288" s="331"/>
      <c r="I3288" s="332"/>
      <c r="J3288" s="332"/>
      <c r="K3288" s="332"/>
      <c r="L3288" s="332"/>
      <c r="M3288" s="332"/>
      <c r="N3288" s="333"/>
    </row>
    <row r="3289" spans="2:14" x14ac:dyDescent="0.25">
      <c r="B3289" s="328"/>
      <c r="C3289" s="328"/>
      <c r="D3289" s="329"/>
      <c r="E3289" s="330"/>
      <c r="F3289" s="330"/>
      <c r="G3289" s="330"/>
      <c r="H3289" s="331"/>
      <c r="I3289" s="332"/>
      <c r="J3289" s="332"/>
      <c r="K3289" s="332"/>
      <c r="L3289" s="332"/>
      <c r="M3289" s="332"/>
      <c r="N3289" s="333"/>
    </row>
    <row r="3290" spans="2:14" x14ac:dyDescent="0.25">
      <c r="B3290" s="328"/>
      <c r="C3290" s="328"/>
      <c r="D3290" s="329"/>
      <c r="E3290" s="330"/>
      <c r="F3290" s="330"/>
      <c r="G3290" s="330"/>
      <c r="H3290" s="331"/>
      <c r="I3290" s="332"/>
      <c r="J3290" s="332"/>
      <c r="K3290" s="332"/>
      <c r="L3290" s="332"/>
      <c r="M3290" s="332"/>
      <c r="N3290" s="333"/>
    </row>
    <row r="3291" spans="2:14" x14ac:dyDescent="0.25">
      <c r="B3291" s="328"/>
      <c r="C3291" s="328"/>
      <c r="D3291" s="329"/>
      <c r="E3291" s="330"/>
      <c r="F3291" s="330"/>
      <c r="G3291" s="330"/>
      <c r="H3291" s="331"/>
      <c r="I3291" s="332"/>
      <c r="J3291" s="332"/>
      <c r="K3291" s="332"/>
      <c r="L3291" s="332"/>
      <c r="M3291" s="332"/>
      <c r="N3291" s="333"/>
    </row>
    <row r="3292" spans="2:14" x14ac:dyDescent="0.25">
      <c r="B3292" s="328"/>
      <c r="C3292" s="328"/>
      <c r="D3292" s="329"/>
      <c r="E3292" s="330"/>
      <c r="F3292" s="330"/>
      <c r="G3292" s="330"/>
      <c r="H3292" s="331"/>
      <c r="I3292" s="332"/>
      <c r="J3292" s="332"/>
      <c r="K3292" s="332"/>
      <c r="L3292" s="332"/>
      <c r="M3292" s="332"/>
      <c r="N3292" s="333"/>
    </row>
    <row r="3293" spans="2:14" x14ac:dyDescent="0.25">
      <c r="B3293" s="328"/>
      <c r="C3293" s="328"/>
      <c r="D3293" s="329"/>
      <c r="E3293" s="330"/>
      <c r="F3293" s="330"/>
      <c r="G3293" s="330"/>
      <c r="H3293" s="331"/>
      <c r="I3293" s="332"/>
      <c r="J3293" s="332"/>
      <c r="K3293" s="332"/>
      <c r="L3293" s="332"/>
      <c r="M3293" s="332"/>
      <c r="N3293" s="333"/>
    </row>
    <row r="3294" spans="2:14" x14ac:dyDescent="0.25">
      <c r="B3294" s="328"/>
      <c r="C3294" s="328"/>
      <c r="D3294" s="329"/>
      <c r="E3294" s="330"/>
      <c r="F3294" s="330"/>
      <c r="G3294" s="330"/>
      <c r="H3294" s="331"/>
      <c r="I3294" s="332"/>
      <c r="J3294" s="332"/>
      <c r="K3294" s="332"/>
      <c r="L3294" s="332"/>
      <c r="M3294" s="332"/>
      <c r="N3294" s="333"/>
    </row>
    <row r="3295" spans="2:14" x14ac:dyDescent="0.25">
      <c r="B3295" s="328"/>
      <c r="C3295" s="328"/>
      <c r="D3295" s="329"/>
      <c r="E3295" s="330"/>
      <c r="F3295" s="330"/>
      <c r="G3295" s="330"/>
      <c r="H3295" s="331"/>
      <c r="I3295" s="332"/>
      <c r="J3295" s="332"/>
      <c r="K3295" s="332"/>
      <c r="L3295" s="332"/>
      <c r="M3295" s="332"/>
      <c r="N3295" s="333"/>
    </row>
    <row r="3296" spans="2:14" x14ac:dyDescent="0.25">
      <c r="B3296" s="328"/>
      <c r="C3296" s="328"/>
      <c r="D3296" s="329"/>
      <c r="E3296" s="330"/>
      <c r="F3296" s="330"/>
      <c r="G3296" s="330"/>
      <c r="H3296" s="331"/>
      <c r="I3296" s="332"/>
      <c r="J3296" s="332"/>
      <c r="K3296" s="332"/>
      <c r="L3296" s="332"/>
      <c r="M3296" s="332"/>
      <c r="N3296" s="333"/>
    </row>
    <row r="3297" spans="2:14" x14ac:dyDescent="0.25">
      <c r="B3297" s="328"/>
      <c r="C3297" s="328"/>
      <c r="D3297" s="329"/>
      <c r="E3297" s="330"/>
      <c r="F3297" s="330"/>
      <c r="G3297" s="330"/>
      <c r="H3297" s="331"/>
      <c r="I3297" s="332"/>
      <c r="J3297" s="332"/>
      <c r="K3297" s="332"/>
      <c r="L3297" s="332"/>
      <c r="M3297" s="332"/>
      <c r="N3297" s="333"/>
    </row>
    <row r="3298" spans="2:14" x14ac:dyDescent="0.25">
      <c r="B3298" s="328"/>
      <c r="C3298" s="328"/>
      <c r="D3298" s="329"/>
      <c r="E3298" s="330"/>
      <c r="F3298" s="330"/>
      <c r="G3298" s="330"/>
      <c r="H3298" s="331"/>
      <c r="I3298" s="332"/>
      <c r="J3298" s="332"/>
      <c r="K3298" s="332"/>
      <c r="L3298" s="332"/>
      <c r="M3298" s="332"/>
      <c r="N3298" s="333"/>
    </row>
    <row r="3299" spans="2:14" x14ac:dyDescent="0.25">
      <c r="B3299" s="328"/>
      <c r="C3299" s="328"/>
      <c r="D3299" s="329"/>
      <c r="E3299" s="330"/>
      <c r="F3299" s="330"/>
      <c r="G3299" s="330"/>
      <c r="H3299" s="331"/>
      <c r="I3299" s="332"/>
      <c r="J3299" s="332"/>
      <c r="K3299" s="332"/>
      <c r="L3299" s="332"/>
      <c r="M3299" s="332"/>
      <c r="N3299" s="333"/>
    </row>
    <row r="3300" spans="2:14" x14ac:dyDescent="0.25">
      <c r="B3300" s="328"/>
      <c r="C3300" s="328"/>
      <c r="D3300" s="329"/>
      <c r="E3300" s="330"/>
      <c r="F3300" s="330"/>
      <c r="G3300" s="330"/>
      <c r="H3300" s="331"/>
      <c r="I3300" s="332"/>
      <c r="J3300" s="332"/>
      <c r="K3300" s="332"/>
      <c r="L3300" s="332"/>
      <c r="M3300" s="332"/>
      <c r="N3300" s="333"/>
    </row>
    <row r="3301" spans="2:14" x14ac:dyDescent="0.25">
      <c r="B3301" s="328"/>
      <c r="C3301" s="328"/>
      <c r="D3301" s="329"/>
      <c r="E3301" s="330"/>
      <c r="F3301" s="330"/>
      <c r="G3301" s="330"/>
      <c r="H3301" s="331"/>
      <c r="I3301" s="332"/>
      <c r="J3301" s="332"/>
      <c r="K3301" s="332"/>
      <c r="L3301" s="332"/>
      <c r="M3301" s="332"/>
      <c r="N3301" s="333"/>
    </row>
    <row r="3302" spans="2:14" x14ac:dyDescent="0.25">
      <c r="B3302" s="328"/>
      <c r="C3302" s="328"/>
      <c r="D3302" s="329"/>
      <c r="E3302" s="330"/>
      <c r="F3302" s="330"/>
      <c r="G3302" s="330"/>
      <c r="H3302" s="331"/>
      <c r="I3302" s="332"/>
      <c r="J3302" s="332"/>
      <c r="K3302" s="332"/>
      <c r="L3302" s="332"/>
      <c r="M3302" s="332"/>
      <c r="N3302" s="333"/>
    </row>
    <row r="3303" spans="2:14" x14ac:dyDescent="0.25">
      <c r="B3303" s="328"/>
      <c r="C3303" s="328"/>
      <c r="D3303" s="329"/>
      <c r="E3303" s="330"/>
      <c r="F3303" s="330"/>
      <c r="G3303" s="330"/>
      <c r="H3303" s="331"/>
      <c r="I3303" s="332"/>
      <c r="J3303" s="332"/>
      <c r="K3303" s="332"/>
      <c r="L3303" s="332"/>
      <c r="M3303" s="332"/>
      <c r="N3303" s="333"/>
    </row>
    <row r="3304" spans="2:14" x14ac:dyDescent="0.25">
      <c r="B3304" s="328"/>
      <c r="C3304" s="328"/>
      <c r="D3304" s="329"/>
      <c r="E3304" s="330"/>
      <c r="F3304" s="330"/>
      <c r="G3304" s="330"/>
      <c r="H3304" s="331"/>
      <c r="I3304" s="332"/>
      <c r="J3304" s="332"/>
      <c r="K3304" s="332"/>
      <c r="L3304" s="332"/>
      <c r="M3304" s="332"/>
      <c r="N3304" s="333"/>
    </row>
    <row r="3305" spans="2:14" x14ac:dyDescent="0.25">
      <c r="B3305" s="328"/>
      <c r="C3305" s="328"/>
      <c r="D3305" s="329"/>
      <c r="E3305" s="330"/>
      <c r="F3305" s="330"/>
      <c r="G3305" s="330"/>
      <c r="H3305" s="331"/>
      <c r="I3305" s="332"/>
      <c r="J3305" s="332"/>
      <c r="K3305" s="332"/>
      <c r="L3305" s="332"/>
      <c r="M3305" s="332"/>
      <c r="N3305" s="333"/>
    </row>
    <row r="3306" spans="2:14" x14ac:dyDescent="0.25">
      <c r="B3306" s="328"/>
      <c r="C3306" s="328"/>
      <c r="D3306" s="329"/>
      <c r="E3306" s="330"/>
      <c r="F3306" s="330"/>
      <c r="G3306" s="330"/>
      <c r="H3306" s="331"/>
      <c r="I3306" s="332"/>
      <c r="J3306" s="332"/>
      <c r="K3306" s="332"/>
      <c r="L3306" s="332"/>
      <c r="M3306" s="332"/>
      <c r="N3306" s="333"/>
    </row>
    <row r="3307" spans="2:14" x14ac:dyDescent="0.25">
      <c r="B3307" s="328"/>
      <c r="C3307" s="328"/>
      <c r="D3307" s="329"/>
      <c r="E3307" s="330"/>
      <c r="F3307" s="330"/>
      <c r="G3307" s="330"/>
      <c r="H3307" s="331"/>
      <c r="I3307" s="332"/>
      <c r="J3307" s="332"/>
      <c r="K3307" s="332"/>
      <c r="L3307" s="332"/>
      <c r="M3307" s="332"/>
      <c r="N3307" s="333"/>
    </row>
    <row r="3308" spans="2:14" x14ac:dyDescent="0.25">
      <c r="B3308" s="328"/>
      <c r="C3308" s="328"/>
      <c r="D3308" s="329"/>
      <c r="E3308" s="330"/>
      <c r="F3308" s="330"/>
      <c r="G3308" s="330"/>
      <c r="H3308" s="331"/>
      <c r="I3308" s="332"/>
      <c r="J3308" s="332"/>
      <c r="K3308" s="332"/>
      <c r="L3308" s="332"/>
      <c r="M3308" s="332"/>
      <c r="N3308" s="333"/>
    </row>
    <row r="3309" spans="2:14" x14ac:dyDescent="0.25">
      <c r="B3309" s="328"/>
      <c r="C3309" s="328"/>
      <c r="D3309" s="329"/>
      <c r="E3309" s="330"/>
      <c r="F3309" s="330"/>
      <c r="G3309" s="330"/>
      <c r="H3309" s="331"/>
      <c r="I3309" s="332"/>
      <c r="J3309" s="332"/>
      <c r="K3309" s="332"/>
      <c r="L3309" s="332"/>
      <c r="M3309" s="332"/>
      <c r="N3309" s="333"/>
    </row>
    <row r="3310" spans="2:14" x14ac:dyDescent="0.25">
      <c r="B3310" s="328"/>
      <c r="C3310" s="328"/>
      <c r="D3310" s="329"/>
      <c r="E3310" s="330"/>
      <c r="F3310" s="330"/>
      <c r="G3310" s="330"/>
      <c r="H3310" s="331"/>
      <c r="I3310" s="332"/>
      <c r="J3310" s="332"/>
      <c r="K3310" s="332"/>
      <c r="L3310" s="332"/>
      <c r="M3310" s="332"/>
      <c r="N3310" s="333"/>
    </row>
    <row r="3311" spans="2:14" x14ac:dyDescent="0.25">
      <c r="B3311" s="328"/>
      <c r="C3311" s="328"/>
      <c r="D3311" s="329"/>
      <c r="E3311" s="330"/>
      <c r="F3311" s="330"/>
      <c r="G3311" s="330"/>
      <c r="H3311" s="331"/>
      <c r="I3311" s="332"/>
      <c r="J3311" s="332"/>
      <c r="K3311" s="332"/>
      <c r="L3311" s="332"/>
      <c r="M3311" s="332"/>
      <c r="N3311" s="333"/>
    </row>
    <row r="3312" spans="2:14" x14ac:dyDescent="0.25">
      <c r="B3312" s="328"/>
      <c r="C3312" s="328"/>
      <c r="D3312" s="329"/>
      <c r="E3312" s="330"/>
      <c r="F3312" s="330"/>
      <c r="G3312" s="330"/>
      <c r="H3312" s="331"/>
      <c r="I3312" s="332"/>
      <c r="J3312" s="332"/>
      <c r="K3312" s="332"/>
      <c r="L3312" s="332"/>
      <c r="M3312" s="332"/>
      <c r="N3312" s="333"/>
    </row>
    <row r="3313" spans="2:14" x14ac:dyDescent="0.25">
      <c r="B3313" s="328"/>
      <c r="C3313" s="328"/>
      <c r="D3313" s="329"/>
      <c r="E3313" s="330"/>
      <c r="F3313" s="330"/>
      <c r="G3313" s="330"/>
      <c r="H3313" s="331"/>
      <c r="I3313" s="332"/>
      <c r="J3313" s="332"/>
      <c r="K3313" s="332"/>
      <c r="L3313" s="332"/>
      <c r="M3313" s="332"/>
      <c r="N3313" s="333"/>
    </row>
    <row r="3314" spans="2:14" x14ac:dyDescent="0.25">
      <c r="B3314" s="328"/>
      <c r="C3314" s="328"/>
      <c r="D3314" s="329"/>
      <c r="E3314" s="330"/>
      <c r="F3314" s="330"/>
      <c r="G3314" s="330"/>
      <c r="H3314" s="331"/>
      <c r="I3314" s="332"/>
      <c r="J3314" s="332"/>
      <c r="K3314" s="332"/>
      <c r="L3314" s="332"/>
      <c r="M3314" s="332"/>
      <c r="N3314" s="333"/>
    </row>
    <row r="3315" spans="2:14" x14ac:dyDescent="0.25">
      <c r="B3315" s="328"/>
      <c r="C3315" s="328"/>
      <c r="D3315" s="329"/>
      <c r="E3315" s="330"/>
      <c r="F3315" s="330"/>
      <c r="G3315" s="330"/>
      <c r="H3315" s="331"/>
      <c r="I3315" s="332"/>
      <c r="J3315" s="332"/>
      <c r="K3315" s="332"/>
      <c r="L3315" s="332"/>
      <c r="M3315" s="332"/>
      <c r="N3315" s="333"/>
    </row>
    <row r="3316" spans="2:14" x14ac:dyDescent="0.25">
      <c r="B3316" s="328"/>
      <c r="C3316" s="328"/>
      <c r="D3316" s="329"/>
      <c r="E3316" s="330"/>
      <c r="F3316" s="330"/>
      <c r="G3316" s="330"/>
      <c r="H3316" s="331"/>
      <c r="I3316" s="332"/>
      <c r="J3316" s="332"/>
      <c r="K3316" s="332"/>
      <c r="L3316" s="332"/>
      <c r="M3316" s="332"/>
      <c r="N3316" s="333"/>
    </row>
    <row r="3317" spans="2:14" x14ac:dyDescent="0.25">
      <c r="B3317" s="328"/>
      <c r="C3317" s="328"/>
      <c r="D3317" s="329"/>
      <c r="E3317" s="330"/>
      <c r="F3317" s="330"/>
      <c r="G3317" s="330"/>
      <c r="H3317" s="331"/>
      <c r="I3317" s="332"/>
      <c r="J3317" s="332"/>
      <c r="K3317" s="332"/>
      <c r="L3317" s="332"/>
      <c r="M3317" s="332"/>
      <c r="N3317" s="333"/>
    </row>
    <row r="3318" spans="2:14" x14ac:dyDescent="0.25">
      <c r="B3318" s="328"/>
      <c r="C3318" s="328"/>
      <c r="D3318" s="329"/>
      <c r="E3318" s="330"/>
      <c r="F3318" s="330"/>
      <c r="G3318" s="330"/>
      <c r="H3318" s="331"/>
      <c r="I3318" s="332"/>
      <c r="J3318" s="332"/>
      <c r="K3318" s="332"/>
      <c r="L3318" s="332"/>
      <c r="M3318" s="332"/>
      <c r="N3318" s="333"/>
    </row>
    <row r="3319" spans="2:14" x14ac:dyDescent="0.25">
      <c r="B3319" s="328"/>
      <c r="C3319" s="328"/>
      <c r="D3319" s="329"/>
      <c r="E3319" s="330"/>
      <c r="F3319" s="330"/>
      <c r="G3319" s="330"/>
      <c r="H3319" s="331"/>
      <c r="I3319" s="332"/>
      <c r="J3319" s="332"/>
      <c r="K3319" s="332"/>
      <c r="L3319" s="332"/>
      <c r="M3319" s="332"/>
      <c r="N3319" s="333"/>
    </row>
    <row r="3320" spans="2:14" x14ac:dyDescent="0.25">
      <c r="B3320" s="328"/>
      <c r="C3320" s="328"/>
      <c r="D3320" s="329"/>
      <c r="E3320" s="330"/>
      <c r="F3320" s="330"/>
      <c r="G3320" s="330"/>
      <c r="H3320" s="331"/>
      <c r="I3320" s="332"/>
      <c r="J3320" s="332"/>
      <c r="K3320" s="332"/>
      <c r="L3320" s="332"/>
      <c r="M3320" s="332"/>
      <c r="N3320" s="333"/>
    </row>
    <row r="3321" spans="2:14" x14ac:dyDescent="0.25">
      <c r="B3321" s="328"/>
      <c r="C3321" s="328"/>
      <c r="D3321" s="329"/>
      <c r="E3321" s="330"/>
      <c r="F3321" s="330"/>
      <c r="G3321" s="330"/>
      <c r="H3321" s="331"/>
      <c r="I3321" s="332"/>
      <c r="J3321" s="332"/>
      <c r="K3321" s="332"/>
      <c r="L3321" s="332"/>
      <c r="M3321" s="332"/>
      <c r="N3321" s="333"/>
    </row>
    <row r="3322" spans="2:14" x14ac:dyDescent="0.25">
      <c r="B3322" s="328"/>
      <c r="C3322" s="328"/>
      <c r="D3322" s="329"/>
      <c r="E3322" s="330"/>
      <c r="F3322" s="330"/>
      <c r="G3322" s="330"/>
      <c r="H3322" s="331"/>
      <c r="I3322" s="332"/>
      <c r="J3322" s="332"/>
      <c r="K3322" s="332"/>
      <c r="L3322" s="332"/>
      <c r="M3322" s="332"/>
      <c r="N3322" s="333"/>
    </row>
    <row r="3323" spans="2:14" x14ac:dyDescent="0.25">
      <c r="B3323" s="328"/>
      <c r="C3323" s="328"/>
      <c r="D3323" s="329"/>
      <c r="E3323" s="330"/>
      <c r="F3323" s="330"/>
      <c r="G3323" s="330"/>
      <c r="H3323" s="331"/>
      <c r="I3323" s="332"/>
      <c r="J3323" s="332"/>
      <c r="K3323" s="332"/>
      <c r="L3323" s="332"/>
      <c r="M3323" s="332"/>
      <c r="N3323" s="333"/>
    </row>
    <row r="3324" spans="2:14" x14ac:dyDescent="0.25">
      <c r="B3324" s="328"/>
      <c r="C3324" s="328"/>
      <c r="D3324" s="329"/>
      <c r="E3324" s="330"/>
      <c r="F3324" s="330"/>
      <c r="G3324" s="330"/>
      <c r="H3324" s="331"/>
      <c r="I3324" s="332"/>
      <c r="J3324" s="332"/>
      <c r="K3324" s="332"/>
      <c r="L3324" s="332"/>
      <c r="M3324" s="332"/>
      <c r="N3324" s="333"/>
    </row>
    <row r="3325" spans="2:14" x14ac:dyDescent="0.25">
      <c r="B3325" s="328"/>
      <c r="C3325" s="328"/>
      <c r="D3325" s="329"/>
      <c r="E3325" s="330"/>
      <c r="F3325" s="330"/>
      <c r="G3325" s="330"/>
      <c r="H3325" s="331"/>
      <c r="I3325" s="332"/>
      <c r="J3325" s="332"/>
      <c r="K3325" s="332"/>
      <c r="L3325" s="332"/>
      <c r="M3325" s="332"/>
      <c r="N3325" s="333"/>
    </row>
    <row r="3326" spans="2:14" x14ac:dyDescent="0.25">
      <c r="B3326" s="328"/>
      <c r="C3326" s="328"/>
      <c r="D3326" s="329"/>
      <c r="E3326" s="330"/>
      <c r="F3326" s="330"/>
      <c r="G3326" s="330"/>
      <c r="H3326" s="331"/>
      <c r="I3326" s="332"/>
      <c r="J3326" s="332"/>
      <c r="K3326" s="332"/>
      <c r="L3326" s="332"/>
      <c r="M3326" s="332"/>
      <c r="N3326" s="333"/>
    </row>
    <row r="3327" spans="2:14" x14ac:dyDescent="0.25">
      <c r="B3327" s="328"/>
      <c r="C3327" s="328"/>
      <c r="D3327" s="329"/>
      <c r="E3327" s="330"/>
      <c r="F3327" s="330"/>
      <c r="G3327" s="330"/>
      <c r="H3327" s="331"/>
      <c r="I3327" s="332"/>
      <c r="J3327" s="332"/>
      <c r="K3327" s="332"/>
      <c r="L3327" s="332"/>
      <c r="M3327" s="332"/>
      <c r="N3327" s="333"/>
    </row>
    <row r="3328" spans="2:14" x14ac:dyDescent="0.25">
      <c r="B3328" s="328"/>
      <c r="C3328" s="328"/>
      <c r="D3328" s="329"/>
      <c r="E3328" s="330"/>
      <c r="F3328" s="330"/>
      <c r="G3328" s="330"/>
      <c r="H3328" s="331"/>
      <c r="I3328" s="332"/>
      <c r="J3328" s="332"/>
      <c r="K3328" s="332"/>
      <c r="L3328" s="332"/>
      <c r="M3328" s="332"/>
      <c r="N3328" s="333"/>
    </row>
    <row r="3329" spans="2:14" x14ac:dyDescent="0.25">
      <c r="B3329" s="328"/>
      <c r="C3329" s="328"/>
      <c r="D3329" s="329"/>
      <c r="E3329" s="330"/>
      <c r="F3329" s="330"/>
      <c r="G3329" s="330"/>
      <c r="H3329" s="331"/>
      <c r="I3329" s="332"/>
      <c r="J3329" s="332"/>
      <c r="K3329" s="332"/>
      <c r="L3329" s="332"/>
      <c r="M3329" s="332"/>
      <c r="N3329" s="333"/>
    </row>
    <row r="3330" spans="2:14" x14ac:dyDescent="0.25">
      <c r="B3330" s="328"/>
      <c r="C3330" s="328"/>
      <c r="D3330" s="329"/>
      <c r="E3330" s="330"/>
      <c r="F3330" s="330"/>
      <c r="G3330" s="330"/>
      <c r="H3330" s="331"/>
      <c r="I3330" s="332"/>
      <c r="J3330" s="332"/>
      <c r="K3330" s="332"/>
      <c r="L3330" s="332"/>
      <c r="M3330" s="332"/>
      <c r="N3330" s="333"/>
    </row>
    <row r="3331" spans="2:14" x14ac:dyDescent="0.25">
      <c r="B3331" s="328"/>
      <c r="C3331" s="328"/>
      <c r="D3331" s="329"/>
      <c r="E3331" s="330"/>
      <c r="F3331" s="330"/>
      <c r="G3331" s="330"/>
      <c r="H3331" s="331"/>
      <c r="I3331" s="332"/>
      <c r="J3331" s="332"/>
      <c r="K3331" s="332"/>
      <c r="L3331" s="332"/>
      <c r="M3331" s="332"/>
      <c r="N3331" s="333"/>
    </row>
    <row r="3332" spans="2:14" x14ac:dyDescent="0.25">
      <c r="B3332" s="328"/>
      <c r="C3332" s="328"/>
      <c r="D3332" s="329"/>
      <c r="E3332" s="330"/>
      <c r="F3332" s="330"/>
      <c r="G3332" s="330"/>
      <c r="H3332" s="331"/>
      <c r="I3332" s="332"/>
      <c r="J3332" s="332"/>
      <c r="K3332" s="332"/>
      <c r="L3332" s="332"/>
      <c r="M3332" s="332"/>
      <c r="N3332" s="333"/>
    </row>
    <row r="3333" spans="2:14" x14ac:dyDescent="0.25">
      <c r="B3333" s="328"/>
      <c r="C3333" s="328"/>
      <c r="D3333" s="329"/>
      <c r="E3333" s="330"/>
      <c r="F3333" s="330"/>
      <c r="G3333" s="330"/>
      <c r="H3333" s="331"/>
      <c r="I3333" s="332"/>
      <c r="J3333" s="332"/>
      <c r="K3333" s="332"/>
      <c r="L3333" s="332"/>
      <c r="M3333" s="332"/>
      <c r="N3333" s="333"/>
    </row>
    <row r="3334" spans="2:14" x14ac:dyDescent="0.25">
      <c r="B3334" s="328"/>
      <c r="C3334" s="328"/>
      <c r="D3334" s="329"/>
      <c r="E3334" s="330"/>
      <c r="F3334" s="330"/>
      <c r="G3334" s="330"/>
      <c r="H3334" s="331"/>
      <c r="I3334" s="332"/>
      <c r="J3334" s="332"/>
      <c r="K3334" s="332"/>
      <c r="L3334" s="332"/>
      <c r="M3334" s="332"/>
      <c r="N3334" s="333"/>
    </row>
    <row r="3335" spans="2:14" x14ac:dyDescent="0.25">
      <c r="B3335" s="328"/>
      <c r="C3335" s="328"/>
      <c r="D3335" s="329"/>
      <c r="E3335" s="330"/>
      <c r="F3335" s="330"/>
      <c r="G3335" s="330"/>
      <c r="H3335" s="331"/>
      <c r="I3335" s="332"/>
      <c r="J3335" s="332"/>
      <c r="K3335" s="332"/>
      <c r="L3335" s="332"/>
      <c r="M3335" s="332"/>
      <c r="N3335" s="333"/>
    </row>
    <row r="3336" spans="2:14" x14ac:dyDescent="0.25">
      <c r="B3336" s="328"/>
      <c r="C3336" s="328"/>
      <c r="D3336" s="329"/>
      <c r="E3336" s="330"/>
      <c r="F3336" s="330"/>
      <c r="G3336" s="330"/>
      <c r="H3336" s="331"/>
      <c r="I3336" s="332"/>
      <c r="J3336" s="332"/>
      <c r="K3336" s="332"/>
      <c r="L3336" s="332"/>
      <c r="M3336" s="332"/>
      <c r="N3336" s="333"/>
    </row>
    <row r="3337" spans="2:14" x14ac:dyDescent="0.25">
      <c r="B3337" s="328"/>
      <c r="C3337" s="328"/>
      <c r="D3337" s="329"/>
      <c r="E3337" s="330"/>
      <c r="F3337" s="330"/>
      <c r="G3337" s="330"/>
      <c r="H3337" s="331"/>
      <c r="I3337" s="332"/>
      <c r="J3337" s="332"/>
      <c r="K3337" s="332"/>
      <c r="L3337" s="332"/>
      <c r="M3337" s="332"/>
      <c r="N3337" s="333"/>
    </row>
    <row r="3338" spans="2:14" x14ac:dyDescent="0.25">
      <c r="B3338" s="328"/>
      <c r="C3338" s="328"/>
      <c r="D3338" s="329"/>
      <c r="E3338" s="330"/>
      <c r="F3338" s="330"/>
      <c r="G3338" s="330"/>
      <c r="H3338" s="331"/>
      <c r="I3338" s="332"/>
      <c r="J3338" s="332"/>
      <c r="K3338" s="332"/>
      <c r="L3338" s="332"/>
      <c r="M3338" s="332"/>
      <c r="N3338" s="333"/>
    </row>
    <row r="3339" spans="2:14" x14ac:dyDescent="0.25">
      <c r="B3339" s="328"/>
      <c r="C3339" s="328"/>
      <c r="D3339" s="329"/>
      <c r="E3339" s="330"/>
      <c r="F3339" s="330"/>
      <c r="G3339" s="330"/>
      <c r="H3339" s="331"/>
      <c r="I3339" s="332"/>
      <c r="J3339" s="332"/>
      <c r="K3339" s="332"/>
      <c r="L3339" s="332"/>
      <c r="M3339" s="332"/>
      <c r="N3339" s="333"/>
    </row>
    <row r="3340" spans="2:14" x14ac:dyDescent="0.25">
      <c r="B3340" s="328"/>
      <c r="C3340" s="328"/>
      <c r="D3340" s="329"/>
      <c r="E3340" s="330"/>
      <c r="F3340" s="330"/>
      <c r="G3340" s="330"/>
      <c r="H3340" s="331"/>
      <c r="I3340" s="332"/>
      <c r="J3340" s="332"/>
      <c r="K3340" s="332"/>
      <c r="L3340" s="332"/>
      <c r="M3340" s="332"/>
      <c r="N3340" s="333"/>
    </row>
    <row r="3341" spans="2:14" x14ac:dyDescent="0.25">
      <c r="B3341" s="328"/>
      <c r="C3341" s="328"/>
      <c r="D3341" s="329"/>
      <c r="E3341" s="330"/>
      <c r="F3341" s="330"/>
      <c r="G3341" s="330"/>
      <c r="H3341" s="331"/>
      <c r="I3341" s="332"/>
      <c r="J3341" s="332"/>
      <c r="K3341" s="332"/>
      <c r="L3341" s="332"/>
      <c r="M3341" s="332"/>
      <c r="N3341" s="333"/>
    </row>
    <row r="3342" spans="2:14" x14ac:dyDescent="0.25">
      <c r="B3342" s="328"/>
      <c r="C3342" s="328"/>
      <c r="D3342" s="329"/>
      <c r="E3342" s="330"/>
      <c r="F3342" s="330"/>
      <c r="G3342" s="330"/>
      <c r="H3342" s="331"/>
      <c r="I3342" s="332"/>
      <c r="J3342" s="332"/>
      <c r="K3342" s="332"/>
      <c r="L3342" s="332"/>
      <c r="M3342" s="332"/>
      <c r="N3342" s="333"/>
    </row>
    <row r="3343" spans="2:14" x14ac:dyDescent="0.25">
      <c r="B3343" s="328"/>
      <c r="C3343" s="328"/>
      <c r="D3343" s="329"/>
      <c r="E3343" s="330"/>
      <c r="F3343" s="330"/>
      <c r="G3343" s="330"/>
      <c r="H3343" s="331"/>
      <c r="I3343" s="332"/>
      <c r="J3343" s="332"/>
      <c r="K3343" s="332"/>
      <c r="L3343" s="332"/>
      <c r="M3343" s="332"/>
      <c r="N3343" s="333"/>
    </row>
    <row r="3344" spans="2:14" x14ac:dyDescent="0.25">
      <c r="B3344" s="328"/>
      <c r="C3344" s="328"/>
      <c r="D3344" s="329"/>
      <c r="E3344" s="330"/>
      <c r="F3344" s="330"/>
      <c r="G3344" s="330"/>
      <c r="H3344" s="331"/>
      <c r="I3344" s="332"/>
      <c r="J3344" s="332"/>
      <c r="K3344" s="332"/>
      <c r="L3344" s="332"/>
      <c r="M3344" s="332"/>
      <c r="N3344" s="333"/>
    </row>
    <row r="3345" spans="2:14" x14ac:dyDescent="0.25">
      <c r="B3345" s="328"/>
      <c r="C3345" s="328"/>
      <c r="D3345" s="329"/>
      <c r="E3345" s="330"/>
      <c r="F3345" s="330"/>
      <c r="G3345" s="330"/>
      <c r="H3345" s="331"/>
      <c r="I3345" s="332"/>
      <c r="J3345" s="332"/>
      <c r="K3345" s="332"/>
      <c r="L3345" s="332"/>
      <c r="M3345" s="332"/>
      <c r="N3345" s="333"/>
    </row>
    <row r="3346" spans="2:14" x14ac:dyDescent="0.25">
      <c r="B3346" s="328"/>
      <c r="C3346" s="328"/>
      <c r="D3346" s="329"/>
      <c r="E3346" s="330"/>
      <c r="F3346" s="330"/>
      <c r="G3346" s="330"/>
      <c r="H3346" s="331"/>
      <c r="I3346" s="332"/>
      <c r="J3346" s="332"/>
      <c r="K3346" s="332"/>
      <c r="L3346" s="332"/>
      <c r="M3346" s="332"/>
      <c r="N3346" s="333"/>
    </row>
    <row r="3347" spans="2:14" x14ac:dyDescent="0.25">
      <c r="B3347" s="328"/>
      <c r="C3347" s="328"/>
      <c r="D3347" s="329"/>
      <c r="E3347" s="330"/>
      <c r="F3347" s="330"/>
      <c r="G3347" s="330"/>
      <c r="H3347" s="331"/>
      <c r="I3347" s="332"/>
      <c r="J3347" s="332"/>
      <c r="K3347" s="332"/>
      <c r="L3347" s="332"/>
      <c r="M3347" s="332"/>
      <c r="N3347" s="333"/>
    </row>
    <row r="3348" spans="2:14" x14ac:dyDescent="0.25">
      <c r="B3348" s="328"/>
      <c r="C3348" s="328"/>
      <c r="D3348" s="329"/>
      <c r="E3348" s="330"/>
      <c r="F3348" s="330"/>
      <c r="G3348" s="330"/>
      <c r="H3348" s="331"/>
      <c r="I3348" s="332"/>
      <c r="J3348" s="332"/>
      <c r="K3348" s="332"/>
      <c r="L3348" s="332"/>
      <c r="M3348" s="332"/>
      <c r="N3348" s="333"/>
    </row>
    <row r="3349" spans="2:14" x14ac:dyDescent="0.25">
      <c r="B3349" s="328"/>
      <c r="C3349" s="328"/>
      <c r="D3349" s="329"/>
      <c r="E3349" s="330"/>
      <c r="F3349" s="330"/>
      <c r="G3349" s="330"/>
      <c r="H3349" s="331"/>
      <c r="I3349" s="332"/>
      <c r="J3349" s="332"/>
      <c r="K3349" s="332"/>
      <c r="L3349" s="332"/>
      <c r="M3349" s="332"/>
      <c r="N3349" s="333"/>
    </row>
    <row r="3350" spans="2:14" x14ac:dyDescent="0.25">
      <c r="B3350" s="328"/>
      <c r="C3350" s="328"/>
      <c r="D3350" s="329"/>
      <c r="E3350" s="330"/>
      <c r="F3350" s="330"/>
      <c r="G3350" s="330"/>
      <c r="H3350" s="331"/>
      <c r="I3350" s="332"/>
      <c r="J3350" s="332"/>
      <c r="K3350" s="332"/>
      <c r="L3350" s="332"/>
      <c r="M3350" s="332"/>
      <c r="N3350" s="333"/>
    </row>
    <row r="3351" spans="2:14" x14ac:dyDescent="0.25">
      <c r="B3351" s="328"/>
      <c r="C3351" s="328"/>
      <c r="D3351" s="329"/>
      <c r="E3351" s="330"/>
      <c r="F3351" s="330"/>
      <c r="G3351" s="330"/>
      <c r="H3351" s="331"/>
      <c r="I3351" s="332"/>
      <c r="J3351" s="332"/>
      <c r="K3351" s="332"/>
      <c r="L3351" s="332"/>
      <c r="M3351" s="332"/>
      <c r="N3351" s="333"/>
    </row>
    <row r="3352" spans="2:14" x14ac:dyDescent="0.25">
      <c r="B3352" s="328"/>
      <c r="C3352" s="328"/>
      <c r="D3352" s="329"/>
      <c r="E3352" s="330"/>
      <c r="F3352" s="330"/>
      <c r="G3352" s="330"/>
      <c r="H3352" s="331"/>
      <c r="I3352" s="332"/>
      <c r="J3352" s="332"/>
      <c r="K3352" s="332"/>
      <c r="L3352" s="332"/>
      <c r="M3352" s="332"/>
      <c r="N3352" s="333"/>
    </row>
    <row r="3353" spans="2:14" x14ac:dyDescent="0.25">
      <c r="B3353" s="328"/>
      <c r="C3353" s="328"/>
      <c r="D3353" s="329"/>
      <c r="E3353" s="330"/>
      <c r="F3353" s="330"/>
      <c r="G3353" s="330"/>
      <c r="H3353" s="331"/>
      <c r="I3353" s="332"/>
      <c r="J3353" s="332"/>
      <c r="K3353" s="332"/>
      <c r="L3353" s="332"/>
      <c r="M3353" s="332"/>
      <c r="N3353" s="333"/>
    </row>
    <row r="3354" spans="2:14" x14ac:dyDescent="0.25">
      <c r="B3354" s="328"/>
      <c r="C3354" s="328"/>
      <c r="D3354" s="329"/>
      <c r="E3354" s="330"/>
      <c r="F3354" s="330"/>
      <c r="G3354" s="330"/>
      <c r="H3354" s="331"/>
      <c r="I3354" s="332"/>
      <c r="J3354" s="332"/>
      <c r="K3354" s="332"/>
      <c r="L3354" s="332"/>
      <c r="M3354" s="332"/>
      <c r="N3354" s="333"/>
    </row>
    <row r="3355" spans="2:14" x14ac:dyDescent="0.25">
      <c r="B3355" s="328"/>
      <c r="C3355" s="328"/>
      <c r="D3355" s="329"/>
      <c r="E3355" s="330"/>
      <c r="F3355" s="330"/>
      <c r="G3355" s="330"/>
      <c r="H3355" s="331"/>
      <c r="I3355" s="332"/>
      <c r="J3355" s="332"/>
      <c r="K3355" s="332"/>
      <c r="L3355" s="332"/>
      <c r="M3355" s="332"/>
      <c r="N3355" s="333"/>
    </row>
    <row r="3356" spans="2:14" x14ac:dyDescent="0.25">
      <c r="B3356" s="328"/>
      <c r="C3356" s="328"/>
      <c r="D3356" s="329"/>
      <c r="E3356" s="330"/>
      <c r="F3356" s="330"/>
      <c r="G3356" s="330"/>
      <c r="H3356" s="331"/>
      <c r="I3356" s="332"/>
      <c r="J3356" s="332"/>
      <c r="K3356" s="332"/>
      <c r="L3356" s="332"/>
      <c r="M3356" s="332"/>
      <c r="N3356" s="333"/>
    </row>
    <row r="3357" spans="2:14" x14ac:dyDescent="0.25">
      <c r="B3357" s="328"/>
      <c r="C3357" s="328"/>
      <c r="D3357" s="329"/>
      <c r="E3357" s="330"/>
      <c r="F3357" s="330"/>
      <c r="G3357" s="330"/>
      <c r="H3357" s="331"/>
      <c r="I3357" s="332"/>
      <c r="J3357" s="332"/>
      <c r="K3357" s="332"/>
      <c r="L3357" s="332"/>
      <c r="M3357" s="332"/>
      <c r="N3357" s="333"/>
    </row>
    <row r="3358" spans="2:14" x14ac:dyDescent="0.25">
      <c r="B3358" s="328"/>
      <c r="C3358" s="328"/>
      <c r="D3358" s="329"/>
      <c r="E3358" s="330"/>
      <c r="F3358" s="330"/>
      <c r="G3358" s="330"/>
      <c r="H3358" s="331"/>
      <c r="I3358" s="332"/>
      <c r="J3358" s="332"/>
      <c r="K3358" s="332"/>
      <c r="L3358" s="332"/>
      <c r="M3358" s="332"/>
      <c r="N3358" s="333"/>
    </row>
    <row r="3359" spans="2:14" x14ac:dyDescent="0.25">
      <c r="B3359" s="328"/>
      <c r="C3359" s="328"/>
      <c r="D3359" s="329"/>
      <c r="E3359" s="330"/>
      <c r="F3359" s="330"/>
      <c r="G3359" s="330"/>
      <c r="H3359" s="331"/>
      <c r="I3359" s="332"/>
      <c r="J3359" s="332"/>
      <c r="K3359" s="332"/>
      <c r="L3359" s="332"/>
      <c r="M3359" s="332"/>
      <c r="N3359" s="333"/>
    </row>
    <row r="3360" spans="2:14" x14ac:dyDescent="0.25">
      <c r="B3360" s="328"/>
      <c r="C3360" s="328"/>
      <c r="D3360" s="329"/>
      <c r="E3360" s="330"/>
      <c r="F3360" s="330"/>
      <c r="G3360" s="330"/>
      <c r="H3360" s="331"/>
      <c r="I3360" s="332"/>
      <c r="J3360" s="332"/>
      <c r="K3360" s="332"/>
      <c r="L3360" s="332"/>
      <c r="M3360" s="332"/>
      <c r="N3360" s="333"/>
    </row>
    <row r="3361" spans="2:14" x14ac:dyDescent="0.25">
      <c r="B3361" s="328"/>
      <c r="C3361" s="328"/>
      <c r="D3361" s="329"/>
      <c r="E3361" s="330"/>
      <c r="F3361" s="330"/>
      <c r="G3361" s="330"/>
      <c r="H3361" s="331"/>
      <c r="I3361" s="332"/>
      <c r="J3361" s="332"/>
      <c r="K3361" s="332"/>
      <c r="L3361" s="332"/>
      <c r="M3361" s="332"/>
      <c r="N3361" s="333"/>
    </row>
    <row r="3362" spans="2:14" x14ac:dyDescent="0.25">
      <c r="B3362" s="328"/>
      <c r="C3362" s="328"/>
      <c r="D3362" s="329"/>
      <c r="E3362" s="330"/>
      <c r="F3362" s="330"/>
      <c r="G3362" s="330"/>
      <c r="H3362" s="331"/>
      <c r="I3362" s="332"/>
      <c r="J3362" s="332"/>
      <c r="K3362" s="332"/>
      <c r="L3362" s="332"/>
      <c r="M3362" s="332"/>
      <c r="N3362" s="333"/>
    </row>
    <row r="3363" spans="2:14" x14ac:dyDescent="0.25">
      <c r="B3363" s="328"/>
      <c r="C3363" s="328"/>
      <c r="D3363" s="329"/>
      <c r="E3363" s="330"/>
      <c r="F3363" s="330"/>
      <c r="G3363" s="330"/>
      <c r="H3363" s="331"/>
      <c r="I3363" s="332"/>
      <c r="J3363" s="332"/>
      <c r="K3363" s="332"/>
      <c r="L3363" s="332"/>
      <c r="M3363" s="332"/>
      <c r="N3363" s="333"/>
    </row>
    <row r="3364" spans="2:14" x14ac:dyDescent="0.25">
      <c r="B3364" s="328"/>
      <c r="C3364" s="328"/>
      <c r="D3364" s="329"/>
      <c r="E3364" s="330"/>
      <c r="F3364" s="330"/>
      <c r="G3364" s="330"/>
      <c r="H3364" s="331"/>
      <c r="I3364" s="332"/>
      <c r="J3364" s="332"/>
      <c r="K3364" s="332"/>
      <c r="L3364" s="332"/>
      <c r="M3364" s="332"/>
      <c r="N3364" s="333"/>
    </row>
    <row r="3365" spans="2:14" x14ac:dyDescent="0.25">
      <c r="B3365" s="328"/>
      <c r="C3365" s="328"/>
      <c r="D3365" s="329"/>
      <c r="E3365" s="330"/>
      <c r="F3365" s="330"/>
      <c r="G3365" s="330"/>
      <c r="H3365" s="331"/>
      <c r="I3365" s="332"/>
      <c r="J3365" s="332"/>
      <c r="K3365" s="332"/>
      <c r="L3365" s="332"/>
      <c r="M3365" s="332"/>
      <c r="N3365" s="333"/>
    </row>
    <row r="3366" spans="2:14" x14ac:dyDescent="0.25">
      <c r="B3366" s="328"/>
      <c r="C3366" s="328"/>
      <c r="D3366" s="329"/>
      <c r="E3366" s="330"/>
      <c r="F3366" s="330"/>
      <c r="G3366" s="330"/>
      <c r="H3366" s="331"/>
      <c r="I3366" s="332"/>
      <c r="J3366" s="332"/>
      <c r="K3366" s="332"/>
      <c r="L3366" s="332"/>
      <c r="M3366" s="332"/>
      <c r="N3366" s="333"/>
    </row>
    <row r="3367" spans="2:14" x14ac:dyDescent="0.25">
      <c r="B3367" s="328"/>
      <c r="C3367" s="328"/>
      <c r="D3367" s="329"/>
      <c r="E3367" s="330"/>
      <c r="F3367" s="330"/>
      <c r="G3367" s="330"/>
      <c r="H3367" s="331"/>
      <c r="I3367" s="332"/>
      <c r="J3367" s="332"/>
      <c r="K3367" s="332"/>
      <c r="L3367" s="332"/>
      <c r="M3367" s="332"/>
      <c r="N3367" s="333"/>
    </row>
    <row r="3368" spans="2:14" x14ac:dyDescent="0.25">
      <c r="B3368" s="328"/>
      <c r="C3368" s="328"/>
      <c r="D3368" s="329"/>
      <c r="E3368" s="330"/>
      <c r="F3368" s="330"/>
      <c r="G3368" s="330"/>
      <c r="H3368" s="331"/>
      <c r="I3368" s="332"/>
      <c r="J3368" s="332"/>
      <c r="K3368" s="332"/>
      <c r="L3368" s="332"/>
      <c r="M3368" s="332"/>
      <c r="N3368" s="333"/>
    </row>
    <row r="3369" spans="2:14" x14ac:dyDescent="0.25">
      <c r="B3369" s="328"/>
      <c r="C3369" s="328"/>
      <c r="D3369" s="329"/>
      <c r="E3369" s="330"/>
      <c r="F3369" s="330"/>
      <c r="G3369" s="330"/>
      <c r="H3369" s="331"/>
      <c r="I3369" s="332"/>
      <c r="J3369" s="332"/>
      <c r="K3369" s="332"/>
      <c r="L3369" s="332"/>
      <c r="M3369" s="332"/>
      <c r="N3369" s="333"/>
    </row>
    <row r="3370" spans="2:14" x14ac:dyDescent="0.25">
      <c r="B3370" s="328"/>
      <c r="C3370" s="328"/>
      <c r="D3370" s="329"/>
      <c r="E3370" s="330"/>
      <c r="F3370" s="330"/>
      <c r="G3370" s="330"/>
      <c r="H3370" s="331"/>
      <c r="I3370" s="332"/>
      <c r="J3370" s="332"/>
      <c r="K3370" s="332"/>
      <c r="L3370" s="332"/>
      <c r="M3370" s="332"/>
      <c r="N3370" s="333"/>
    </row>
    <row r="3371" spans="2:14" x14ac:dyDescent="0.25">
      <c r="B3371" s="328"/>
      <c r="C3371" s="328"/>
      <c r="D3371" s="329"/>
      <c r="E3371" s="330"/>
      <c r="F3371" s="330"/>
      <c r="G3371" s="330"/>
      <c r="H3371" s="331"/>
      <c r="I3371" s="332"/>
      <c r="J3371" s="332"/>
      <c r="K3371" s="332"/>
      <c r="L3371" s="332"/>
      <c r="M3371" s="332"/>
      <c r="N3371" s="333"/>
    </row>
    <row r="3372" spans="2:14" x14ac:dyDescent="0.25">
      <c r="B3372" s="328"/>
      <c r="C3372" s="328"/>
      <c r="D3372" s="329"/>
      <c r="E3372" s="330"/>
      <c r="F3372" s="330"/>
      <c r="G3372" s="330"/>
      <c r="H3372" s="331"/>
      <c r="I3372" s="332"/>
      <c r="J3372" s="332"/>
      <c r="K3372" s="332"/>
      <c r="L3372" s="332"/>
      <c r="M3372" s="332"/>
      <c r="N3372" s="333"/>
    </row>
    <row r="3373" spans="2:14" x14ac:dyDescent="0.25">
      <c r="B3373" s="328"/>
      <c r="C3373" s="328"/>
      <c r="D3373" s="329"/>
      <c r="E3373" s="330"/>
      <c r="F3373" s="330"/>
      <c r="G3373" s="330"/>
      <c r="H3373" s="331"/>
      <c r="I3373" s="332"/>
      <c r="J3373" s="332"/>
      <c r="K3373" s="332"/>
      <c r="L3373" s="332"/>
      <c r="M3373" s="332"/>
      <c r="N3373" s="333"/>
    </row>
    <row r="3374" spans="2:14" x14ac:dyDescent="0.25">
      <c r="B3374" s="328"/>
      <c r="C3374" s="328"/>
      <c r="D3374" s="329"/>
      <c r="E3374" s="330"/>
      <c r="F3374" s="330"/>
      <c r="G3374" s="330"/>
      <c r="H3374" s="331"/>
      <c r="I3374" s="332"/>
      <c r="J3374" s="332"/>
      <c r="K3374" s="332"/>
      <c r="L3374" s="332"/>
      <c r="M3374" s="332"/>
      <c r="N3374" s="333"/>
    </row>
    <row r="3375" spans="2:14" x14ac:dyDescent="0.25">
      <c r="B3375" s="328"/>
      <c r="C3375" s="328"/>
      <c r="D3375" s="329"/>
      <c r="E3375" s="330"/>
      <c r="F3375" s="330"/>
      <c r="G3375" s="330"/>
      <c r="H3375" s="331"/>
      <c r="I3375" s="332"/>
      <c r="J3375" s="332"/>
      <c r="K3375" s="332"/>
      <c r="L3375" s="332"/>
      <c r="M3375" s="332"/>
      <c r="N3375" s="333"/>
    </row>
    <row r="3376" spans="2:14" x14ac:dyDescent="0.25">
      <c r="B3376" s="328"/>
      <c r="C3376" s="328"/>
      <c r="D3376" s="329"/>
      <c r="E3376" s="330"/>
      <c r="F3376" s="330"/>
      <c r="G3376" s="330"/>
      <c r="H3376" s="331"/>
      <c r="I3376" s="332"/>
      <c r="J3376" s="332"/>
      <c r="K3376" s="332"/>
      <c r="L3376" s="332"/>
      <c r="M3376" s="332"/>
      <c r="N3376" s="333"/>
    </row>
    <row r="3377" spans="2:14" x14ac:dyDescent="0.25">
      <c r="B3377" s="328"/>
      <c r="C3377" s="328"/>
      <c r="D3377" s="329"/>
      <c r="E3377" s="330"/>
      <c r="F3377" s="330"/>
      <c r="G3377" s="330"/>
      <c r="H3377" s="331"/>
      <c r="I3377" s="332"/>
      <c r="J3377" s="332"/>
      <c r="K3377" s="332"/>
      <c r="L3377" s="332"/>
      <c r="M3377" s="332"/>
      <c r="N3377" s="333"/>
    </row>
    <row r="3378" spans="2:14" x14ac:dyDescent="0.25">
      <c r="B3378" s="328"/>
      <c r="C3378" s="328"/>
      <c r="D3378" s="329"/>
      <c r="E3378" s="330"/>
      <c r="F3378" s="330"/>
      <c r="G3378" s="330"/>
      <c r="H3378" s="331"/>
      <c r="I3378" s="332"/>
      <c r="J3378" s="332"/>
      <c r="K3378" s="332"/>
      <c r="L3378" s="332"/>
      <c r="M3378" s="332"/>
      <c r="N3378" s="333"/>
    </row>
    <row r="3379" spans="2:14" x14ac:dyDescent="0.25">
      <c r="B3379" s="328"/>
      <c r="C3379" s="328"/>
      <c r="D3379" s="329"/>
      <c r="E3379" s="330"/>
      <c r="F3379" s="330"/>
      <c r="G3379" s="330"/>
      <c r="H3379" s="331"/>
      <c r="I3379" s="332"/>
      <c r="J3379" s="332"/>
      <c r="K3379" s="332"/>
      <c r="L3379" s="332"/>
      <c r="M3379" s="332"/>
      <c r="N3379" s="333"/>
    </row>
    <row r="3380" spans="2:14" x14ac:dyDescent="0.25">
      <c r="B3380" s="328"/>
      <c r="C3380" s="328"/>
      <c r="D3380" s="329"/>
      <c r="E3380" s="330"/>
      <c r="F3380" s="330"/>
      <c r="G3380" s="330"/>
      <c r="H3380" s="331"/>
      <c r="I3380" s="332"/>
      <c r="J3380" s="332"/>
      <c r="K3380" s="332"/>
      <c r="L3380" s="332"/>
      <c r="M3380" s="332"/>
      <c r="N3380" s="333"/>
    </row>
    <row r="3381" spans="2:14" x14ac:dyDescent="0.25">
      <c r="B3381" s="328"/>
      <c r="C3381" s="328"/>
      <c r="D3381" s="329"/>
      <c r="E3381" s="330"/>
      <c r="F3381" s="330"/>
      <c r="G3381" s="330"/>
      <c r="H3381" s="331"/>
      <c r="I3381" s="332"/>
      <c r="J3381" s="332"/>
      <c r="K3381" s="332"/>
      <c r="L3381" s="332"/>
      <c r="M3381" s="332"/>
      <c r="N3381" s="333"/>
    </row>
    <row r="3382" spans="2:14" x14ac:dyDescent="0.25">
      <c r="B3382" s="328"/>
      <c r="C3382" s="328"/>
      <c r="D3382" s="329"/>
      <c r="E3382" s="330"/>
      <c r="F3382" s="330"/>
      <c r="G3382" s="330"/>
      <c r="H3382" s="331"/>
      <c r="I3382" s="332"/>
      <c r="J3382" s="332"/>
      <c r="K3382" s="332"/>
      <c r="L3382" s="332"/>
      <c r="M3382" s="332"/>
      <c r="N3382" s="333"/>
    </row>
    <row r="3383" spans="2:14" x14ac:dyDescent="0.25">
      <c r="B3383" s="328"/>
      <c r="C3383" s="328"/>
      <c r="D3383" s="329"/>
      <c r="E3383" s="330"/>
      <c r="F3383" s="330"/>
      <c r="G3383" s="330"/>
      <c r="H3383" s="331"/>
      <c r="I3383" s="332"/>
      <c r="J3383" s="332"/>
      <c r="K3383" s="332"/>
      <c r="L3383" s="332"/>
      <c r="M3383" s="332"/>
      <c r="N3383" s="333"/>
    </row>
    <row r="3384" spans="2:14" x14ac:dyDescent="0.25">
      <c r="B3384" s="328"/>
      <c r="C3384" s="328"/>
      <c r="D3384" s="329"/>
      <c r="E3384" s="330"/>
      <c r="F3384" s="330"/>
      <c r="G3384" s="330"/>
      <c r="H3384" s="331"/>
      <c r="I3384" s="332"/>
      <c r="J3384" s="332"/>
      <c r="K3384" s="332"/>
      <c r="L3384" s="332"/>
      <c r="M3384" s="332"/>
      <c r="N3384" s="333"/>
    </row>
    <row r="3385" spans="2:14" x14ac:dyDescent="0.25">
      <c r="B3385" s="328"/>
      <c r="C3385" s="328"/>
      <c r="D3385" s="329"/>
      <c r="E3385" s="330"/>
      <c r="F3385" s="330"/>
      <c r="G3385" s="330"/>
      <c r="H3385" s="331"/>
      <c r="I3385" s="332"/>
      <c r="J3385" s="332"/>
      <c r="K3385" s="332"/>
      <c r="L3385" s="332"/>
      <c r="M3385" s="332"/>
      <c r="N3385" s="333"/>
    </row>
    <row r="3386" spans="2:14" x14ac:dyDescent="0.25">
      <c r="B3386" s="328"/>
      <c r="C3386" s="328"/>
      <c r="D3386" s="329"/>
      <c r="E3386" s="330"/>
      <c r="F3386" s="330"/>
      <c r="G3386" s="330"/>
      <c r="H3386" s="331"/>
      <c r="I3386" s="332"/>
      <c r="J3386" s="332"/>
      <c r="K3386" s="332"/>
      <c r="L3386" s="332"/>
      <c r="M3386" s="332"/>
      <c r="N3386" s="333"/>
    </row>
    <row r="3387" spans="2:14" x14ac:dyDescent="0.25">
      <c r="B3387" s="328"/>
      <c r="C3387" s="328"/>
      <c r="D3387" s="329"/>
      <c r="E3387" s="330"/>
      <c r="F3387" s="330"/>
      <c r="G3387" s="330"/>
      <c r="H3387" s="331"/>
      <c r="I3387" s="332"/>
      <c r="J3387" s="332"/>
      <c r="K3387" s="332"/>
      <c r="L3387" s="332"/>
      <c r="M3387" s="332"/>
      <c r="N3387" s="333"/>
    </row>
    <row r="3388" spans="2:14" x14ac:dyDescent="0.25">
      <c r="B3388" s="328"/>
      <c r="C3388" s="328"/>
      <c r="D3388" s="329"/>
      <c r="E3388" s="330"/>
      <c r="F3388" s="330"/>
      <c r="G3388" s="330"/>
      <c r="H3388" s="331"/>
      <c r="I3388" s="332"/>
      <c r="J3388" s="332"/>
      <c r="K3388" s="332"/>
      <c r="L3388" s="332"/>
      <c r="M3388" s="332"/>
      <c r="N3388" s="333"/>
    </row>
    <row r="3389" spans="2:14" x14ac:dyDescent="0.25">
      <c r="B3389" s="328"/>
      <c r="C3389" s="328"/>
      <c r="D3389" s="329"/>
      <c r="E3389" s="330"/>
      <c r="F3389" s="330"/>
      <c r="G3389" s="330"/>
      <c r="H3389" s="331"/>
      <c r="I3389" s="332"/>
      <c r="J3389" s="332"/>
      <c r="K3389" s="332"/>
      <c r="L3389" s="332"/>
      <c r="M3389" s="332"/>
      <c r="N3389" s="333"/>
    </row>
    <row r="3390" spans="2:14" x14ac:dyDescent="0.25">
      <c r="B3390" s="328"/>
      <c r="C3390" s="328"/>
      <c r="D3390" s="329"/>
      <c r="E3390" s="330"/>
      <c r="F3390" s="330"/>
      <c r="G3390" s="330"/>
      <c r="H3390" s="331"/>
      <c r="I3390" s="332"/>
      <c r="J3390" s="332"/>
      <c r="K3390" s="332"/>
      <c r="L3390" s="332"/>
      <c r="M3390" s="332"/>
      <c r="N3390" s="333"/>
    </row>
    <row r="3391" spans="2:14" x14ac:dyDescent="0.25">
      <c r="B3391" s="328"/>
      <c r="C3391" s="328"/>
      <c r="D3391" s="329"/>
      <c r="E3391" s="330"/>
      <c r="F3391" s="330"/>
      <c r="G3391" s="330"/>
      <c r="H3391" s="331"/>
      <c r="I3391" s="332"/>
      <c r="J3391" s="332"/>
      <c r="K3391" s="332"/>
      <c r="L3391" s="332"/>
      <c r="M3391" s="332"/>
      <c r="N3391" s="333"/>
    </row>
    <row r="3392" spans="2:14" x14ac:dyDescent="0.25">
      <c r="B3392" s="328"/>
      <c r="C3392" s="328"/>
      <c r="D3392" s="329"/>
      <c r="E3392" s="330"/>
      <c r="F3392" s="330"/>
      <c r="G3392" s="330"/>
      <c r="H3392" s="331"/>
      <c r="I3392" s="332"/>
      <c r="J3392" s="332"/>
      <c r="K3392" s="332"/>
      <c r="L3392" s="332"/>
      <c r="M3392" s="332"/>
      <c r="N3392" s="333"/>
    </row>
    <row r="3393" spans="2:14" x14ac:dyDescent="0.25">
      <c r="B3393" s="328"/>
      <c r="C3393" s="328"/>
      <c r="D3393" s="329"/>
      <c r="E3393" s="330"/>
      <c r="F3393" s="330"/>
      <c r="G3393" s="330"/>
      <c r="H3393" s="331"/>
      <c r="I3393" s="332"/>
      <c r="J3393" s="332"/>
      <c r="K3393" s="332"/>
      <c r="L3393" s="332"/>
      <c r="M3393" s="332"/>
      <c r="N3393" s="333"/>
    </row>
    <row r="3394" spans="2:14" x14ac:dyDescent="0.25">
      <c r="B3394" s="328"/>
      <c r="C3394" s="328"/>
      <c r="D3394" s="329"/>
      <c r="E3394" s="330"/>
      <c r="F3394" s="330"/>
      <c r="G3394" s="330"/>
      <c r="H3394" s="331"/>
      <c r="I3394" s="332"/>
      <c r="J3394" s="332"/>
      <c r="K3394" s="332"/>
      <c r="L3394" s="332"/>
      <c r="M3394" s="332"/>
      <c r="N3394" s="333"/>
    </row>
    <row r="3395" spans="2:14" x14ac:dyDescent="0.25">
      <c r="B3395" s="328"/>
      <c r="C3395" s="328"/>
      <c r="D3395" s="329"/>
      <c r="E3395" s="330"/>
      <c r="F3395" s="330"/>
      <c r="G3395" s="330"/>
      <c r="H3395" s="331"/>
      <c r="I3395" s="332"/>
      <c r="J3395" s="332"/>
      <c r="K3395" s="332"/>
      <c r="L3395" s="332"/>
      <c r="M3395" s="332"/>
      <c r="N3395" s="333"/>
    </row>
    <row r="3396" spans="2:14" x14ac:dyDescent="0.25">
      <c r="B3396" s="328"/>
      <c r="C3396" s="328"/>
      <c r="D3396" s="329"/>
      <c r="E3396" s="330"/>
      <c r="F3396" s="330"/>
      <c r="G3396" s="330"/>
      <c r="H3396" s="331"/>
      <c r="I3396" s="332"/>
      <c r="J3396" s="332"/>
      <c r="K3396" s="332"/>
      <c r="L3396" s="332"/>
      <c r="M3396" s="332"/>
      <c r="N3396" s="333"/>
    </row>
    <row r="3397" spans="2:14" x14ac:dyDescent="0.25">
      <c r="B3397" s="328"/>
      <c r="C3397" s="328"/>
      <c r="D3397" s="329"/>
      <c r="E3397" s="330"/>
      <c r="F3397" s="330"/>
      <c r="G3397" s="330"/>
      <c r="H3397" s="331"/>
      <c r="I3397" s="332"/>
      <c r="J3397" s="332"/>
      <c r="K3397" s="332"/>
      <c r="L3397" s="332"/>
      <c r="M3397" s="332"/>
      <c r="N3397" s="333"/>
    </row>
    <row r="3398" spans="2:14" x14ac:dyDescent="0.25">
      <c r="B3398" s="328"/>
      <c r="C3398" s="328"/>
      <c r="D3398" s="329"/>
      <c r="E3398" s="330"/>
      <c r="F3398" s="330"/>
      <c r="G3398" s="330"/>
      <c r="H3398" s="331"/>
      <c r="I3398" s="332"/>
      <c r="J3398" s="332"/>
      <c r="K3398" s="332"/>
      <c r="L3398" s="332"/>
      <c r="M3398" s="332"/>
      <c r="N3398" s="333"/>
    </row>
    <row r="3399" spans="2:14" x14ac:dyDescent="0.25">
      <c r="B3399" s="328"/>
      <c r="C3399" s="328"/>
      <c r="D3399" s="329"/>
      <c r="E3399" s="330"/>
      <c r="F3399" s="330"/>
      <c r="G3399" s="330"/>
      <c r="H3399" s="331"/>
      <c r="I3399" s="332"/>
      <c r="J3399" s="332"/>
      <c r="K3399" s="332"/>
      <c r="L3399" s="332"/>
      <c r="M3399" s="332"/>
      <c r="N3399" s="333"/>
    </row>
    <row r="3400" spans="2:14" x14ac:dyDescent="0.25">
      <c r="B3400" s="328"/>
      <c r="C3400" s="328"/>
      <c r="D3400" s="329"/>
      <c r="E3400" s="330"/>
      <c r="F3400" s="330"/>
      <c r="G3400" s="330"/>
      <c r="H3400" s="331"/>
      <c r="I3400" s="332"/>
      <c r="J3400" s="332"/>
      <c r="K3400" s="332"/>
      <c r="L3400" s="332"/>
      <c r="M3400" s="332"/>
      <c r="N3400" s="333"/>
    </row>
    <row r="3401" spans="2:14" x14ac:dyDescent="0.25">
      <c r="B3401" s="328"/>
      <c r="C3401" s="328"/>
      <c r="D3401" s="329"/>
      <c r="E3401" s="330"/>
      <c r="F3401" s="330"/>
      <c r="G3401" s="330"/>
      <c r="H3401" s="331"/>
      <c r="I3401" s="332"/>
      <c r="J3401" s="332"/>
      <c r="K3401" s="332"/>
      <c r="L3401" s="332"/>
      <c r="M3401" s="332"/>
      <c r="N3401" s="333"/>
    </row>
    <row r="3402" spans="2:14" x14ac:dyDescent="0.25">
      <c r="B3402" s="328"/>
      <c r="C3402" s="328"/>
      <c r="D3402" s="329"/>
      <c r="E3402" s="330"/>
      <c r="F3402" s="330"/>
      <c r="G3402" s="330"/>
      <c r="H3402" s="331"/>
      <c r="I3402" s="332"/>
      <c r="J3402" s="332"/>
      <c r="K3402" s="332"/>
      <c r="L3402" s="332"/>
      <c r="M3402" s="332"/>
      <c r="N3402" s="333"/>
    </row>
    <row r="3403" spans="2:14" x14ac:dyDescent="0.25">
      <c r="B3403" s="328"/>
      <c r="C3403" s="328"/>
      <c r="D3403" s="329"/>
      <c r="E3403" s="330"/>
      <c r="F3403" s="330"/>
      <c r="G3403" s="330"/>
      <c r="H3403" s="331"/>
      <c r="I3403" s="332"/>
      <c r="J3403" s="332"/>
      <c r="K3403" s="332"/>
      <c r="L3403" s="332"/>
      <c r="M3403" s="332"/>
      <c r="N3403" s="333"/>
    </row>
    <row r="3404" spans="2:14" x14ac:dyDescent="0.25">
      <c r="B3404" s="328"/>
      <c r="C3404" s="328"/>
      <c r="D3404" s="329"/>
      <c r="E3404" s="330"/>
      <c r="F3404" s="330"/>
      <c r="G3404" s="330"/>
      <c r="H3404" s="331"/>
      <c r="I3404" s="332"/>
      <c r="J3404" s="332"/>
      <c r="K3404" s="332"/>
      <c r="L3404" s="332"/>
      <c r="M3404" s="332"/>
      <c r="N3404" s="333"/>
    </row>
    <row r="3405" spans="2:14" x14ac:dyDescent="0.25">
      <c r="B3405" s="328"/>
      <c r="C3405" s="328"/>
      <c r="D3405" s="329"/>
      <c r="E3405" s="330"/>
      <c r="F3405" s="330"/>
      <c r="G3405" s="330"/>
      <c r="H3405" s="331"/>
      <c r="I3405" s="332"/>
      <c r="J3405" s="332"/>
      <c r="K3405" s="332"/>
      <c r="L3405" s="332"/>
      <c r="M3405" s="332"/>
      <c r="N3405" s="333"/>
    </row>
    <row r="3406" spans="2:14" x14ac:dyDescent="0.25">
      <c r="B3406" s="328"/>
      <c r="C3406" s="328"/>
      <c r="D3406" s="329"/>
      <c r="E3406" s="330"/>
      <c r="F3406" s="330"/>
      <c r="G3406" s="330"/>
      <c r="H3406" s="331"/>
      <c r="I3406" s="332"/>
      <c r="J3406" s="332"/>
      <c r="K3406" s="332"/>
      <c r="L3406" s="332"/>
      <c r="M3406" s="332"/>
      <c r="N3406" s="333"/>
    </row>
    <row r="3407" spans="2:14" x14ac:dyDescent="0.25">
      <c r="B3407" s="328"/>
      <c r="C3407" s="328"/>
      <c r="D3407" s="329"/>
      <c r="E3407" s="330"/>
      <c r="F3407" s="330"/>
      <c r="G3407" s="330"/>
      <c r="H3407" s="331"/>
      <c r="I3407" s="332"/>
      <c r="J3407" s="332"/>
      <c r="K3407" s="332"/>
      <c r="L3407" s="332"/>
      <c r="M3407" s="332"/>
      <c r="N3407" s="333"/>
    </row>
    <row r="3408" spans="2:14" x14ac:dyDescent="0.25">
      <c r="B3408" s="328"/>
      <c r="C3408" s="328"/>
      <c r="D3408" s="329"/>
      <c r="E3408" s="330"/>
      <c r="F3408" s="330"/>
      <c r="G3408" s="330"/>
      <c r="H3408" s="331"/>
      <c r="I3408" s="332"/>
      <c r="J3408" s="332"/>
      <c r="K3408" s="332"/>
      <c r="L3408" s="332"/>
      <c r="M3408" s="332"/>
      <c r="N3408" s="333"/>
    </row>
    <row r="3409" spans="2:14" x14ac:dyDescent="0.25">
      <c r="B3409" s="328"/>
      <c r="C3409" s="328"/>
      <c r="D3409" s="329"/>
      <c r="E3409" s="330"/>
      <c r="F3409" s="330"/>
      <c r="G3409" s="330"/>
      <c r="H3409" s="331"/>
      <c r="I3409" s="332"/>
      <c r="J3409" s="332"/>
      <c r="K3409" s="332"/>
      <c r="L3409" s="332"/>
      <c r="M3409" s="332"/>
      <c r="N3409" s="333"/>
    </row>
    <row r="3410" spans="2:14" x14ac:dyDescent="0.25">
      <c r="B3410" s="328"/>
      <c r="C3410" s="328"/>
      <c r="D3410" s="329"/>
      <c r="E3410" s="330"/>
      <c r="F3410" s="330"/>
      <c r="G3410" s="330"/>
      <c r="H3410" s="331"/>
      <c r="I3410" s="332"/>
      <c r="J3410" s="332"/>
      <c r="K3410" s="332"/>
      <c r="L3410" s="332"/>
      <c r="M3410" s="332"/>
      <c r="N3410" s="333"/>
    </row>
    <row r="3411" spans="2:14" x14ac:dyDescent="0.25">
      <c r="B3411" s="328"/>
      <c r="C3411" s="328"/>
      <c r="D3411" s="329"/>
      <c r="E3411" s="330"/>
      <c r="F3411" s="330"/>
      <c r="G3411" s="330"/>
      <c r="H3411" s="331"/>
      <c r="I3411" s="332"/>
      <c r="J3411" s="332"/>
      <c r="K3411" s="332"/>
      <c r="L3411" s="332"/>
      <c r="M3411" s="332"/>
      <c r="N3411" s="333"/>
    </row>
    <row r="3412" spans="2:14" x14ac:dyDescent="0.25">
      <c r="B3412" s="328"/>
      <c r="C3412" s="328"/>
      <c r="D3412" s="329"/>
      <c r="E3412" s="330"/>
      <c r="F3412" s="330"/>
      <c r="G3412" s="330"/>
      <c r="H3412" s="331"/>
      <c r="I3412" s="332"/>
      <c r="J3412" s="332"/>
      <c r="K3412" s="332"/>
      <c r="L3412" s="332"/>
      <c r="M3412" s="332"/>
      <c r="N3412" s="333"/>
    </row>
    <row r="3413" spans="2:14" x14ac:dyDescent="0.25">
      <c r="B3413" s="328"/>
      <c r="C3413" s="328"/>
      <c r="D3413" s="329"/>
      <c r="E3413" s="330"/>
      <c r="F3413" s="330"/>
      <c r="G3413" s="330"/>
      <c r="H3413" s="331"/>
      <c r="I3413" s="332"/>
      <c r="J3413" s="332"/>
      <c r="K3413" s="332"/>
      <c r="L3413" s="332"/>
      <c r="M3413" s="332"/>
      <c r="N3413" s="333"/>
    </row>
    <row r="3414" spans="2:14" x14ac:dyDescent="0.25">
      <c r="B3414" s="328"/>
      <c r="C3414" s="328"/>
      <c r="D3414" s="329"/>
      <c r="E3414" s="330"/>
      <c r="F3414" s="330"/>
      <c r="G3414" s="330"/>
      <c r="H3414" s="331"/>
      <c r="I3414" s="332"/>
      <c r="J3414" s="332"/>
      <c r="K3414" s="332"/>
      <c r="L3414" s="332"/>
      <c r="M3414" s="332"/>
      <c r="N3414" s="333"/>
    </row>
    <row r="3415" spans="2:14" x14ac:dyDescent="0.25">
      <c r="B3415" s="328"/>
      <c r="C3415" s="328"/>
      <c r="D3415" s="329"/>
      <c r="E3415" s="330"/>
      <c r="F3415" s="330"/>
      <c r="G3415" s="330"/>
      <c r="H3415" s="331"/>
      <c r="I3415" s="332"/>
      <c r="J3415" s="332"/>
      <c r="K3415" s="332"/>
      <c r="L3415" s="332"/>
      <c r="M3415" s="332"/>
      <c r="N3415" s="333"/>
    </row>
    <row r="3416" spans="2:14" x14ac:dyDescent="0.25">
      <c r="B3416" s="328"/>
      <c r="C3416" s="328"/>
      <c r="D3416" s="329"/>
      <c r="E3416" s="330"/>
      <c r="F3416" s="330"/>
      <c r="G3416" s="330"/>
      <c r="H3416" s="331"/>
      <c r="I3416" s="332"/>
      <c r="J3416" s="332"/>
      <c r="K3416" s="332"/>
      <c r="L3416" s="332"/>
      <c r="M3416" s="332"/>
      <c r="N3416" s="333"/>
    </row>
    <row r="3417" spans="2:14" x14ac:dyDescent="0.25">
      <c r="B3417" s="328"/>
      <c r="C3417" s="328"/>
      <c r="D3417" s="329"/>
      <c r="E3417" s="330"/>
      <c r="F3417" s="330"/>
      <c r="G3417" s="330"/>
      <c r="H3417" s="331"/>
      <c r="I3417" s="332"/>
      <c r="J3417" s="332"/>
      <c r="K3417" s="332"/>
      <c r="L3417" s="332"/>
      <c r="M3417" s="332"/>
      <c r="N3417" s="333"/>
    </row>
    <row r="3418" spans="2:14" x14ac:dyDescent="0.25">
      <c r="B3418" s="328"/>
      <c r="C3418" s="328"/>
      <c r="D3418" s="329"/>
      <c r="E3418" s="330"/>
      <c r="F3418" s="330"/>
      <c r="G3418" s="330"/>
      <c r="H3418" s="331"/>
      <c r="I3418" s="332"/>
      <c r="J3418" s="332"/>
      <c r="K3418" s="332"/>
      <c r="L3418" s="332"/>
      <c r="M3418" s="332"/>
      <c r="N3418" s="333"/>
    </row>
    <row r="3419" spans="2:14" x14ac:dyDescent="0.25">
      <c r="B3419" s="328"/>
      <c r="C3419" s="328"/>
      <c r="D3419" s="329"/>
      <c r="E3419" s="330"/>
      <c r="F3419" s="330"/>
      <c r="G3419" s="330"/>
      <c r="H3419" s="331"/>
      <c r="I3419" s="332"/>
      <c r="J3419" s="332"/>
      <c r="K3419" s="332"/>
      <c r="L3419" s="332"/>
      <c r="M3419" s="332"/>
      <c r="N3419" s="333"/>
    </row>
    <row r="3420" spans="2:14" x14ac:dyDescent="0.25">
      <c r="B3420" s="328"/>
      <c r="C3420" s="328"/>
      <c r="D3420" s="329"/>
      <c r="E3420" s="330"/>
      <c r="F3420" s="330"/>
      <c r="G3420" s="330"/>
      <c r="H3420" s="331"/>
      <c r="I3420" s="332"/>
      <c r="J3420" s="332"/>
      <c r="K3420" s="332"/>
      <c r="L3420" s="332"/>
      <c r="M3420" s="332"/>
      <c r="N3420" s="333"/>
    </row>
    <row r="3421" spans="2:14" x14ac:dyDescent="0.25">
      <c r="B3421" s="328"/>
      <c r="C3421" s="328"/>
      <c r="D3421" s="329"/>
      <c r="E3421" s="330"/>
      <c r="F3421" s="330"/>
      <c r="G3421" s="330"/>
      <c r="H3421" s="331"/>
      <c r="I3421" s="332"/>
      <c r="J3421" s="332"/>
      <c r="K3421" s="332"/>
      <c r="L3421" s="332"/>
      <c r="M3421" s="332"/>
      <c r="N3421" s="333"/>
    </row>
    <row r="3422" spans="2:14" x14ac:dyDescent="0.25">
      <c r="B3422" s="328"/>
      <c r="C3422" s="328"/>
      <c r="D3422" s="329"/>
      <c r="E3422" s="330"/>
      <c r="F3422" s="330"/>
      <c r="G3422" s="330"/>
      <c r="H3422" s="331"/>
      <c r="I3422" s="332"/>
      <c r="J3422" s="332"/>
      <c r="K3422" s="332"/>
      <c r="L3422" s="332"/>
      <c r="M3422" s="332"/>
      <c r="N3422" s="333"/>
    </row>
    <row r="3423" spans="2:14" x14ac:dyDescent="0.25">
      <c r="B3423" s="328"/>
      <c r="C3423" s="328"/>
      <c r="D3423" s="329"/>
      <c r="E3423" s="330"/>
      <c r="F3423" s="330"/>
      <c r="G3423" s="330"/>
      <c r="H3423" s="331"/>
      <c r="I3423" s="332"/>
      <c r="J3423" s="332"/>
      <c r="K3423" s="332"/>
      <c r="L3423" s="332"/>
      <c r="M3423" s="332"/>
      <c r="N3423" s="333"/>
    </row>
    <row r="3424" spans="2:14" x14ac:dyDescent="0.25">
      <c r="B3424" s="328"/>
      <c r="C3424" s="328"/>
      <c r="D3424" s="329"/>
      <c r="E3424" s="330"/>
      <c r="F3424" s="330"/>
      <c r="G3424" s="330"/>
      <c r="H3424" s="331"/>
      <c r="I3424" s="332"/>
      <c r="J3424" s="332"/>
      <c r="K3424" s="332"/>
      <c r="L3424" s="332"/>
      <c r="M3424" s="332"/>
      <c r="N3424" s="333"/>
    </row>
    <row r="3425" spans="2:14" x14ac:dyDescent="0.25">
      <c r="B3425" s="328"/>
      <c r="C3425" s="328"/>
      <c r="D3425" s="329"/>
      <c r="E3425" s="330"/>
      <c r="F3425" s="330"/>
      <c r="G3425" s="330"/>
      <c r="H3425" s="331"/>
      <c r="I3425" s="332"/>
      <c r="J3425" s="332"/>
      <c r="K3425" s="332"/>
      <c r="L3425" s="332"/>
      <c r="M3425" s="332"/>
      <c r="N3425" s="333"/>
    </row>
    <row r="3426" spans="2:14" x14ac:dyDescent="0.25">
      <c r="B3426" s="328"/>
      <c r="C3426" s="328"/>
      <c r="D3426" s="329"/>
      <c r="E3426" s="330"/>
      <c r="F3426" s="330"/>
      <c r="G3426" s="330"/>
      <c r="H3426" s="331"/>
      <c r="I3426" s="332"/>
      <c r="J3426" s="332"/>
      <c r="K3426" s="332"/>
      <c r="L3426" s="332"/>
      <c r="M3426" s="332"/>
      <c r="N3426" s="333"/>
    </row>
    <row r="3427" spans="2:14" x14ac:dyDescent="0.25">
      <c r="B3427" s="328"/>
      <c r="C3427" s="328"/>
      <c r="D3427" s="329"/>
      <c r="E3427" s="330"/>
      <c r="F3427" s="330"/>
      <c r="G3427" s="330"/>
      <c r="H3427" s="331"/>
      <c r="I3427" s="332"/>
      <c r="J3427" s="332"/>
      <c r="K3427" s="332"/>
      <c r="L3427" s="332"/>
      <c r="M3427" s="332"/>
      <c r="N3427" s="333"/>
    </row>
    <row r="3428" spans="2:14" x14ac:dyDescent="0.25">
      <c r="B3428" s="328"/>
      <c r="C3428" s="328"/>
      <c r="D3428" s="329"/>
      <c r="E3428" s="330"/>
      <c r="F3428" s="330"/>
      <c r="G3428" s="330"/>
      <c r="H3428" s="331"/>
      <c r="I3428" s="332"/>
      <c r="J3428" s="332"/>
      <c r="K3428" s="332"/>
      <c r="L3428" s="332"/>
      <c r="M3428" s="332"/>
      <c r="N3428" s="333"/>
    </row>
    <row r="3429" spans="2:14" x14ac:dyDescent="0.25">
      <c r="B3429" s="328"/>
      <c r="C3429" s="328"/>
      <c r="D3429" s="329"/>
      <c r="E3429" s="330"/>
      <c r="F3429" s="330"/>
      <c r="G3429" s="330"/>
      <c r="H3429" s="331"/>
      <c r="I3429" s="332"/>
      <c r="J3429" s="332"/>
      <c r="K3429" s="332"/>
      <c r="L3429" s="332"/>
      <c r="M3429" s="332"/>
      <c r="N3429" s="333"/>
    </row>
    <row r="3430" spans="2:14" x14ac:dyDescent="0.25">
      <c r="B3430" s="328"/>
      <c r="C3430" s="328"/>
      <c r="D3430" s="329"/>
      <c r="E3430" s="330"/>
      <c r="F3430" s="330"/>
      <c r="G3430" s="330"/>
      <c r="H3430" s="331"/>
      <c r="I3430" s="332"/>
      <c r="J3430" s="332"/>
      <c r="K3430" s="332"/>
      <c r="L3430" s="332"/>
      <c r="M3430" s="332"/>
      <c r="N3430" s="333"/>
    </row>
    <row r="3431" spans="2:14" x14ac:dyDescent="0.25">
      <c r="B3431" s="328"/>
      <c r="C3431" s="328"/>
      <c r="D3431" s="329"/>
      <c r="E3431" s="330"/>
      <c r="F3431" s="330"/>
      <c r="G3431" s="330"/>
      <c r="H3431" s="331"/>
      <c r="I3431" s="332"/>
      <c r="J3431" s="332"/>
      <c r="K3431" s="332"/>
      <c r="L3431" s="332"/>
      <c r="M3431" s="332"/>
      <c r="N3431" s="333"/>
    </row>
    <row r="3432" spans="2:14" x14ac:dyDescent="0.25">
      <c r="B3432" s="328"/>
      <c r="C3432" s="328"/>
      <c r="D3432" s="329"/>
      <c r="E3432" s="330"/>
      <c r="F3432" s="330"/>
      <c r="G3432" s="330"/>
      <c r="H3432" s="331"/>
      <c r="I3432" s="332"/>
      <c r="J3432" s="332"/>
      <c r="K3432" s="332"/>
      <c r="L3432" s="332"/>
      <c r="M3432" s="332"/>
      <c r="N3432" s="333"/>
    </row>
    <row r="3433" spans="2:14" x14ac:dyDescent="0.25">
      <c r="B3433" s="328"/>
      <c r="C3433" s="328"/>
      <c r="D3433" s="329"/>
      <c r="E3433" s="330"/>
      <c r="F3433" s="330"/>
      <c r="G3433" s="330"/>
      <c r="H3433" s="331"/>
      <c r="I3433" s="332"/>
      <c r="J3433" s="332"/>
      <c r="K3433" s="332"/>
      <c r="L3433" s="332"/>
      <c r="M3433" s="332"/>
      <c r="N3433" s="333"/>
    </row>
    <row r="3434" spans="2:14" x14ac:dyDescent="0.25">
      <c r="B3434" s="328"/>
      <c r="C3434" s="328"/>
      <c r="D3434" s="329"/>
      <c r="E3434" s="330"/>
      <c r="F3434" s="330"/>
      <c r="G3434" s="330"/>
      <c r="H3434" s="331"/>
      <c r="I3434" s="332"/>
      <c r="J3434" s="332"/>
      <c r="K3434" s="332"/>
      <c r="L3434" s="332"/>
      <c r="M3434" s="332"/>
      <c r="N3434" s="333"/>
    </row>
    <row r="3435" spans="2:14" x14ac:dyDescent="0.25">
      <c r="B3435" s="328"/>
      <c r="C3435" s="328"/>
      <c r="D3435" s="329"/>
      <c r="E3435" s="330"/>
      <c r="F3435" s="330"/>
      <c r="G3435" s="330"/>
      <c r="H3435" s="331"/>
      <c r="I3435" s="332"/>
      <c r="J3435" s="332"/>
      <c r="K3435" s="332"/>
      <c r="L3435" s="332"/>
      <c r="M3435" s="332"/>
      <c r="N3435" s="333"/>
    </row>
    <row r="3436" spans="2:14" x14ac:dyDescent="0.25">
      <c r="B3436" s="328"/>
      <c r="C3436" s="328"/>
      <c r="D3436" s="329"/>
      <c r="E3436" s="330"/>
      <c r="F3436" s="330"/>
      <c r="G3436" s="330"/>
      <c r="H3436" s="331"/>
      <c r="I3436" s="332"/>
      <c r="J3436" s="332"/>
      <c r="K3436" s="332"/>
      <c r="L3436" s="332"/>
      <c r="M3436" s="332"/>
      <c r="N3436" s="333"/>
    </row>
    <row r="3437" spans="2:14" x14ac:dyDescent="0.25">
      <c r="B3437" s="328"/>
      <c r="C3437" s="328"/>
      <c r="D3437" s="329"/>
      <c r="E3437" s="330"/>
      <c r="F3437" s="330"/>
      <c r="G3437" s="330"/>
      <c r="H3437" s="331"/>
      <c r="I3437" s="332"/>
      <c r="J3437" s="332"/>
      <c r="K3437" s="332"/>
      <c r="L3437" s="332"/>
      <c r="M3437" s="332"/>
      <c r="N3437" s="333"/>
    </row>
    <row r="3438" spans="2:14" x14ac:dyDescent="0.25">
      <c r="B3438" s="328"/>
      <c r="C3438" s="328"/>
      <c r="D3438" s="329"/>
      <c r="E3438" s="330"/>
      <c r="F3438" s="330"/>
      <c r="G3438" s="330"/>
      <c r="H3438" s="331"/>
      <c r="I3438" s="332"/>
      <c r="J3438" s="332"/>
      <c r="K3438" s="332"/>
      <c r="L3438" s="332"/>
      <c r="M3438" s="332"/>
      <c r="N3438" s="333"/>
    </row>
    <row r="3439" spans="2:14" x14ac:dyDescent="0.25">
      <c r="B3439" s="328"/>
      <c r="C3439" s="328"/>
      <c r="D3439" s="329"/>
      <c r="E3439" s="330"/>
      <c r="F3439" s="330"/>
      <c r="G3439" s="330"/>
      <c r="H3439" s="331"/>
      <c r="I3439" s="332"/>
      <c r="J3439" s="332"/>
      <c r="K3439" s="332"/>
      <c r="L3439" s="332"/>
      <c r="M3439" s="332"/>
      <c r="N3439" s="333"/>
    </row>
    <row r="3440" spans="2:14" x14ac:dyDescent="0.25">
      <c r="B3440" s="328"/>
      <c r="C3440" s="328"/>
      <c r="D3440" s="329"/>
      <c r="E3440" s="330"/>
      <c r="F3440" s="330"/>
      <c r="G3440" s="330"/>
      <c r="H3440" s="331"/>
      <c r="I3440" s="332"/>
      <c r="J3440" s="332"/>
      <c r="K3440" s="332"/>
      <c r="L3440" s="332"/>
      <c r="M3440" s="332"/>
      <c r="N3440" s="333"/>
    </row>
    <row r="3441" spans="2:14" x14ac:dyDescent="0.25">
      <c r="B3441" s="328"/>
      <c r="C3441" s="328"/>
      <c r="D3441" s="329"/>
      <c r="E3441" s="330"/>
      <c r="F3441" s="330"/>
      <c r="G3441" s="330"/>
      <c r="H3441" s="331"/>
      <c r="I3441" s="332"/>
      <c r="J3441" s="332"/>
      <c r="K3441" s="332"/>
      <c r="L3441" s="332"/>
      <c r="M3441" s="332"/>
      <c r="N3441" s="333"/>
    </row>
    <row r="3442" spans="2:14" x14ac:dyDescent="0.25">
      <c r="B3442" s="328"/>
      <c r="C3442" s="328"/>
      <c r="D3442" s="329"/>
      <c r="E3442" s="330"/>
      <c r="F3442" s="330"/>
      <c r="G3442" s="330"/>
      <c r="H3442" s="331"/>
      <c r="I3442" s="332"/>
      <c r="J3442" s="332"/>
      <c r="K3442" s="332"/>
      <c r="L3442" s="332"/>
      <c r="M3442" s="332"/>
      <c r="N3442" s="333"/>
    </row>
    <row r="3443" spans="2:14" x14ac:dyDescent="0.25">
      <c r="B3443" s="328"/>
      <c r="C3443" s="328"/>
      <c r="D3443" s="329"/>
      <c r="E3443" s="330"/>
      <c r="F3443" s="330"/>
      <c r="G3443" s="330"/>
      <c r="H3443" s="331"/>
      <c r="I3443" s="332"/>
      <c r="J3443" s="332"/>
      <c r="K3443" s="332"/>
      <c r="L3443" s="332"/>
      <c r="M3443" s="332"/>
      <c r="N3443" s="333"/>
    </row>
    <row r="3444" spans="2:14" x14ac:dyDescent="0.25">
      <c r="B3444" s="328"/>
      <c r="C3444" s="328"/>
      <c r="D3444" s="329"/>
      <c r="E3444" s="330"/>
      <c r="F3444" s="330"/>
      <c r="G3444" s="330"/>
      <c r="H3444" s="331"/>
      <c r="I3444" s="332"/>
      <c r="J3444" s="332"/>
      <c r="K3444" s="332"/>
      <c r="L3444" s="332"/>
      <c r="M3444" s="332"/>
      <c r="N3444" s="333"/>
    </row>
    <row r="3445" spans="2:14" x14ac:dyDescent="0.25">
      <c r="B3445" s="328"/>
      <c r="C3445" s="328"/>
      <c r="D3445" s="329"/>
      <c r="E3445" s="330"/>
      <c r="F3445" s="330"/>
      <c r="G3445" s="330"/>
      <c r="H3445" s="331"/>
      <c r="I3445" s="332"/>
      <c r="J3445" s="332"/>
      <c r="K3445" s="332"/>
      <c r="L3445" s="332"/>
      <c r="M3445" s="332"/>
      <c r="N3445" s="333"/>
    </row>
    <row r="3446" spans="2:14" x14ac:dyDescent="0.25">
      <c r="B3446" s="328"/>
      <c r="C3446" s="328"/>
      <c r="D3446" s="329"/>
      <c r="E3446" s="330"/>
      <c r="F3446" s="330"/>
      <c r="G3446" s="330"/>
      <c r="H3446" s="331"/>
      <c r="I3446" s="332"/>
      <c r="J3446" s="332"/>
      <c r="K3446" s="332"/>
      <c r="L3446" s="332"/>
      <c r="M3446" s="332"/>
      <c r="N3446" s="333"/>
    </row>
    <row r="3447" spans="2:14" x14ac:dyDescent="0.25">
      <c r="B3447" s="328"/>
      <c r="C3447" s="328"/>
      <c r="D3447" s="329"/>
      <c r="E3447" s="330"/>
      <c r="F3447" s="330"/>
      <c r="G3447" s="330"/>
      <c r="H3447" s="331"/>
      <c r="I3447" s="332"/>
      <c r="J3447" s="332"/>
      <c r="K3447" s="332"/>
      <c r="L3447" s="332"/>
      <c r="M3447" s="332"/>
      <c r="N3447" s="333"/>
    </row>
    <row r="3448" spans="2:14" x14ac:dyDescent="0.25">
      <c r="B3448" s="328"/>
      <c r="C3448" s="328"/>
      <c r="D3448" s="329"/>
      <c r="E3448" s="330"/>
      <c r="F3448" s="330"/>
      <c r="G3448" s="330"/>
      <c r="H3448" s="331"/>
      <c r="I3448" s="332"/>
      <c r="J3448" s="332"/>
      <c r="K3448" s="332"/>
      <c r="L3448" s="332"/>
      <c r="M3448" s="332"/>
      <c r="N3448" s="333"/>
    </row>
    <row r="3449" spans="2:14" x14ac:dyDescent="0.25">
      <c r="B3449" s="328"/>
      <c r="C3449" s="328"/>
      <c r="D3449" s="329"/>
      <c r="E3449" s="330"/>
      <c r="F3449" s="330"/>
      <c r="G3449" s="330"/>
      <c r="H3449" s="331"/>
      <c r="I3449" s="332"/>
      <c r="J3449" s="332"/>
      <c r="K3449" s="332"/>
      <c r="L3449" s="332"/>
      <c r="M3449" s="332"/>
      <c r="N3449" s="333"/>
    </row>
    <row r="3450" spans="2:14" x14ac:dyDescent="0.25">
      <c r="B3450" s="328"/>
      <c r="C3450" s="328"/>
      <c r="D3450" s="329"/>
      <c r="E3450" s="330"/>
      <c r="F3450" s="330"/>
      <c r="G3450" s="330"/>
      <c r="H3450" s="331"/>
      <c r="I3450" s="332"/>
      <c r="J3450" s="332"/>
      <c r="K3450" s="332"/>
      <c r="L3450" s="332"/>
      <c r="M3450" s="332"/>
      <c r="N3450" s="333"/>
    </row>
    <row r="3451" spans="2:14" x14ac:dyDescent="0.25">
      <c r="B3451" s="328"/>
      <c r="C3451" s="328"/>
      <c r="D3451" s="329"/>
      <c r="E3451" s="330"/>
      <c r="F3451" s="330"/>
      <c r="G3451" s="330"/>
      <c r="H3451" s="331"/>
      <c r="I3451" s="332"/>
      <c r="J3451" s="332"/>
      <c r="K3451" s="332"/>
      <c r="L3451" s="332"/>
      <c r="M3451" s="332"/>
      <c r="N3451" s="333"/>
    </row>
    <row r="3452" spans="2:14" x14ac:dyDescent="0.25">
      <c r="B3452" s="328"/>
      <c r="C3452" s="328"/>
      <c r="D3452" s="329"/>
      <c r="E3452" s="330"/>
      <c r="F3452" s="330"/>
      <c r="G3452" s="330"/>
      <c r="H3452" s="331"/>
      <c r="I3452" s="332"/>
      <c r="J3452" s="332"/>
      <c r="K3452" s="332"/>
      <c r="L3452" s="332"/>
      <c r="M3452" s="332"/>
      <c r="N3452" s="333"/>
    </row>
    <row r="3453" spans="2:14" x14ac:dyDescent="0.25">
      <c r="B3453" s="328"/>
      <c r="C3453" s="328"/>
      <c r="D3453" s="329"/>
      <c r="E3453" s="330"/>
      <c r="F3453" s="330"/>
      <c r="G3453" s="330"/>
      <c r="H3453" s="331"/>
      <c r="I3453" s="332"/>
      <c r="J3453" s="332"/>
      <c r="K3453" s="332"/>
      <c r="L3453" s="332"/>
      <c r="M3453" s="332"/>
      <c r="N3453" s="333"/>
    </row>
    <row r="3454" spans="2:14" x14ac:dyDescent="0.25">
      <c r="B3454" s="328"/>
      <c r="C3454" s="328"/>
      <c r="D3454" s="329"/>
      <c r="E3454" s="330"/>
      <c r="F3454" s="330"/>
      <c r="G3454" s="330"/>
      <c r="H3454" s="331"/>
      <c r="I3454" s="332"/>
      <c r="J3454" s="332"/>
      <c r="K3454" s="332"/>
      <c r="L3454" s="332"/>
      <c r="M3454" s="332"/>
      <c r="N3454" s="333"/>
    </row>
    <row r="3455" spans="2:14" x14ac:dyDescent="0.25">
      <c r="B3455" s="328"/>
      <c r="C3455" s="328"/>
      <c r="D3455" s="329"/>
      <c r="E3455" s="330"/>
      <c r="F3455" s="330"/>
      <c r="G3455" s="330"/>
      <c r="H3455" s="331"/>
      <c r="I3455" s="332"/>
      <c r="J3455" s="332"/>
      <c r="K3455" s="332"/>
      <c r="L3455" s="332"/>
      <c r="M3455" s="332"/>
      <c r="N3455" s="333"/>
    </row>
    <row r="3456" spans="2:14" x14ac:dyDescent="0.25">
      <c r="B3456" s="328"/>
      <c r="C3456" s="328"/>
      <c r="D3456" s="329"/>
      <c r="E3456" s="330"/>
      <c r="F3456" s="330"/>
      <c r="G3456" s="330"/>
      <c r="H3456" s="331"/>
      <c r="I3456" s="332"/>
      <c r="J3456" s="332"/>
      <c r="K3456" s="332"/>
      <c r="L3456" s="332"/>
      <c r="M3456" s="332"/>
      <c r="N3456" s="333"/>
    </row>
    <row r="3457" spans="2:14" x14ac:dyDescent="0.25">
      <c r="B3457" s="328"/>
      <c r="C3457" s="328"/>
      <c r="D3457" s="329"/>
      <c r="E3457" s="330"/>
      <c r="F3457" s="330"/>
      <c r="G3457" s="330"/>
      <c r="H3457" s="331"/>
      <c r="I3457" s="332"/>
      <c r="J3457" s="332"/>
      <c r="K3457" s="332"/>
      <c r="L3457" s="332"/>
      <c r="M3457" s="332"/>
      <c r="N3457" s="333"/>
    </row>
    <row r="3458" spans="2:14" x14ac:dyDescent="0.25">
      <c r="B3458" s="328"/>
      <c r="C3458" s="328"/>
      <c r="D3458" s="329"/>
      <c r="E3458" s="330"/>
      <c r="F3458" s="330"/>
      <c r="G3458" s="330"/>
      <c r="H3458" s="331"/>
      <c r="I3458" s="332"/>
      <c r="J3458" s="332"/>
      <c r="K3458" s="332"/>
      <c r="L3458" s="332"/>
      <c r="M3458" s="332"/>
      <c r="N3458" s="333"/>
    </row>
    <row r="3459" spans="2:14" x14ac:dyDescent="0.25">
      <c r="B3459" s="328"/>
      <c r="C3459" s="328"/>
      <c r="D3459" s="329"/>
      <c r="E3459" s="330"/>
      <c r="F3459" s="330"/>
      <c r="G3459" s="330"/>
      <c r="H3459" s="331"/>
      <c r="I3459" s="332"/>
      <c r="J3459" s="332"/>
      <c r="K3459" s="332"/>
      <c r="L3459" s="332"/>
      <c r="M3459" s="332"/>
      <c r="N3459" s="333"/>
    </row>
    <row r="3460" spans="2:14" x14ac:dyDescent="0.25">
      <c r="B3460" s="328"/>
      <c r="C3460" s="328"/>
      <c r="D3460" s="329"/>
      <c r="E3460" s="330"/>
      <c r="F3460" s="330"/>
      <c r="G3460" s="330"/>
      <c r="H3460" s="331"/>
      <c r="I3460" s="332"/>
      <c r="J3460" s="332"/>
      <c r="K3460" s="332"/>
      <c r="L3460" s="332"/>
      <c r="M3460" s="332"/>
      <c r="N3460" s="333"/>
    </row>
    <row r="3461" spans="2:14" x14ac:dyDescent="0.25">
      <c r="B3461" s="328"/>
      <c r="C3461" s="328"/>
      <c r="D3461" s="329"/>
      <c r="E3461" s="330"/>
      <c r="F3461" s="330"/>
      <c r="G3461" s="330"/>
      <c r="H3461" s="331"/>
      <c r="I3461" s="332"/>
      <c r="J3461" s="332"/>
      <c r="K3461" s="332"/>
      <c r="L3461" s="332"/>
      <c r="M3461" s="332"/>
      <c r="N3461" s="333"/>
    </row>
    <row r="3462" spans="2:14" x14ac:dyDescent="0.25">
      <c r="B3462" s="328"/>
      <c r="C3462" s="328"/>
      <c r="D3462" s="329"/>
      <c r="E3462" s="330"/>
      <c r="F3462" s="330"/>
      <c r="G3462" s="330"/>
      <c r="H3462" s="331"/>
      <c r="I3462" s="332"/>
      <c r="J3462" s="332"/>
      <c r="K3462" s="332"/>
      <c r="L3462" s="332"/>
      <c r="M3462" s="332"/>
      <c r="N3462" s="333"/>
    </row>
    <row r="3463" spans="2:14" x14ac:dyDescent="0.25">
      <c r="B3463" s="328"/>
      <c r="C3463" s="328"/>
      <c r="D3463" s="329"/>
      <c r="E3463" s="330"/>
      <c r="F3463" s="330"/>
      <c r="G3463" s="330"/>
      <c r="H3463" s="331"/>
      <c r="I3463" s="332"/>
      <c r="J3463" s="332"/>
      <c r="K3463" s="332"/>
      <c r="L3463" s="332"/>
      <c r="M3463" s="332"/>
      <c r="N3463" s="333"/>
    </row>
    <row r="3464" spans="2:14" x14ac:dyDescent="0.25">
      <c r="B3464" s="328"/>
      <c r="C3464" s="328"/>
      <c r="D3464" s="329"/>
      <c r="E3464" s="330"/>
      <c r="F3464" s="330"/>
      <c r="G3464" s="330"/>
      <c r="H3464" s="331"/>
      <c r="I3464" s="332"/>
      <c r="J3464" s="332"/>
      <c r="K3464" s="332"/>
      <c r="L3464" s="332"/>
      <c r="M3464" s="332"/>
      <c r="N3464" s="333"/>
    </row>
    <row r="3465" spans="2:14" x14ac:dyDescent="0.25">
      <c r="B3465" s="328"/>
      <c r="C3465" s="328"/>
      <c r="D3465" s="329"/>
      <c r="E3465" s="330"/>
      <c r="F3465" s="330"/>
      <c r="G3465" s="330"/>
      <c r="H3465" s="331"/>
      <c r="I3465" s="332"/>
      <c r="J3465" s="332"/>
      <c r="K3465" s="332"/>
      <c r="L3465" s="332"/>
      <c r="M3465" s="332"/>
      <c r="N3465" s="333"/>
    </row>
    <row r="3466" spans="2:14" x14ac:dyDescent="0.25">
      <c r="B3466" s="328"/>
      <c r="C3466" s="328"/>
      <c r="D3466" s="329"/>
      <c r="E3466" s="330"/>
      <c r="F3466" s="330"/>
      <c r="G3466" s="330"/>
      <c r="H3466" s="331"/>
      <c r="I3466" s="332"/>
      <c r="J3466" s="332"/>
      <c r="K3466" s="332"/>
      <c r="L3466" s="332"/>
      <c r="M3466" s="332"/>
      <c r="N3466" s="333"/>
    </row>
    <row r="3467" spans="2:14" x14ac:dyDescent="0.25">
      <c r="B3467" s="328"/>
      <c r="C3467" s="328"/>
      <c r="D3467" s="329"/>
      <c r="E3467" s="330"/>
      <c r="F3467" s="330"/>
      <c r="G3467" s="330"/>
      <c r="H3467" s="331"/>
      <c r="I3467" s="332"/>
      <c r="J3467" s="332"/>
      <c r="K3467" s="332"/>
      <c r="L3467" s="332"/>
      <c r="M3467" s="332"/>
      <c r="N3467" s="333"/>
    </row>
    <row r="3468" spans="2:14" x14ac:dyDescent="0.25">
      <c r="B3468" s="328"/>
      <c r="C3468" s="328"/>
      <c r="D3468" s="329"/>
      <c r="E3468" s="330"/>
      <c r="F3468" s="330"/>
      <c r="G3468" s="330"/>
      <c r="H3468" s="331"/>
      <c r="I3468" s="332"/>
      <c r="J3468" s="332"/>
      <c r="K3468" s="332"/>
      <c r="L3468" s="332"/>
      <c r="M3468" s="332"/>
      <c r="N3468" s="333"/>
    </row>
    <row r="3469" spans="2:14" x14ac:dyDescent="0.25">
      <c r="B3469" s="328"/>
      <c r="C3469" s="328"/>
      <c r="D3469" s="329"/>
      <c r="E3469" s="330"/>
      <c r="F3469" s="330"/>
      <c r="G3469" s="330"/>
      <c r="H3469" s="331"/>
      <c r="I3469" s="332"/>
      <c r="J3469" s="332"/>
      <c r="K3469" s="332"/>
      <c r="L3469" s="332"/>
      <c r="M3469" s="332"/>
      <c r="N3469" s="333"/>
    </row>
    <row r="3470" spans="2:14" x14ac:dyDescent="0.25">
      <c r="B3470" s="328"/>
      <c r="C3470" s="328"/>
      <c r="D3470" s="329"/>
      <c r="E3470" s="330"/>
      <c r="F3470" s="330"/>
      <c r="G3470" s="330"/>
      <c r="H3470" s="331"/>
      <c r="I3470" s="332"/>
      <c r="J3470" s="332"/>
      <c r="K3470" s="332"/>
      <c r="L3470" s="332"/>
      <c r="M3470" s="332"/>
      <c r="N3470" s="333"/>
    </row>
    <row r="3471" spans="2:14" x14ac:dyDescent="0.25">
      <c r="B3471" s="328"/>
      <c r="C3471" s="328"/>
      <c r="D3471" s="329"/>
      <c r="E3471" s="330"/>
      <c r="F3471" s="330"/>
      <c r="G3471" s="330"/>
      <c r="H3471" s="331"/>
      <c r="I3471" s="332"/>
      <c r="J3471" s="332"/>
      <c r="K3471" s="332"/>
      <c r="L3471" s="332"/>
      <c r="M3471" s="332"/>
      <c r="N3471" s="333"/>
    </row>
    <row r="3472" spans="2:14" x14ac:dyDescent="0.25">
      <c r="B3472" s="328"/>
      <c r="C3472" s="328"/>
      <c r="D3472" s="329"/>
      <c r="E3472" s="330"/>
      <c r="F3472" s="330"/>
      <c r="G3472" s="330"/>
      <c r="H3472" s="331"/>
      <c r="I3472" s="332"/>
      <c r="J3472" s="332"/>
      <c r="K3472" s="332"/>
      <c r="L3472" s="332"/>
      <c r="M3472" s="332"/>
      <c r="N3472" s="333"/>
    </row>
    <row r="3473" spans="2:14" x14ac:dyDescent="0.25">
      <c r="B3473" s="328"/>
      <c r="C3473" s="328"/>
      <c r="D3473" s="329"/>
      <c r="E3473" s="330"/>
      <c r="F3473" s="330"/>
      <c r="G3473" s="330"/>
      <c r="H3473" s="331"/>
      <c r="I3473" s="332"/>
      <c r="J3473" s="332"/>
      <c r="K3473" s="332"/>
      <c r="L3473" s="332"/>
      <c r="M3473" s="332"/>
      <c r="N3473" s="333"/>
    </row>
    <row r="3474" spans="2:14" x14ac:dyDescent="0.25">
      <c r="B3474" s="328"/>
      <c r="C3474" s="328"/>
      <c r="D3474" s="329"/>
      <c r="E3474" s="330"/>
      <c r="F3474" s="330"/>
      <c r="G3474" s="330"/>
      <c r="H3474" s="331"/>
      <c r="I3474" s="332"/>
      <c r="J3474" s="332"/>
      <c r="K3474" s="332"/>
      <c r="L3474" s="332"/>
      <c r="M3474" s="332"/>
      <c r="N3474" s="333"/>
    </row>
    <row r="3475" spans="2:14" x14ac:dyDescent="0.25">
      <c r="B3475" s="328"/>
      <c r="C3475" s="328"/>
      <c r="D3475" s="329"/>
      <c r="E3475" s="330"/>
      <c r="F3475" s="330"/>
      <c r="G3475" s="330"/>
      <c r="H3475" s="331"/>
      <c r="I3475" s="332"/>
      <c r="J3475" s="332"/>
      <c r="K3475" s="332"/>
      <c r="L3475" s="332"/>
      <c r="M3475" s="332"/>
      <c r="N3475" s="333"/>
    </row>
    <row r="3476" spans="2:14" x14ac:dyDescent="0.25">
      <c r="B3476" s="328"/>
      <c r="C3476" s="328"/>
      <c r="D3476" s="329"/>
      <c r="E3476" s="330"/>
      <c r="F3476" s="330"/>
      <c r="G3476" s="330"/>
      <c r="H3476" s="331"/>
      <c r="I3476" s="332"/>
      <c r="J3476" s="332"/>
      <c r="K3476" s="332"/>
      <c r="L3476" s="332"/>
      <c r="M3476" s="332"/>
      <c r="N3476" s="333"/>
    </row>
    <row r="3477" spans="2:14" x14ac:dyDescent="0.25">
      <c r="B3477" s="328"/>
      <c r="C3477" s="328"/>
      <c r="D3477" s="329"/>
      <c r="E3477" s="330"/>
      <c r="F3477" s="330"/>
      <c r="G3477" s="330"/>
      <c r="H3477" s="331"/>
      <c r="I3477" s="332"/>
      <c r="J3477" s="332"/>
      <c r="K3477" s="332"/>
      <c r="L3477" s="332"/>
      <c r="M3477" s="332"/>
      <c r="N3477" s="333"/>
    </row>
    <row r="3478" spans="2:14" x14ac:dyDescent="0.25">
      <c r="B3478" s="328"/>
      <c r="C3478" s="328"/>
      <c r="D3478" s="329"/>
      <c r="E3478" s="330"/>
      <c r="F3478" s="330"/>
      <c r="G3478" s="330"/>
      <c r="H3478" s="331"/>
      <c r="I3478" s="332"/>
      <c r="J3478" s="332"/>
      <c r="K3478" s="332"/>
      <c r="L3478" s="332"/>
      <c r="M3478" s="332"/>
      <c r="N3478" s="333"/>
    </row>
    <row r="3479" spans="2:14" x14ac:dyDescent="0.25">
      <c r="B3479" s="328"/>
      <c r="C3479" s="328"/>
      <c r="D3479" s="329"/>
      <c r="E3479" s="330"/>
      <c r="F3479" s="330"/>
      <c r="G3479" s="330"/>
      <c r="H3479" s="331"/>
      <c r="I3479" s="332"/>
      <c r="J3479" s="332"/>
      <c r="K3479" s="332"/>
      <c r="L3479" s="332"/>
      <c r="M3479" s="332"/>
      <c r="N3479" s="333"/>
    </row>
    <row r="3480" spans="2:14" x14ac:dyDescent="0.25">
      <c r="B3480" s="328"/>
      <c r="C3480" s="328"/>
      <c r="D3480" s="329"/>
      <c r="E3480" s="330"/>
      <c r="F3480" s="330"/>
      <c r="G3480" s="330"/>
      <c r="H3480" s="331"/>
      <c r="I3480" s="332"/>
      <c r="J3480" s="332"/>
      <c r="K3480" s="332"/>
      <c r="L3480" s="332"/>
      <c r="M3480" s="332"/>
      <c r="N3480" s="333"/>
    </row>
    <row r="3481" spans="2:14" x14ac:dyDescent="0.25">
      <c r="B3481" s="328"/>
      <c r="C3481" s="328"/>
      <c r="D3481" s="329"/>
      <c r="E3481" s="330"/>
      <c r="F3481" s="330"/>
      <c r="G3481" s="330"/>
      <c r="H3481" s="331"/>
      <c r="I3481" s="332"/>
      <c r="J3481" s="332"/>
      <c r="K3481" s="332"/>
      <c r="L3481" s="332"/>
      <c r="M3481" s="332"/>
      <c r="N3481" s="333"/>
    </row>
    <row r="3482" spans="2:14" x14ac:dyDescent="0.25">
      <c r="B3482" s="328"/>
      <c r="C3482" s="328"/>
      <c r="D3482" s="329"/>
      <c r="E3482" s="330"/>
      <c r="F3482" s="330"/>
      <c r="G3482" s="330"/>
      <c r="H3482" s="331"/>
      <c r="I3482" s="332"/>
      <c r="J3482" s="332"/>
      <c r="K3482" s="332"/>
      <c r="L3482" s="332"/>
      <c r="M3482" s="332"/>
      <c r="N3482" s="333"/>
    </row>
    <row r="3483" spans="2:14" x14ac:dyDescent="0.25">
      <c r="B3483" s="328"/>
      <c r="C3483" s="328"/>
      <c r="D3483" s="329"/>
      <c r="E3483" s="330"/>
      <c r="F3483" s="330"/>
      <c r="G3483" s="330"/>
      <c r="H3483" s="331"/>
      <c r="I3483" s="332"/>
      <c r="J3483" s="332"/>
      <c r="K3483" s="332"/>
      <c r="L3483" s="332"/>
      <c r="M3483" s="332"/>
      <c r="N3483" s="333"/>
    </row>
    <row r="3484" spans="2:14" x14ac:dyDescent="0.25">
      <c r="B3484" s="328"/>
      <c r="C3484" s="328"/>
      <c r="D3484" s="329"/>
      <c r="E3484" s="330"/>
      <c r="F3484" s="330"/>
      <c r="G3484" s="330"/>
      <c r="H3484" s="331"/>
      <c r="I3484" s="332"/>
      <c r="J3484" s="332"/>
      <c r="K3484" s="332"/>
      <c r="L3484" s="332"/>
      <c r="M3484" s="332"/>
      <c r="N3484" s="333"/>
    </row>
    <row r="3485" spans="2:14" x14ac:dyDescent="0.25">
      <c r="B3485" s="328"/>
      <c r="C3485" s="328"/>
      <c r="D3485" s="329"/>
      <c r="E3485" s="330"/>
      <c r="F3485" s="330"/>
      <c r="G3485" s="330"/>
      <c r="H3485" s="331"/>
      <c r="I3485" s="332"/>
      <c r="J3485" s="332"/>
      <c r="K3485" s="332"/>
      <c r="L3485" s="332"/>
      <c r="M3485" s="332"/>
      <c r="N3485" s="333"/>
    </row>
    <row r="3486" spans="2:14" x14ac:dyDescent="0.25">
      <c r="B3486" s="328"/>
      <c r="C3486" s="328"/>
      <c r="D3486" s="329"/>
      <c r="E3486" s="330"/>
      <c r="F3486" s="330"/>
      <c r="G3486" s="330"/>
      <c r="H3486" s="331"/>
      <c r="I3486" s="332"/>
      <c r="J3486" s="332"/>
      <c r="K3486" s="332"/>
      <c r="L3486" s="332"/>
      <c r="M3486" s="332"/>
      <c r="N3486" s="333"/>
    </row>
    <row r="3487" spans="2:14" x14ac:dyDescent="0.25">
      <c r="B3487" s="328"/>
      <c r="C3487" s="328"/>
      <c r="D3487" s="329"/>
      <c r="E3487" s="330"/>
      <c r="F3487" s="330"/>
      <c r="G3487" s="330"/>
      <c r="H3487" s="331"/>
      <c r="I3487" s="332"/>
      <c r="J3487" s="332"/>
      <c r="K3487" s="332"/>
      <c r="L3487" s="332"/>
      <c r="M3487" s="332"/>
      <c r="N3487" s="333"/>
    </row>
    <row r="3488" spans="2:14" x14ac:dyDescent="0.25">
      <c r="B3488" s="328"/>
      <c r="C3488" s="328"/>
      <c r="D3488" s="329"/>
      <c r="E3488" s="330"/>
      <c r="F3488" s="330"/>
      <c r="G3488" s="330"/>
      <c r="H3488" s="331"/>
      <c r="I3488" s="332"/>
      <c r="J3488" s="332"/>
      <c r="K3488" s="332"/>
      <c r="L3488" s="332"/>
      <c r="M3488" s="332"/>
      <c r="N3488" s="333"/>
    </row>
    <row r="3489" spans="2:14" x14ac:dyDescent="0.25">
      <c r="B3489" s="328"/>
      <c r="C3489" s="328"/>
      <c r="D3489" s="329"/>
      <c r="E3489" s="330"/>
      <c r="F3489" s="330"/>
      <c r="G3489" s="330"/>
      <c r="H3489" s="331"/>
      <c r="I3489" s="332"/>
      <c r="J3489" s="332"/>
      <c r="K3489" s="332"/>
      <c r="L3489" s="332"/>
      <c r="M3489" s="332"/>
      <c r="N3489" s="333"/>
    </row>
    <row r="3490" spans="2:14" x14ac:dyDescent="0.25">
      <c r="B3490" s="328"/>
      <c r="C3490" s="328"/>
      <c r="D3490" s="329"/>
      <c r="E3490" s="330"/>
      <c r="F3490" s="330"/>
      <c r="G3490" s="330"/>
      <c r="H3490" s="331"/>
      <c r="I3490" s="332"/>
      <c r="J3490" s="332"/>
      <c r="K3490" s="332"/>
      <c r="L3490" s="332"/>
      <c r="M3490" s="332"/>
      <c r="N3490" s="333"/>
    </row>
    <row r="3491" spans="2:14" x14ac:dyDescent="0.25">
      <c r="B3491" s="328"/>
      <c r="C3491" s="328"/>
      <c r="D3491" s="329"/>
      <c r="E3491" s="330"/>
      <c r="F3491" s="330"/>
      <c r="G3491" s="330"/>
      <c r="H3491" s="331"/>
      <c r="I3491" s="332"/>
      <c r="J3491" s="332"/>
      <c r="K3491" s="332"/>
      <c r="L3491" s="332"/>
      <c r="M3491" s="332"/>
      <c r="N3491" s="333"/>
    </row>
    <row r="3492" spans="2:14" x14ac:dyDescent="0.25">
      <c r="B3492" s="328"/>
      <c r="C3492" s="328"/>
      <c r="D3492" s="329"/>
      <c r="E3492" s="330"/>
      <c r="F3492" s="330"/>
      <c r="G3492" s="330"/>
      <c r="H3492" s="331"/>
      <c r="I3492" s="332"/>
      <c r="J3492" s="332"/>
      <c r="K3492" s="332"/>
      <c r="L3492" s="332"/>
      <c r="M3492" s="332"/>
      <c r="N3492" s="333"/>
    </row>
    <row r="3493" spans="2:14" x14ac:dyDescent="0.25">
      <c r="B3493" s="328"/>
      <c r="C3493" s="328"/>
      <c r="D3493" s="329"/>
      <c r="E3493" s="330"/>
      <c r="F3493" s="330"/>
      <c r="G3493" s="330"/>
      <c r="H3493" s="331"/>
      <c r="I3493" s="332"/>
      <c r="J3493" s="332"/>
      <c r="K3493" s="332"/>
      <c r="L3493" s="332"/>
      <c r="M3493" s="332"/>
      <c r="N3493" s="333"/>
    </row>
    <row r="3494" spans="2:14" x14ac:dyDescent="0.25">
      <c r="B3494" s="328"/>
      <c r="C3494" s="328"/>
      <c r="D3494" s="329"/>
      <c r="E3494" s="330"/>
      <c r="F3494" s="330"/>
      <c r="G3494" s="330"/>
      <c r="H3494" s="331"/>
      <c r="I3494" s="332"/>
      <c r="J3494" s="332"/>
      <c r="K3494" s="332"/>
      <c r="L3494" s="332"/>
      <c r="M3494" s="332"/>
      <c r="N3494" s="333"/>
    </row>
    <row r="3495" spans="2:14" x14ac:dyDescent="0.25">
      <c r="B3495" s="328"/>
      <c r="C3495" s="328"/>
      <c r="D3495" s="329"/>
      <c r="E3495" s="330"/>
      <c r="F3495" s="330"/>
      <c r="G3495" s="330"/>
      <c r="H3495" s="331"/>
      <c r="I3495" s="332"/>
      <c r="J3495" s="332"/>
      <c r="K3495" s="332"/>
      <c r="L3495" s="332"/>
      <c r="M3495" s="332"/>
      <c r="N3495" s="333"/>
    </row>
    <row r="3496" spans="2:14" x14ac:dyDescent="0.25">
      <c r="B3496" s="328"/>
      <c r="C3496" s="328"/>
      <c r="D3496" s="329"/>
      <c r="E3496" s="330"/>
      <c r="F3496" s="330"/>
      <c r="G3496" s="330"/>
      <c r="H3496" s="331"/>
      <c r="I3496" s="332"/>
      <c r="J3496" s="332"/>
      <c r="K3496" s="332"/>
      <c r="L3496" s="332"/>
      <c r="M3496" s="332"/>
      <c r="N3496" s="333"/>
    </row>
    <row r="3497" spans="2:14" x14ac:dyDescent="0.25">
      <c r="B3497" s="328"/>
      <c r="C3497" s="328"/>
      <c r="D3497" s="329"/>
      <c r="E3497" s="330"/>
      <c r="F3497" s="330"/>
      <c r="G3497" s="330"/>
      <c r="H3497" s="331"/>
      <c r="I3497" s="332"/>
      <c r="J3497" s="332"/>
      <c r="K3497" s="332"/>
      <c r="L3497" s="332"/>
      <c r="M3497" s="332"/>
      <c r="N3497" s="333"/>
    </row>
    <row r="3498" spans="2:14" x14ac:dyDescent="0.25">
      <c r="B3498" s="328"/>
      <c r="C3498" s="328"/>
      <c r="D3498" s="329"/>
      <c r="E3498" s="330"/>
      <c r="F3498" s="330"/>
      <c r="G3498" s="330"/>
      <c r="H3498" s="331"/>
      <c r="I3498" s="332"/>
      <c r="J3498" s="332"/>
      <c r="K3498" s="332"/>
      <c r="L3498" s="332"/>
      <c r="M3498" s="332"/>
      <c r="N3498" s="333"/>
    </row>
    <row r="3499" spans="2:14" x14ac:dyDescent="0.25">
      <c r="B3499" s="328"/>
      <c r="C3499" s="328"/>
      <c r="D3499" s="329"/>
      <c r="E3499" s="330"/>
      <c r="F3499" s="330"/>
      <c r="G3499" s="330"/>
      <c r="H3499" s="331"/>
      <c r="I3499" s="332"/>
      <c r="J3499" s="332"/>
      <c r="K3499" s="332"/>
      <c r="L3499" s="332"/>
      <c r="M3499" s="332"/>
      <c r="N3499" s="333"/>
    </row>
    <row r="3500" spans="2:14" x14ac:dyDescent="0.25">
      <c r="B3500" s="328"/>
      <c r="C3500" s="328"/>
      <c r="D3500" s="329"/>
      <c r="E3500" s="330"/>
      <c r="F3500" s="330"/>
      <c r="G3500" s="330"/>
      <c r="H3500" s="331"/>
      <c r="I3500" s="332"/>
      <c r="J3500" s="332"/>
      <c r="K3500" s="332"/>
      <c r="L3500" s="332"/>
      <c r="M3500" s="332"/>
      <c r="N3500" s="333"/>
    </row>
    <row r="3501" spans="2:14" x14ac:dyDescent="0.25">
      <c r="B3501" s="328"/>
      <c r="C3501" s="328"/>
      <c r="D3501" s="329"/>
      <c r="E3501" s="330"/>
      <c r="F3501" s="330"/>
      <c r="G3501" s="330"/>
      <c r="H3501" s="331"/>
      <c r="I3501" s="332"/>
      <c r="J3501" s="332"/>
      <c r="K3501" s="332"/>
      <c r="L3501" s="332"/>
      <c r="M3501" s="332"/>
      <c r="N3501" s="333"/>
    </row>
    <row r="3502" spans="2:14" x14ac:dyDescent="0.25">
      <c r="B3502" s="328"/>
      <c r="C3502" s="328"/>
      <c r="D3502" s="329"/>
      <c r="E3502" s="330"/>
      <c r="F3502" s="330"/>
      <c r="G3502" s="330"/>
      <c r="H3502" s="331"/>
      <c r="I3502" s="332"/>
      <c r="J3502" s="332"/>
      <c r="K3502" s="332"/>
      <c r="L3502" s="332"/>
      <c r="M3502" s="332"/>
      <c r="N3502" s="333"/>
    </row>
    <row r="3503" spans="2:14" x14ac:dyDescent="0.25">
      <c r="B3503" s="328"/>
      <c r="C3503" s="328"/>
      <c r="D3503" s="329"/>
      <c r="E3503" s="330"/>
      <c r="F3503" s="330"/>
      <c r="G3503" s="330"/>
      <c r="H3503" s="331"/>
      <c r="I3503" s="332"/>
      <c r="J3503" s="332"/>
      <c r="K3503" s="332"/>
      <c r="L3503" s="332"/>
      <c r="M3503" s="332"/>
      <c r="N3503" s="333"/>
    </row>
    <row r="3504" spans="2:14" x14ac:dyDescent="0.25">
      <c r="B3504" s="328"/>
      <c r="C3504" s="328"/>
      <c r="D3504" s="329"/>
      <c r="E3504" s="330"/>
      <c r="F3504" s="330"/>
      <c r="G3504" s="330"/>
      <c r="H3504" s="331"/>
      <c r="I3504" s="332"/>
      <c r="J3504" s="332"/>
      <c r="K3504" s="332"/>
      <c r="L3504" s="332"/>
      <c r="M3504" s="332"/>
      <c r="N3504" s="333"/>
    </row>
    <row r="3505" spans="2:14" x14ac:dyDescent="0.25">
      <c r="B3505" s="328"/>
      <c r="C3505" s="328"/>
      <c r="D3505" s="329"/>
      <c r="E3505" s="330"/>
      <c r="F3505" s="330"/>
      <c r="G3505" s="330"/>
      <c r="H3505" s="331"/>
      <c r="I3505" s="332"/>
      <c r="J3505" s="332"/>
      <c r="K3505" s="332"/>
      <c r="L3505" s="332"/>
      <c r="M3505" s="332"/>
      <c r="N3505" s="333"/>
    </row>
    <row r="3506" spans="2:14" x14ac:dyDescent="0.25">
      <c r="B3506" s="328"/>
      <c r="C3506" s="328"/>
      <c r="D3506" s="329"/>
      <c r="E3506" s="330"/>
      <c r="F3506" s="330"/>
      <c r="G3506" s="330"/>
      <c r="H3506" s="331"/>
      <c r="I3506" s="332"/>
      <c r="J3506" s="332"/>
      <c r="K3506" s="332"/>
      <c r="L3506" s="332"/>
      <c r="M3506" s="332"/>
      <c r="N3506" s="333"/>
    </row>
    <row r="3507" spans="2:14" x14ac:dyDescent="0.25">
      <c r="B3507" s="328"/>
      <c r="C3507" s="328"/>
      <c r="D3507" s="329"/>
      <c r="E3507" s="330"/>
      <c r="F3507" s="330"/>
      <c r="G3507" s="330"/>
      <c r="H3507" s="331"/>
      <c r="I3507" s="332"/>
      <c r="J3507" s="332"/>
      <c r="K3507" s="332"/>
      <c r="L3507" s="332"/>
      <c r="M3507" s="332"/>
      <c r="N3507" s="333"/>
    </row>
    <row r="3508" spans="2:14" x14ac:dyDescent="0.25">
      <c r="B3508" s="328"/>
      <c r="C3508" s="328"/>
      <c r="D3508" s="329"/>
      <c r="E3508" s="330"/>
      <c r="F3508" s="330"/>
      <c r="G3508" s="330"/>
      <c r="H3508" s="331"/>
      <c r="I3508" s="332"/>
      <c r="J3508" s="332"/>
      <c r="K3508" s="332"/>
      <c r="L3508" s="332"/>
      <c r="M3508" s="332"/>
      <c r="N3508" s="333"/>
    </row>
    <row r="3509" spans="2:14" x14ac:dyDescent="0.25">
      <c r="B3509" s="328"/>
      <c r="C3509" s="328"/>
      <c r="D3509" s="329"/>
      <c r="E3509" s="330"/>
      <c r="F3509" s="330"/>
      <c r="G3509" s="330"/>
      <c r="H3509" s="331"/>
      <c r="I3509" s="332"/>
      <c r="J3509" s="332"/>
      <c r="K3509" s="332"/>
      <c r="L3509" s="332"/>
      <c r="M3509" s="332"/>
      <c r="N3509" s="333"/>
    </row>
    <row r="3510" spans="2:14" x14ac:dyDescent="0.25">
      <c r="B3510" s="328"/>
      <c r="C3510" s="328"/>
      <c r="D3510" s="329"/>
      <c r="E3510" s="330"/>
      <c r="F3510" s="330"/>
      <c r="G3510" s="330"/>
      <c r="H3510" s="331"/>
      <c r="I3510" s="332"/>
      <c r="J3510" s="332"/>
      <c r="K3510" s="332"/>
      <c r="L3510" s="332"/>
      <c r="M3510" s="332"/>
      <c r="N3510" s="333"/>
    </row>
    <row r="3511" spans="2:14" x14ac:dyDescent="0.25">
      <c r="B3511" s="328"/>
      <c r="C3511" s="328"/>
      <c r="D3511" s="329"/>
      <c r="E3511" s="330"/>
      <c r="F3511" s="330"/>
      <c r="G3511" s="330"/>
      <c r="H3511" s="331"/>
      <c r="I3511" s="332"/>
      <c r="J3511" s="332"/>
      <c r="K3511" s="332"/>
      <c r="L3511" s="332"/>
      <c r="M3511" s="332"/>
      <c r="N3511" s="333"/>
    </row>
    <row r="3512" spans="2:14" x14ac:dyDescent="0.25">
      <c r="B3512" s="328"/>
      <c r="C3512" s="328"/>
      <c r="D3512" s="329"/>
      <c r="E3512" s="330"/>
      <c r="F3512" s="330"/>
      <c r="G3512" s="330"/>
      <c r="H3512" s="331"/>
      <c r="I3512" s="332"/>
      <c r="J3512" s="332"/>
      <c r="K3512" s="332"/>
      <c r="L3512" s="332"/>
      <c r="M3512" s="332"/>
      <c r="N3512" s="333"/>
    </row>
    <row r="3513" spans="2:14" x14ac:dyDescent="0.25">
      <c r="B3513" s="328"/>
      <c r="C3513" s="328"/>
      <c r="D3513" s="329"/>
      <c r="E3513" s="330"/>
      <c r="F3513" s="330"/>
      <c r="G3513" s="330"/>
      <c r="H3513" s="331"/>
      <c r="I3513" s="332"/>
      <c r="J3513" s="332"/>
      <c r="K3513" s="332"/>
      <c r="L3513" s="332"/>
      <c r="M3513" s="332"/>
      <c r="N3513" s="333"/>
    </row>
    <row r="3514" spans="2:14" x14ac:dyDescent="0.25">
      <c r="B3514" s="328"/>
      <c r="C3514" s="328"/>
      <c r="D3514" s="329"/>
      <c r="E3514" s="330"/>
      <c r="F3514" s="330"/>
      <c r="G3514" s="330"/>
      <c r="H3514" s="331"/>
      <c r="I3514" s="332"/>
      <c r="J3514" s="332"/>
      <c r="K3514" s="332"/>
      <c r="L3514" s="332"/>
      <c r="M3514" s="332"/>
      <c r="N3514" s="333"/>
    </row>
    <row r="3515" spans="2:14" x14ac:dyDescent="0.25">
      <c r="B3515" s="328"/>
      <c r="C3515" s="328"/>
      <c r="D3515" s="329"/>
      <c r="E3515" s="330"/>
      <c r="F3515" s="330"/>
      <c r="G3515" s="330"/>
      <c r="H3515" s="331"/>
      <c r="I3515" s="332"/>
      <c r="J3515" s="332"/>
      <c r="K3515" s="332"/>
      <c r="L3515" s="332"/>
      <c r="M3515" s="332"/>
      <c r="N3515" s="333"/>
    </row>
    <row r="3516" spans="2:14" x14ac:dyDescent="0.25">
      <c r="B3516" s="328"/>
      <c r="C3516" s="328"/>
      <c r="D3516" s="329"/>
      <c r="E3516" s="330"/>
      <c r="F3516" s="330"/>
      <c r="G3516" s="330"/>
      <c r="H3516" s="331"/>
      <c r="I3516" s="332"/>
      <c r="J3516" s="332"/>
      <c r="K3516" s="332"/>
      <c r="L3516" s="332"/>
      <c r="M3516" s="332"/>
      <c r="N3516" s="333"/>
    </row>
    <row r="3517" spans="2:14" x14ac:dyDescent="0.25">
      <c r="B3517" s="328"/>
      <c r="C3517" s="328"/>
      <c r="D3517" s="329"/>
      <c r="E3517" s="330"/>
      <c r="F3517" s="330"/>
      <c r="G3517" s="330"/>
      <c r="H3517" s="331"/>
      <c r="I3517" s="332"/>
      <c r="J3517" s="332"/>
      <c r="K3517" s="332"/>
      <c r="L3517" s="332"/>
      <c r="M3517" s="332"/>
      <c r="N3517" s="333"/>
    </row>
    <row r="3518" spans="2:14" x14ac:dyDescent="0.25">
      <c r="B3518" s="328"/>
      <c r="C3518" s="328"/>
      <c r="D3518" s="329"/>
      <c r="E3518" s="330"/>
      <c r="F3518" s="330"/>
      <c r="G3518" s="330"/>
      <c r="H3518" s="331"/>
      <c r="I3518" s="332"/>
      <c r="J3518" s="332"/>
      <c r="K3518" s="332"/>
      <c r="L3518" s="332"/>
      <c r="M3518" s="332"/>
      <c r="N3518" s="333"/>
    </row>
    <row r="3519" spans="2:14" x14ac:dyDescent="0.25">
      <c r="B3519" s="328"/>
      <c r="C3519" s="328"/>
      <c r="D3519" s="329"/>
      <c r="E3519" s="330"/>
      <c r="F3519" s="330"/>
      <c r="G3519" s="330"/>
      <c r="H3519" s="331"/>
      <c r="I3519" s="332"/>
      <c r="J3519" s="332"/>
      <c r="K3519" s="332"/>
      <c r="L3519" s="332"/>
      <c r="M3519" s="332"/>
      <c r="N3519" s="333"/>
    </row>
    <row r="3520" spans="2:14" x14ac:dyDescent="0.25">
      <c r="B3520" s="328"/>
      <c r="C3520" s="328"/>
      <c r="D3520" s="329"/>
      <c r="E3520" s="330"/>
      <c r="F3520" s="330"/>
      <c r="G3520" s="330"/>
      <c r="H3520" s="331"/>
      <c r="I3520" s="332"/>
      <c r="J3520" s="332"/>
      <c r="K3520" s="332"/>
      <c r="L3520" s="332"/>
      <c r="M3520" s="332"/>
      <c r="N3520" s="333"/>
    </row>
    <row r="3521" spans="2:14" x14ac:dyDescent="0.25">
      <c r="B3521" s="328"/>
      <c r="C3521" s="328"/>
      <c r="D3521" s="329"/>
      <c r="E3521" s="330"/>
      <c r="F3521" s="330"/>
      <c r="G3521" s="330"/>
      <c r="H3521" s="331"/>
      <c r="I3521" s="332"/>
      <c r="J3521" s="332"/>
      <c r="K3521" s="332"/>
      <c r="L3521" s="332"/>
      <c r="M3521" s="332"/>
      <c r="N3521" s="333"/>
    </row>
    <row r="3522" spans="2:14" x14ac:dyDescent="0.25">
      <c r="B3522" s="328"/>
      <c r="C3522" s="328"/>
      <c r="D3522" s="329"/>
      <c r="E3522" s="330"/>
      <c r="F3522" s="330"/>
      <c r="G3522" s="330"/>
      <c r="H3522" s="331"/>
      <c r="I3522" s="332"/>
      <c r="J3522" s="332"/>
      <c r="K3522" s="332"/>
      <c r="L3522" s="332"/>
      <c r="M3522" s="332"/>
      <c r="N3522" s="333"/>
    </row>
    <row r="3523" spans="2:14" x14ac:dyDescent="0.25">
      <c r="B3523" s="328"/>
      <c r="C3523" s="328"/>
      <c r="D3523" s="329"/>
      <c r="E3523" s="330"/>
      <c r="F3523" s="330"/>
      <c r="G3523" s="330"/>
      <c r="H3523" s="331"/>
      <c r="I3523" s="332"/>
      <c r="J3523" s="332"/>
      <c r="K3523" s="332"/>
      <c r="L3523" s="332"/>
      <c r="M3523" s="332"/>
      <c r="N3523" s="333"/>
    </row>
    <row r="3524" spans="2:14" x14ac:dyDescent="0.25">
      <c r="B3524" s="328"/>
      <c r="C3524" s="328"/>
      <c r="D3524" s="329"/>
      <c r="E3524" s="330"/>
      <c r="F3524" s="330"/>
      <c r="G3524" s="330"/>
      <c r="H3524" s="331"/>
      <c r="I3524" s="332"/>
      <c r="J3524" s="332"/>
      <c r="K3524" s="332"/>
      <c r="L3524" s="332"/>
      <c r="M3524" s="332"/>
      <c r="N3524" s="333"/>
    </row>
    <row r="3525" spans="2:14" x14ac:dyDescent="0.25">
      <c r="B3525" s="328"/>
      <c r="C3525" s="328"/>
      <c r="D3525" s="329"/>
      <c r="E3525" s="330"/>
      <c r="F3525" s="330"/>
      <c r="G3525" s="330"/>
      <c r="H3525" s="331"/>
      <c r="I3525" s="332"/>
      <c r="J3525" s="332"/>
      <c r="K3525" s="332"/>
      <c r="L3525" s="332"/>
      <c r="M3525" s="332"/>
      <c r="N3525" s="333"/>
    </row>
    <row r="3526" spans="2:14" x14ac:dyDescent="0.25">
      <c r="B3526" s="328"/>
      <c r="C3526" s="328"/>
      <c r="D3526" s="329"/>
      <c r="E3526" s="330"/>
      <c r="F3526" s="330"/>
      <c r="G3526" s="330"/>
      <c r="H3526" s="331"/>
      <c r="I3526" s="332"/>
      <c r="J3526" s="332"/>
      <c r="K3526" s="332"/>
      <c r="L3526" s="332"/>
      <c r="M3526" s="332"/>
      <c r="N3526" s="333"/>
    </row>
    <row r="3527" spans="2:14" x14ac:dyDescent="0.25">
      <c r="B3527" s="328"/>
      <c r="C3527" s="328"/>
      <c r="D3527" s="329"/>
      <c r="E3527" s="330"/>
      <c r="F3527" s="330"/>
      <c r="G3527" s="330"/>
      <c r="H3527" s="331"/>
      <c r="I3527" s="332"/>
      <c r="J3527" s="332"/>
      <c r="K3527" s="332"/>
      <c r="L3527" s="332"/>
      <c r="M3527" s="332"/>
      <c r="N3527" s="333"/>
    </row>
    <row r="3528" spans="2:14" x14ac:dyDescent="0.25">
      <c r="B3528" s="328"/>
      <c r="C3528" s="328"/>
      <c r="D3528" s="329"/>
      <c r="E3528" s="330"/>
      <c r="F3528" s="330"/>
      <c r="G3528" s="330"/>
      <c r="H3528" s="331"/>
      <c r="I3528" s="332"/>
      <c r="J3528" s="332"/>
      <c r="K3528" s="332"/>
      <c r="L3528" s="332"/>
      <c r="M3528" s="332"/>
      <c r="N3528" s="333"/>
    </row>
    <row r="3529" spans="2:14" x14ac:dyDescent="0.25">
      <c r="B3529" s="328"/>
      <c r="C3529" s="328"/>
      <c r="D3529" s="329"/>
      <c r="E3529" s="330"/>
      <c r="F3529" s="330"/>
      <c r="G3529" s="330"/>
      <c r="H3529" s="331"/>
      <c r="I3529" s="332"/>
      <c r="J3529" s="332"/>
      <c r="K3529" s="332"/>
      <c r="L3529" s="332"/>
      <c r="M3529" s="332"/>
      <c r="N3529" s="333"/>
    </row>
    <row r="3530" spans="2:14" x14ac:dyDescent="0.25">
      <c r="B3530" s="328"/>
      <c r="C3530" s="328"/>
      <c r="D3530" s="329"/>
      <c r="E3530" s="330"/>
      <c r="F3530" s="330"/>
      <c r="G3530" s="330"/>
      <c r="H3530" s="331"/>
      <c r="I3530" s="332"/>
      <c r="J3530" s="332"/>
      <c r="K3530" s="332"/>
      <c r="L3530" s="332"/>
      <c r="M3530" s="332"/>
      <c r="N3530" s="333"/>
    </row>
    <row r="3531" spans="2:14" x14ac:dyDescent="0.25">
      <c r="B3531" s="328"/>
      <c r="C3531" s="328"/>
      <c r="D3531" s="329"/>
      <c r="E3531" s="330"/>
      <c r="F3531" s="330"/>
      <c r="G3531" s="330"/>
      <c r="H3531" s="331"/>
      <c r="I3531" s="332"/>
      <c r="J3531" s="332"/>
      <c r="K3531" s="332"/>
      <c r="L3531" s="332"/>
      <c r="M3531" s="332"/>
      <c r="N3531" s="333"/>
    </row>
    <row r="3532" spans="2:14" x14ac:dyDescent="0.25">
      <c r="B3532" s="328"/>
      <c r="C3532" s="328"/>
      <c r="D3532" s="329"/>
      <c r="E3532" s="330"/>
      <c r="F3532" s="330"/>
      <c r="G3532" s="330"/>
      <c r="H3532" s="331"/>
      <c r="I3532" s="332"/>
      <c r="J3532" s="332"/>
      <c r="K3532" s="332"/>
      <c r="L3532" s="332"/>
      <c r="M3532" s="332"/>
      <c r="N3532" s="333"/>
    </row>
    <row r="3533" spans="2:14" x14ac:dyDescent="0.25">
      <c r="B3533" s="328"/>
      <c r="C3533" s="328"/>
      <c r="D3533" s="329"/>
      <c r="E3533" s="330"/>
      <c r="F3533" s="330"/>
      <c r="G3533" s="330"/>
      <c r="H3533" s="331"/>
      <c r="I3533" s="332"/>
      <c r="J3533" s="332"/>
      <c r="K3533" s="332"/>
      <c r="L3533" s="332"/>
      <c r="M3533" s="332"/>
      <c r="N3533" s="333"/>
    </row>
    <row r="3534" spans="2:14" x14ac:dyDescent="0.25">
      <c r="B3534" s="328"/>
      <c r="C3534" s="328"/>
      <c r="D3534" s="329"/>
      <c r="E3534" s="330"/>
      <c r="F3534" s="330"/>
      <c r="G3534" s="330"/>
      <c r="H3534" s="331"/>
      <c r="I3534" s="332"/>
      <c r="J3534" s="332"/>
      <c r="K3534" s="332"/>
      <c r="L3534" s="332"/>
      <c r="M3534" s="332"/>
      <c r="N3534" s="333"/>
    </row>
    <row r="3535" spans="2:14" x14ac:dyDescent="0.25">
      <c r="B3535" s="328"/>
      <c r="C3535" s="328"/>
      <c r="D3535" s="329"/>
      <c r="E3535" s="330"/>
      <c r="F3535" s="330"/>
      <c r="G3535" s="330"/>
      <c r="H3535" s="331"/>
      <c r="I3535" s="332"/>
      <c r="J3535" s="332"/>
      <c r="K3535" s="332"/>
      <c r="L3535" s="332"/>
      <c r="M3535" s="332"/>
      <c r="N3535" s="333"/>
    </row>
    <row r="3536" spans="2:14" x14ac:dyDescent="0.25">
      <c r="B3536" s="328"/>
      <c r="C3536" s="328"/>
      <c r="D3536" s="329"/>
      <c r="E3536" s="330"/>
      <c r="F3536" s="330"/>
      <c r="G3536" s="330"/>
      <c r="H3536" s="331"/>
      <c r="I3536" s="332"/>
      <c r="J3536" s="332"/>
      <c r="K3536" s="332"/>
      <c r="L3536" s="332"/>
      <c r="M3536" s="332"/>
      <c r="N3536" s="333"/>
    </row>
    <row r="3537" spans="2:14" x14ac:dyDescent="0.25">
      <c r="B3537" s="328"/>
      <c r="C3537" s="328"/>
      <c r="D3537" s="329"/>
      <c r="E3537" s="330"/>
      <c r="F3537" s="330"/>
      <c r="G3537" s="330"/>
      <c r="H3537" s="331"/>
      <c r="I3537" s="332"/>
      <c r="J3537" s="332"/>
      <c r="K3537" s="332"/>
      <c r="L3537" s="332"/>
      <c r="M3537" s="332"/>
      <c r="N3537" s="333"/>
    </row>
    <row r="3538" spans="2:14" x14ac:dyDescent="0.25">
      <c r="B3538" s="328"/>
      <c r="C3538" s="328"/>
      <c r="D3538" s="329"/>
      <c r="E3538" s="330"/>
      <c r="F3538" s="330"/>
      <c r="G3538" s="330"/>
      <c r="H3538" s="331"/>
      <c r="I3538" s="332"/>
      <c r="J3538" s="332"/>
      <c r="K3538" s="332"/>
      <c r="L3538" s="332"/>
      <c r="M3538" s="332"/>
      <c r="N3538" s="333"/>
    </row>
    <row r="3539" spans="2:14" x14ac:dyDescent="0.25">
      <c r="B3539" s="328"/>
      <c r="C3539" s="328"/>
      <c r="D3539" s="329"/>
      <c r="E3539" s="330"/>
      <c r="F3539" s="330"/>
      <c r="G3539" s="330"/>
      <c r="H3539" s="331"/>
      <c r="I3539" s="332"/>
      <c r="J3539" s="332"/>
      <c r="K3539" s="332"/>
      <c r="L3539" s="332"/>
      <c r="M3539" s="332"/>
      <c r="N3539" s="333"/>
    </row>
    <row r="3540" spans="2:14" x14ac:dyDescent="0.25">
      <c r="B3540" s="328"/>
      <c r="C3540" s="328"/>
      <c r="D3540" s="329"/>
      <c r="E3540" s="330"/>
      <c r="F3540" s="330"/>
      <c r="G3540" s="330"/>
      <c r="H3540" s="331"/>
      <c r="I3540" s="332"/>
      <c r="J3540" s="332"/>
      <c r="K3540" s="332"/>
      <c r="L3540" s="332"/>
      <c r="M3540" s="332"/>
      <c r="N3540" s="333"/>
    </row>
    <row r="3541" spans="2:14" x14ac:dyDescent="0.25">
      <c r="B3541" s="328"/>
      <c r="C3541" s="328"/>
      <c r="D3541" s="329"/>
      <c r="E3541" s="330"/>
      <c r="F3541" s="330"/>
      <c r="G3541" s="330"/>
      <c r="H3541" s="331"/>
      <c r="I3541" s="332"/>
      <c r="J3541" s="332"/>
      <c r="K3541" s="332"/>
      <c r="L3541" s="332"/>
      <c r="M3541" s="332"/>
      <c r="N3541" s="333"/>
    </row>
    <row r="3542" spans="2:14" x14ac:dyDescent="0.25">
      <c r="B3542" s="328"/>
      <c r="C3542" s="328"/>
      <c r="D3542" s="329"/>
      <c r="E3542" s="330"/>
      <c r="F3542" s="330"/>
      <c r="G3542" s="330"/>
      <c r="H3542" s="331"/>
      <c r="I3542" s="332"/>
      <c r="J3542" s="332"/>
      <c r="K3542" s="332"/>
      <c r="L3542" s="332"/>
      <c r="M3542" s="332"/>
      <c r="N3542" s="333"/>
    </row>
    <row r="3543" spans="2:14" x14ac:dyDescent="0.25">
      <c r="B3543" s="328"/>
      <c r="C3543" s="328"/>
      <c r="D3543" s="329"/>
      <c r="E3543" s="330"/>
      <c r="F3543" s="330"/>
      <c r="G3543" s="330"/>
      <c r="H3543" s="331"/>
      <c r="I3543" s="332"/>
      <c r="J3543" s="332"/>
      <c r="K3543" s="332"/>
      <c r="L3543" s="332"/>
      <c r="M3543" s="332"/>
      <c r="N3543" s="333"/>
    </row>
    <row r="3544" spans="2:14" x14ac:dyDescent="0.25">
      <c r="B3544" s="328"/>
      <c r="C3544" s="328"/>
      <c r="D3544" s="329"/>
      <c r="E3544" s="330"/>
      <c r="F3544" s="330"/>
      <c r="G3544" s="330"/>
      <c r="H3544" s="331"/>
      <c r="I3544" s="332"/>
      <c r="J3544" s="332"/>
      <c r="K3544" s="332"/>
      <c r="L3544" s="332"/>
      <c r="M3544" s="332"/>
      <c r="N3544" s="333"/>
    </row>
    <row r="3545" spans="2:14" x14ac:dyDescent="0.25">
      <c r="B3545" s="328"/>
      <c r="C3545" s="328"/>
      <c r="D3545" s="329"/>
      <c r="E3545" s="330"/>
      <c r="F3545" s="330"/>
      <c r="G3545" s="330"/>
      <c r="H3545" s="331"/>
      <c r="I3545" s="332"/>
      <c r="J3545" s="332"/>
      <c r="K3545" s="332"/>
      <c r="L3545" s="332"/>
      <c r="M3545" s="332"/>
      <c r="N3545" s="333"/>
    </row>
    <row r="3546" spans="2:14" x14ac:dyDescent="0.25">
      <c r="B3546" s="328"/>
      <c r="C3546" s="328"/>
      <c r="D3546" s="329"/>
      <c r="E3546" s="330"/>
      <c r="F3546" s="330"/>
      <c r="G3546" s="330"/>
      <c r="H3546" s="331"/>
      <c r="I3546" s="332"/>
      <c r="J3546" s="332"/>
      <c r="K3546" s="332"/>
      <c r="L3546" s="332"/>
      <c r="M3546" s="332"/>
      <c r="N3546" s="333"/>
    </row>
    <row r="3547" spans="2:14" x14ac:dyDescent="0.25">
      <c r="B3547" s="328"/>
      <c r="C3547" s="328"/>
      <c r="D3547" s="329"/>
      <c r="E3547" s="330"/>
      <c r="F3547" s="330"/>
      <c r="G3547" s="330"/>
      <c r="H3547" s="331"/>
      <c r="I3547" s="332"/>
      <c r="J3547" s="332"/>
      <c r="K3547" s="332"/>
      <c r="L3547" s="332"/>
      <c r="M3547" s="332"/>
      <c r="N3547" s="333"/>
    </row>
    <row r="3548" spans="2:14" x14ac:dyDescent="0.25">
      <c r="B3548" s="328"/>
      <c r="C3548" s="328"/>
      <c r="D3548" s="329"/>
      <c r="E3548" s="330"/>
      <c r="F3548" s="330"/>
      <c r="G3548" s="330"/>
      <c r="H3548" s="331"/>
      <c r="I3548" s="332"/>
      <c r="J3548" s="332"/>
      <c r="K3548" s="332"/>
      <c r="L3548" s="332"/>
      <c r="M3548" s="332"/>
      <c r="N3548" s="333"/>
    </row>
    <row r="3549" spans="2:14" x14ac:dyDescent="0.25">
      <c r="B3549" s="328"/>
      <c r="C3549" s="328"/>
      <c r="D3549" s="329"/>
      <c r="E3549" s="330"/>
      <c r="F3549" s="330"/>
      <c r="G3549" s="330"/>
      <c r="H3549" s="331"/>
      <c r="I3549" s="332"/>
      <c r="J3549" s="332"/>
      <c r="K3549" s="332"/>
      <c r="L3549" s="332"/>
      <c r="M3549" s="332"/>
      <c r="N3549" s="333"/>
    </row>
    <row r="3550" spans="2:14" x14ac:dyDescent="0.25">
      <c r="B3550" s="328"/>
      <c r="C3550" s="328"/>
      <c r="D3550" s="329"/>
      <c r="E3550" s="330"/>
      <c r="F3550" s="330"/>
      <c r="G3550" s="330"/>
      <c r="H3550" s="331"/>
      <c r="I3550" s="332"/>
      <c r="J3550" s="332"/>
      <c r="K3550" s="332"/>
      <c r="L3550" s="332"/>
      <c r="M3550" s="332"/>
      <c r="N3550" s="333"/>
    </row>
    <row r="3551" spans="2:14" x14ac:dyDescent="0.25">
      <c r="B3551" s="328"/>
      <c r="C3551" s="328"/>
      <c r="D3551" s="329"/>
      <c r="E3551" s="330"/>
      <c r="F3551" s="330"/>
      <c r="G3551" s="330"/>
      <c r="H3551" s="331"/>
      <c r="I3551" s="332"/>
      <c r="J3551" s="332"/>
      <c r="K3551" s="332"/>
      <c r="L3551" s="332"/>
      <c r="M3551" s="332"/>
      <c r="N3551" s="333"/>
    </row>
    <row r="3552" spans="2:14" x14ac:dyDescent="0.25">
      <c r="B3552" s="328"/>
      <c r="C3552" s="328"/>
      <c r="D3552" s="329"/>
      <c r="E3552" s="330"/>
      <c r="F3552" s="330"/>
      <c r="G3552" s="330"/>
      <c r="H3552" s="331"/>
      <c r="I3552" s="332"/>
      <c r="J3552" s="332"/>
      <c r="K3552" s="332"/>
      <c r="L3552" s="332"/>
      <c r="M3552" s="332"/>
      <c r="N3552" s="333"/>
    </row>
    <row r="3553" spans="2:14" x14ac:dyDescent="0.25">
      <c r="B3553" s="328"/>
      <c r="C3553" s="328"/>
      <c r="D3553" s="329"/>
      <c r="E3553" s="330"/>
      <c r="F3553" s="330"/>
      <c r="G3553" s="330"/>
      <c r="H3553" s="331"/>
      <c r="I3553" s="332"/>
      <c r="J3553" s="332"/>
      <c r="K3553" s="332"/>
      <c r="L3553" s="332"/>
      <c r="M3553" s="332"/>
      <c r="N3553" s="333"/>
    </row>
    <row r="3554" spans="2:14" x14ac:dyDescent="0.25">
      <c r="B3554" s="328"/>
      <c r="C3554" s="328"/>
      <c r="D3554" s="329"/>
      <c r="E3554" s="330"/>
      <c r="F3554" s="330"/>
      <c r="G3554" s="330"/>
      <c r="H3554" s="331"/>
      <c r="I3554" s="332"/>
      <c r="J3554" s="332"/>
      <c r="K3554" s="332"/>
      <c r="L3554" s="332"/>
      <c r="M3554" s="332"/>
      <c r="N3554" s="333"/>
    </row>
    <row r="3555" spans="2:14" x14ac:dyDescent="0.25">
      <c r="B3555" s="328"/>
      <c r="C3555" s="328"/>
      <c r="D3555" s="329"/>
      <c r="E3555" s="330"/>
      <c r="F3555" s="330"/>
      <c r="G3555" s="330"/>
      <c r="H3555" s="331"/>
      <c r="I3555" s="332"/>
      <c r="J3555" s="332"/>
      <c r="K3555" s="332"/>
      <c r="L3555" s="332"/>
      <c r="M3555" s="332"/>
      <c r="N3555" s="333"/>
    </row>
    <row r="3556" spans="2:14" x14ac:dyDescent="0.25">
      <c r="B3556" s="328"/>
      <c r="C3556" s="328"/>
      <c r="D3556" s="329"/>
      <c r="E3556" s="330"/>
      <c r="F3556" s="330"/>
      <c r="G3556" s="330"/>
      <c r="H3556" s="331"/>
      <c r="I3556" s="332"/>
      <c r="J3556" s="332"/>
      <c r="K3556" s="332"/>
      <c r="L3556" s="332"/>
      <c r="M3556" s="332"/>
      <c r="N3556" s="333"/>
    </row>
    <row r="3557" spans="2:14" x14ac:dyDescent="0.25">
      <c r="B3557" s="328"/>
      <c r="C3557" s="328"/>
      <c r="D3557" s="329"/>
      <c r="E3557" s="330"/>
      <c r="F3557" s="330"/>
      <c r="G3557" s="330"/>
      <c r="H3557" s="331"/>
      <c r="I3557" s="332"/>
      <c r="J3557" s="332"/>
      <c r="K3557" s="332"/>
      <c r="L3557" s="332"/>
      <c r="M3557" s="332"/>
      <c r="N3557" s="333"/>
    </row>
    <row r="3558" spans="2:14" x14ac:dyDescent="0.25">
      <c r="B3558" s="328"/>
      <c r="C3558" s="328"/>
      <c r="D3558" s="329"/>
      <c r="E3558" s="330"/>
      <c r="F3558" s="330"/>
      <c r="G3558" s="330"/>
      <c r="H3558" s="331"/>
      <c r="I3558" s="332"/>
      <c r="J3558" s="332"/>
      <c r="K3558" s="332"/>
      <c r="L3558" s="332"/>
      <c r="M3558" s="332"/>
      <c r="N3558" s="333"/>
    </row>
    <row r="3559" spans="2:14" x14ac:dyDescent="0.25">
      <c r="B3559" s="328"/>
      <c r="C3559" s="328"/>
      <c r="D3559" s="329"/>
      <c r="E3559" s="330"/>
      <c r="F3559" s="330"/>
      <c r="G3559" s="330"/>
      <c r="H3559" s="331"/>
      <c r="I3559" s="332"/>
      <c r="J3559" s="332"/>
      <c r="K3559" s="332"/>
      <c r="L3559" s="332"/>
      <c r="M3559" s="332"/>
      <c r="N3559" s="333"/>
    </row>
    <row r="3560" spans="2:14" x14ac:dyDescent="0.25">
      <c r="B3560" s="328"/>
      <c r="C3560" s="328"/>
      <c r="D3560" s="329"/>
      <c r="E3560" s="330"/>
      <c r="F3560" s="330"/>
      <c r="G3560" s="330"/>
      <c r="H3560" s="331"/>
      <c r="I3560" s="332"/>
      <c r="J3560" s="332"/>
      <c r="K3560" s="332"/>
      <c r="L3560" s="332"/>
      <c r="M3560" s="332"/>
      <c r="N3560" s="333"/>
    </row>
    <row r="3561" spans="2:14" x14ac:dyDescent="0.25">
      <c r="B3561" s="328"/>
      <c r="C3561" s="328"/>
      <c r="D3561" s="329"/>
      <c r="E3561" s="330"/>
      <c r="F3561" s="330"/>
      <c r="G3561" s="330"/>
      <c r="H3561" s="331"/>
      <c r="I3561" s="332"/>
      <c r="J3561" s="332"/>
      <c r="K3561" s="332"/>
      <c r="L3561" s="332"/>
      <c r="M3561" s="332"/>
      <c r="N3561" s="333"/>
    </row>
    <row r="3562" spans="2:14" x14ac:dyDescent="0.25">
      <c r="B3562" s="328"/>
      <c r="C3562" s="328"/>
      <c r="D3562" s="329"/>
      <c r="E3562" s="330"/>
      <c r="F3562" s="330"/>
      <c r="G3562" s="330"/>
      <c r="H3562" s="331"/>
      <c r="I3562" s="332"/>
      <c r="J3562" s="332"/>
      <c r="K3562" s="332"/>
      <c r="L3562" s="332"/>
      <c r="M3562" s="332"/>
      <c r="N3562" s="333"/>
    </row>
    <row r="3563" spans="2:14" x14ac:dyDescent="0.25">
      <c r="B3563" s="328"/>
      <c r="C3563" s="328"/>
      <c r="D3563" s="329"/>
      <c r="E3563" s="330"/>
      <c r="F3563" s="330"/>
      <c r="G3563" s="330"/>
      <c r="H3563" s="331"/>
      <c r="I3563" s="332"/>
      <c r="J3563" s="332"/>
      <c r="K3563" s="332"/>
      <c r="L3563" s="332"/>
      <c r="M3563" s="332"/>
      <c r="N3563" s="333"/>
    </row>
    <row r="3564" spans="2:14" x14ac:dyDescent="0.25">
      <c r="B3564" s="328"/>
      <c r="C3564" s="328"/>
      <c r="D3564" s="329"/>
      <c r="E3564" s="330"/>
      <c r="F3564" s="330"/>
      <c r="G3564" s="330"/>
      <c r="H3564" s="331"/>
      <c r="I3564" s="332"/>
      <c r="J3564" s="332"/>
      <c r="K3564" s="332"/>
      <c r="L3564" s="332"/>
      <c r="M3564" s="332"/>
      <c r="N3564" s="333"/>
    </row>
    <row r="3565" spans="2:14" x14ac:dyDescent="0.25">
      <c r="B3565" s="328"/>
      <c r="C3565" s="328"/>
      <c r="D3565" s="329"/>
      <c r="E3565" s="330"/>
      <c r="F3565" s="330"/>
      <c r="G3565" s="330"/>
      <c r="H3565" s="331"/>
      <c r="I3565" s="332"/>
      <c r="J3565" s="332"/>
      <c r="K3565" s="332"/>
      <c r="L3565" s="332"/>
      <c r="M3565" s="332"/>
      <c r="N3565" s="333"/>
    </row>
    <row r="3566" spans="2:14" x14ac:dyDescent="0.25">
      <c r="B3566" s="328"/>
      <c r="C3566" s="328"/>
      <c r="D3566" s="329"/>
      <c r="E3566" s="330"/>
      <c r="F3566" s="330"/>
      <c r="G3566" s="330"/>
      <c r="H3566" s="331"/>
      <c r="I3566" s="332"/>
      <c r="J3566" s="332"/>
      <c r="K3566" s="332"/>
      <c r="L3566" s="332"/>
      <c r="M3566" s="332"/>
      <c r="N3566" s="333"/>
    </row>
    <row r="3567" spans="2:14" x14ac:dyDescent="0.25">
      <c r="B3567" s="328"/>
      <c r="C3567" s="328"/>
      <c r="D3567" s="329"/>
      <c r="E3567" s="330"/>
      <c r="F3567" s="330"/>
      <c r="G3567" s="330"/>
      <c r="H3567" s="331"/>
      <c r="I3567" s="332"/>
      <c r="J3567" s="332"/>
      <c r="K3567" s="332"/>
      <c r="L3567" s="332"/>
      <c r="M3567" s="332"/>
      <c r="N3567" s="333"/>
    </row>
    <row r="3568" spans="2:14" x14ac:dyDescent="0.25">
      <c r="B3568" s="328"/>
      <c r="C3568" s="328"/>
      <c r="D3568" s="329"/>
      <c r="E3568" s="330"/>
      <c r="F3568" s="330"/>
      <c r="G3568" s="330"/>
      <c r="H3568" s="331"/>
      <c r="I3568" s="332"/>
      <c r="J3568" s="332"/>
      <c r="K3568" s="332"/>
      <c r="L3568" s="332"/>
      <c r="M3568" s="332"/>
      <c r="N3568" s="333"/>
    </row>
    <row r="3569" spans="2:14" x14ac:dyDescent="0.25">
      <c r="B3569" s="328"/>
      <c r="C3569" s="328"/>
      <c r="D3569" s="329"/>
      <c r="E3569" s="330"/>
      <c r="F3569" s="330"/>
      <c r="G3569" s="330"/>
      <c r="H3569" s="331"/>
      <c r="I3569" s="332"/>
      <c r="J3569" s="332"/>
      <c r="K3569" s="332"/>
      <c r="L3569" s="332"/>
      <c r="M3569" s="332"/>
      <c r="N3569" s="333"/>
    </row>
    <row r="3570" spans="2:14" x14ac:dyDescent="0.25">
      <c r="B3570" s="328"/>
      <c r="C3570" s="328"/>
      <c r="D3570" s="329"/>
      <c r="E3570" s="330"/>
      <c r="F3570" s="330"/>
      <c r="G3570" s="330"/>
      <c r="H3570" s="331"/>
      <c r="I3570" s="332"/>
      <c r="J3570" s="332"/>
      <c r="K3570" s="332"/>
      <c r="L3570" s="332"/>
      <c r="M3570" s="332"/>
      <c r="N3570" s="333"/>
    </row>
    <row r="3571" spans="2:14" x14ac:dyDescent="0.25">
      <c r="B3571" s="328"/>
      <c r="C3571" s="328"/>
      <c r="D3571" s="329"/>
      <c r="E3571" s="330"/>
      <c r="F3571" s="330"/>
      <c r="G3571" s="330"/>
      <c r="H3571" s="331"/>
      <c r="I3571" s="332"/>
      <c r="J3571" s="332"/>
      <c r="K3571" s="332"/>
      <c r="L3571" s="332"/>
      <c r="M3571" s="332"/>
      <c r="N3571" s="333"/>
    </row>
    <row r="3572" spans="2:14" x14ac:dyDescent="0.25">
      <c r="B3572" s="328"/>
      <c r="C3572" s="328"/>
      <c r="D3572" s="329"/>
      <c r="E3572" s="330"/>
      <c r="F3572" s="330"/>
      <c r="G3572" s="330"/>
      <c r="H3572" s="331"/>
      <c r="I3572" s="332"/>
      <c r="J3572" s="332"/>
      <c r="K3572" s="332"/>
      <c r="L3572" s="332"/>
      <c r="M3572" s="332"/>
      <c r="N3572" s="333"/>
    </row>
    <row r="3573" spans="2:14" x14ac:dyDescent="0.25">
      <c r="B3573" s="328"/>
      <c r="C3573" s="328"/>
      <c r="D3573" s="329"/>
      <c r="E3573" s="330"/>
      <c r="F3573" s="330"/>
      <c r="G3573" s="330"/>
      <c r="H3573" s="331"/>
      <c r="I3573" s="332"/>
      <c r="J3573" s="332"/>
      <c r="K3573" s="332"/>
      <c r="L3573" s="332"/>
      <c r="M3573" s="332"/>
      <c r="N3573" s="333"/>
    </row>
    <row r="3574" spans="2:14" x14ac:dyDescent="0.25">
      <c r="B3574" s="328"/>
      <c r="C3574" s="328"/>
      <c r="D3574" s="329"/>
      <c r="E3574" s="330"/>
      <c r="F3574" s="330"/>
      <c r="G3574" s="330"/>
      <c r="H3574" s="331"/>
      <c r="I3574" s="332"/>
      <c r="J3574" s="332"/>
      <c r="K3574" s="332"/>
      <c r="L3574" s="332"/>
      <c r="M3574" s="332"/>
      <c r="N3574" s="333"/>
    </row>
    <row r="3575" spans="2:14" x14ac:dyDescent="0.25">
      <c r="B3575" s="328"/>
      <c r="C3575" s="328"/>
      <c r="D3575" s="329"/>
      <c r="E3575" s="330"/>
      <c r="F3575" s="330"/>
      <c r="G3575" s="330"/>
      <c r="H3575" s="331"/>
      <c r="I3575" s="332"/>
      <c r="J3575" s="332"/>
      <c r="K3575" s="332"/>
      <c r="L3575" s="332"/>
      <c r="M3575" s="332"/>
      <c r="N3575" s="333"/>
    </row>
    <row r="3576" spans="2:14" x14ac:dyDescent="0.25">
      <c r="B3576" s="328"/>
      <c r="C3576" s="328"/>
      <c r="D3576" s="329"/>
      <c r="E3576" s="330"/>
      <c r="F3576" s="330"/>
      <c r="G3576" s="330"/>
      <c r="H3576" s="331"/>
      <c r="I3576" s="332"/>
      <c r="J3576" s="332"/>
      <c r="K3576" s="332"/>
      <c r="L3576" s="332"/>
      <c r="M3576" s="332"/>
      <c r="N3576" s="333"/>
    </row>
    <row r="3577" spans="2:14" x14ac:dyDescent="0.25">
      <c r="B3577" s="328"/>
      <c r="C3577" s="328"/>
      <c r="D3577" s="329"/>
      <c r="E3577" s="330"/>
      <c r="F3577" s="330"/>
      <c r="G3577" s="330"/>
      <c r="H3577" s="331"/>
      <c r="I3577" s="332"/>
      <c r="J3577" s="332"/>
      <c r="K3577" s="332"/>
      <c r="L3577" s="332"/>
      <c r="M3577" s="332"/>
      <c r="N3577" s="333"/>
    </row>
    <row r="3578" spans="2:14" x14ac:dyDescent="0.25">
      <c r="B3578" s="328"/>
      <c r="C3578" s="328"/>
      <c r="D3578" s="329"/>
      <c r="E3578" s="330"/>
      <c r="F3578" s="330"/>
      <c r="G3578" s="330"/>
      <c r="H3578" s="331"/>
      <c r="I3578" s="332"/>
      <c r="J3578" s="332"/>
      <c r="K3578" s="332"/>
      <c r="L3578" s="332"/>
      <c r="M3578" s="332"/>
      <c r="N3578" s="333"/>
    </row>
    <row r="3579" spans="2:14" x14ac:dyDescent="0.25">
      <c r="B3579" s="328"/>
      <c r="C3579" s="328"/>
      <c r="D3579" s="329"/>
      <c r="E3579" s="330"/>
      <c r="F3579" s="330"/>
      <c r="G3579" s="330"/>
      <c r="H3579" s="331"/>
      <c r="I3579" s="332"/>
      <c r="J3579" s="332"/>
      <c r="K3579" s="332"/>
      <c r="L3579" s="332"/>
      <c r="M3579" s="332"/>
      <c r="N3579" s="333"/>
    </row>
    <row r="3580" spans="2:14" x14ac:dyDescent="0.25">
      <c r="B3580" s="328"/>
      <c r="C3580" s="328"/>
      <c r="D3580" s="329"/>
      <c r="E3580" s="330"/>
      <c r="F3580" s="330"/>
      <c r="G3580" s="330"/>
      <c r="H3580" s="331"/>
      <c r="I3580" s="332"/>
      <c r="J3580" s="332"/>
      <c r="K3580" s="332"/>
      <c r="L3580" s="332"/>
      <c r="M3580" s="332"/>
      <c r="N3580" s="333"/>
    </row>
    <row r="3581" spans="2:14" x14ac:dyDescent="0.25">
      <c r="B3581" s="328"/>
      <c r="C3581" s="328"/>
      <c r="D3581" s="329"/>
      <c r="E3581" s="330"/>
      <c r="F3581" s="330"/>
      <c r="G3581" s="330"/>
      <c r="H3581" s="331"/>
      <c r="I3581" s="332"/>
      <c r="J3581" s="332"/>
      <c r="K3581" s="332"/>
      <c r="L3581" s="332"/>
      <c r="M3581" s="332"/>
      <c r="N3581" s="333"/>
    </row>
    <row r="3582" spans="2:14" x14ac:dyDescent="0.25">
      <c r="B3582" s="328"/>
      <c r="C3582" s="328"/>
      <c r="D3582" s="329"/>
      <c r="E3582" s="330"/>
      <c r="F3582" s="330"/>
      <c r="G3582" s="330"/>
      <c r="H3582" s="331"/>
      <c r="I3582" s="332"/>
      <c r="J3582" s="332"/>
      <c r="K3582" s="332"/>
      <c r="L3582" s="332"/>
      <c r="M3582" s="332"/>
      <c r="N3582" s="333"/>
    </row>
    <row r="3583" spans="2:14" x14ac:dyDescent="0.25">
      <c r="B3583" s="328"/>
      <c r="C3583" s="328"/>
      <c r="D3583" s="329"/>
      <c r="E3583" s="330"/>
      <c r="F3583" s="330"/>
      <c r="G3583" s="330"/>
      <c r="H3583" s="331"/>
      <c r="I3583" s="332"/>
      <c r="J3583" s="332"/>
      <c r="K3583" s="332"/>
      <c r="L3583" s="332"/>
      <c r="M3583" s="332"/>
      <c r="N3583" s="333"/>
    </row>
    <row r="3584" spans="2:14" x14ac:dyDescent="0.25">
      <c r="B3584" s="328"/>
      <c r="C3584" s="328"/>
      <c r="D3584" s="329"/>
      <c r="E3584" s="330"/>
      <c r="F3584" s="330"/>
      <c r="G3584" s="330"/>
      <c r="H3584" s="331"/>
      <c r="I3584" s="332"/>
      <c r="J3584" s="332"/>
      <c r="K3584" s="332"/>
      <c r="L3584" s="332"/>
      <c r="M3584" s="332"/>
      <c r="N3584" s="333"/>
    </row>
    <row r="3585" spans="2:14" x14ac:dyDescent="0.25">
      <c r="B3585" s="328"/>
      <c r="C3585" s="328"/>
      <c r="D3585" s="329"/>
      <c r="E3585" s="330"/>
      <c r="F3585" s="330"/>
      <c r="G3585" s="330"/>
      <c r="H3585" s="331"/>
      <c r="I3585" s="332"/>
      <c r="J3585" s="332"/>
      <c r="K3585" s="332"/>
      <c r="L3585" s="332"/>
      <c r="M3585" s="332"/>
      <c r="N3585" s="333"/>
    </row>
    <row r="3586" spans="2:14" x14ac:dyDescent="0.25">
      <c r="B3586" s="328"/>
      <c r="C3586" s="328"/>
      <c r="D3586" s="329"/>
      <c r="E3586" s="330"/>
      <c r="F3586" s="330"/>
      <c r="G3586" s="330"/>
      <c r="H3586" s="331"/>
      <c r="I3586" s="332"/>
      <c r="J3586" s="332"/>
      <c r="K3586" s="332"/>
      <c r="L3586" s="332"/>
      <c r="M3586" s="332"/>
      <c r="N3586" s="333"/>
    </row>
    <row r="3587" spans="2:14" x14ac:dyDescent="0.25">
      <c r="B3587" s="328"/>
      <c r="C3587" s="328"/>
      <c r="D3587" s="329"/>
      <c r="E3587" s="330"/>
      <c r="F3587" s="330"/>
      <c r="G3587" s="330"/>
      <c r="H3587" s="331"/>
      <c r="I3587" s="332"/>
      <c r="J3587" s="332"/>
      <c r="K3587" s="332"/>
      <c r="L3587" s="332"/>
      <c r="M3587" s="332"/>
      <c r="N3587" s="333"/>
    </row>
    <row r="3588" spans="2:14" x14ac:dyDescent="0.25">
      <c r="B3588" s="328"/>
      <c r="C3588" s="328"/>
      <c r="D3588" s="329"/>
      <c r="E3588" s="330"/>
      <c r="F3588" s="330"/>
      <c r="G3588" s="330"/>
      <c r="H3588" s="331"/>
      <c r="I3588" s="332"/>
      <c r="J3588" s="332"/>
      <c r="K3588" s="332"/>
      <c r="L3588" s="332"/>
      <c r="M3588" s="332"/>
      <c r="N3588" s="333"/>
    </row>
    <row r="3589" spans="2:14" x14ac:dyDescent="0.25">
      <c r="B3589" s="328"/>
      <c r="C3589" s="328"/>
      <c r="D3589" s="329"/>
      <c r="E3589" s="330"/>
      <c r="F3589" s="330"/>
      <c r="G3589" s="330"/>
      <c r="H3589" s="331"/>
      <c r="I3589" s="332"/>
      <c r="J3589" s="332"/>
      <c r="K3589" s="332"/>
      <c r="L3589" s="332"/>
      <c r="M3589" s="332"/>
      <c r="N3589" s="333"/>
    </row>
    <row r="3590" spans="2:14" x14ac:dyDescent="0.25">
      <c r="B3590" s="328"/>
      <c r="C3590" s="328"/>
      <c r="D3590" s="329"/>
      <c r="E3590" s="330"/>
      <c r="F3590" s="330"/>
      <c r="G3590" s="330"/>
      <c r="H3590" s="331"/>
      <c r="I3590" s="332"/>
      <c r="J3590" s="332"/>
      <c r="K3590" s="332"/>
      <c r="L3590" s="332"/>
      <c r="M3590" s="332"/>
      <c r="N3590" s="333"/>
    </row>
    <row r="3591" spans="2:14" x14ac:dyDescent="0.25">
      <c r="B3591" s="328"/>
      <c r="C3591" s="328"/>
      <c r="D3591" s="329"/>
      <c r="E3591" s="330"/>
      <c r="F3591" s="330"/>
      <c r="G3591" s="330"/>
      <c r="H3591" s="331"/>
      <c r="I3591" s="332"/>
      <c r="J3591" s="332"/>
      <c r="K3591" s="332"/>
      <c r="L3591" s="332"/>
      <c r="M3591" s="332"/>
      <c r="N3591" s="333"/>
    </row>
    <row r="3592" spans="2:14" x14ac:dyDescent="0.25">
      <c r="B3592" s="328"/>
      <c r="C3592" s="328"/>
      <c r="D3592" s="329"/>
      <c r="E3592" s="330"/>
      <c r="F3592" s="330"/>
      <c r="G3592" s="330"/>
      <c r="H3592" s="331"/>
      <c r="I3592" s="332"/>
      <c r="J3592" s="332"/>
      <c r="K3592" s="332"/>
      <c r="L3592" s="332"/>
      <c r="M3592" s="332"/>
      <c r="N3592" s="333"/>
    </row>
    <row r="3593" spans="2:14" x14ac:dyDescent="0.25">
      <c r="B3593" s="328"/>
      <c r="C3593" s="328"/>
      <c r="D3593" s="329"/>
      <c r="E3593" s="330"/>
      <c r="F3593" s="330"/>
      <c r="G3593" s="330"/>
      <c r="H3593" s="331"/>
      <c r="I3593" s="332"/>
      <c r="J3593" s="332"/>
      <c r="K3593" s="332"/>
      <c r="L3593" s="332"/>
      <c r="M3593" s="332"/>
      <c r="N3593" s="333"/>
    </row>
    <row r="3594" spans="2:14" x14ac:dyDescent="0.25">
      <c r="B3594" s="328"/>
      <c r="C3594" s="328"/>
      <c r="D3594" s="329"/>
      <c r="E3594" s="330"/>
      <c r="F3594" s="330"/>
      <c r="G3594" s="330"/>
      <c r="H3594" s="331"/>
      <c r="I3594" s="332"/>
      <c r="J3594" s="332"/>
      <c r="K3594" s="332"/>
      <c r="L3594" s="332"/>
      <c r="M3594" s="332"/>
      <c r="N3594" s="333"/>
    </row>
    <row r="3595" spans="2:14" x14ac:dyDescent="0.25">
      <c r="B3595" s="328"/>
      <c r="C3595" s="328"/>
      <c r="D3595" s="329"/>
      <c r="E3595" s="330"/>
      <c r="F3595" s="330"/>
      <c r="G3595" s="330"/>
      <c r="H3595" s="331"/>
      <c r="I3595" s="332"/>
      <c r="J3595" s="332"/>
      <c r="K3595" s="332"/>
      <c r="L3595" s="332"/>
      <c r="M3595" s="332"/>
      <c r="N3595" s="333"/>
    </row>
    <row r="3596" spans="2:14" x14ac:dyDescent="0.25">
      <c r="B3596" s="328"/>
      <c r="C3596" s="328"/>
      <c r="D3596" s="329"/>
      <c r="E3596" s="330"/>
      <c r="F3596" s="330"/>
      <c r="G3596" s="330"/>
      <c r="H3596" s="331"/>
      <c r="I3596" s="332"/>
      <c r="J3596" s="332"/>
      <c r="K3596" s="332"/>
      <c r="L3596" s="332"/>
      <c r="M3596" s="332"/>
      <c r="N3596" s="333"/>
    </row>
    <row r="3597" spans="2:14" x14ac:dyDescent="0.25">
      <c r="B3597" s="328"/>
      <c r="C3597" s="328"/>
      <c r="D3597" s="329"/>
      <c r="E3597" s="330"/>
      <c r="F3597" s="330"/>
      <c r="G3597" s="330"/>
      <c r="H3597" s="331"/>
      <c r="I3597" s="332"/>
      <c r="J3597" s="332"/>
      <c r="K3597" s="332"/>
      <c r="L3597" s="332"/>
      <c r="M3597" s="332"/>
      <c r="N3597" s="333"/>
    </row>
    <row r="3598" spans="2:14" x14ac:dyDescent="0.25">
      <c r="B3598" s="328"/>
      <c r="C3598" s="328"/>
      <c r="D3598" s="329"/>
      <c r="E3598" s="330"/>
      <c r="F3598" s="330"/>
      <c r="G3598" s="330"/>
      <c r="H3598" s="331"/>
      <c r="I3598" s="332"/>
      <c r="J3598" s="332"/>
      <c r="K3598" s="332"/>
      <c r="L3598" s="332"/>
      <c r="M3598" s="332"/>
      <c r="N3598" s="333"/>
    </row>
    <row r="3599" spans="2:14" x14ac:dyDescent="0.25">
      <c r="B3599" s="328"/>
      <c r="C3599" s="328"/>
      <c r="D3599" s="329"/>
      <c r="E3599" s="330"/>
      <c r="F3599" s="330"/>
      <c r="G3599" s="330"/>
      <c r="H3599" s="331"/>
      <c r="I3599" s="332"/>
      <c r="J3599" s="332"/>
      <c r="K3599" s="332"/>
      <c r="L3599" s="332"/>
      <c r="M3599" s="332"/>
      <c r="N3599" s="333"/>
    </row>
    <row r="3600" spans="2:14" x14ac:dyDescent="0.25">
      <c r="B3600" s="328"/>
      <c r="C3600" s="328"/>
      <c r="D3600" s="329"/>
      <c r="E3600" s="330"/>
      <c r="F3600" s="330"/>
      <c r="G3600" s="330"/>
      <c r="H3600" s="331"/>
      <c r="I3600" s="332"/>
      <c r="J3600" s="332"/>
      <c r="K3600" s="332"/>
      <c r="L3600" s="332"/>
      <c r="M3600" s="332"/>
      <c r="N3600" s="333"/>
    </row>
    <row r="3601" spans="2:14" x14ac:dyDescent="0.25">
      <c r="B3601" s="328"/>
      <c r="C3601" s="328"/>
      <c r="D3601" s="329"/>
      <c r="E3601" s="330"/>
      <c r="F3601" s="330"/>
      <c r="G3601" s="330"/>
      <c r="H3601" s="331"/>
      <c r="I3601" s="332"/>
      <c r="J3601" s="332"/>
      <c r="K3601" s="332"/>
      <c r="L3601" s="332"/>
      <c r="M3601" s="332"/>
      <c r="N3601" s="333"/>
    </row>
    <row r="3602" spans="2:14" x14ac:dyDescent="0.25">
      <c r="B3602" s="328"/>
      <c r="C3602" s="328"/>
      <c r="D3602" s="329"/>
      <c r="E3602" s="330"/>
      <c r="F3602" s="330"/>
      <c r="G3602" s="330"/>
      <c r="H3602" s="331"/>
      <c r="I3602" s="332"/>
      <c r="J3602" s="332"/>
      <c r="K3602" s="332"/>
      <c r="L3602" s="332"/>
      <c r="M3602" s="332"/>
      <c r="N3602" s="333"/>
    </row>
    <row r="3603" spans="2:14" x14ac:dyDescent="0.25">
      <c r="B3603" s="328"/>
      <c r="C3603" s="328"/>
      <c r="D3603" s="329"/>
      <c r="E3603" s="330"/>
      <c r="F3603" s="330"/>
      <c r="G3603" s="330"/>
      <c r="H3603" s="331"/>
      <c r="I3603" s="332"/>
      <c r="J3603" s="332"/>
      <c r="K3603" s="332"/>
      <c r="L3603" s="332"/>
      <c r="M3603" s="332"/>
      <c r="N3603" s="333"/>
    </row>
    <row r="3604" spans="2:14" x14ac:dyDescent="0.25">
      <c r="B3604" s="328"/>
      <c r="C3604" s="328"/>
      <c r="D3604" s="329"/>
      <c r="E3604" s="330"/>
      <c r="F3604" s="330"/>
      <c r="G3604" s="330"/>
      <c r="H3604" s="331"/>
      <c r="I3604" s="332"/>
      <c r="J3604" s="332"/>
      <c r="K3604" s="332"/>
      <c r="L3604" s="332"/>
      <c r="M3604" s="332"/>
      <c r="N3604" s="333"/>
    </row>
    <row r="3605" spans="2:14" x14ac:dyDescent="0.25">
      <c r="B3605" s="328"/>
      <c r="C3605" s="328"/>
      <c r="D3605" s="329"/>
      <c r="E3605" s="330"/>
      <c r="F3605" s="330"/>
      <c r="G3605" s="330"/>
      <c r="H3605" s="331"/>
      <c r="I3605" s="332"/>
      <c r="J3605" s="332"/>
      <c r="K3605" s="332"/>
      <c r="L3605" s="332"/>
      <c r="M3605" s="332"/>
      <c r="N3605" s="333"/>
    </row>
    <row r="3606" spans="2:14" x14ac:dyDescent="0.25">
      <c r="B3606" s="328"/>
      <c r="C3606" s="328"/>
      <c r="D3606" s="329"/>
      <c r="E3606" s="330"/>
      <c r="F3606" s="330"/>
      <c r="G3606" s="330"/>
      <c r="H3606" s="331"/>
      <c r="I3606" s="332"/>
      <c r="J3606" s="332"/>
      <c r="K3606" s="332"/>
      <c r="L3606" s="332"/>
      <c r="M3606" s="332"/>
      <c r="N3606" s="333"/>
    </row>
    <row r="3607" spans="2:14" x14ac:dyDescent="0.25">
      <c r="B3607" s="328"/>
      <c r="C3607" s="328"/>
      <c r="D3607" s="329"/>
      <c r="E3607" s="330"/>
      <c r="F3607" s="330"/>
      <c r="G3607" s="330"/>
      <c r="H3607" s="331"/>
      <c r="I3607" s="332"/>
      <c r="J3607" s="332"/>
      <c r="K3607" s="332"/>
      <c r="L3607" s="332"/>
      <c r="M3607" s="332"/>
      <c r="N3607" s="333"/>
    </row>
    <row r="3608" spans="2:14" x14ac:dyDescent="0.25">
      <c r="B3608" s="328"/>
      <c r="C3608" s="328"/>
      <c r="D3608" s="329"/>
      <c r="E3608" s="330"/>
      <c r="F3608" s="330"/>
      <c r="G3608" s="330"/>
      <c r="H3608" s="331"/>
      <c r="I3608" s="332"/>
      <c r="J3608" s="332"/>
      <c r="K3608" s="332"/>
      <c r="L3608" s="332"/>
      <c r="M3608" s="332"/>
      <c r="N3608" s="333"/>
    </row>
    <row r="3609" spans="2:14" x14ac:dyDescent="0.25">
      <c r="B3609" s="328"/>
      <c r="C3609" s="328"/>
      <c r="D3609" s="329"/>
      <c r="E3609" s="330"/>
      <c r="F3609" s="330"/>
      <c r="G3609" s="330"/>
      <c r="H3609" s="331"/>
      <c r="I3609" s="332"/>
      <c r="J3609" s="332"/>
      <c r="K3609" s="332"/>
      <c r="L3609" s="332"/>
      <c r="M3609" s="332"/>
      <c r="N3609" s="333"/>
    </row>
    <row r="3610" spans="2:14" x14ac:dyDescent="0.25">
      <c r="B3610" s="328"/>
      <c r="C3610" s="328"/>
      <c r="D3610" s="329"/>
      <c r="E3610" s="330"/>
      <c r="F3610" s="330"/>
      <c r="G3610" s="330"/>
      <c r="H3610" s="331"/>
      <c r="I3610" s="332"/>
      <c r="J3610" s="332"/>
      <c r="K3610" s="332"/>
      <c r="L3610" s="332"/>
      <c r="M3610" s="332"/>
      <c r="N3610" s="333"/>
    </row>
    <row r="3611" spans="2:14" x14ac:dyDescent="0.25">
      <c r="B3611" s="328"/>
      <c r="C3611" s="328"/>
      <c r="D3611" s="329"/>
      <c r="E3611" s="330"/>
      <c r="F3611" s="330"/>
      <c r="G3611" s="330"/>
      <c r="H3611" s="331"/>
      <c r="I3611" s="332"/>
      <c r="J3611" s="332"/>
      <c r="K3611" s="332"/>
      <c r="L3611" s="332"/>
      <c r="M3611" s="332"/>
      <c r="N3611" s="333"/>
    </row>
    <row r="3612" spans="2:14" x14ac:dyDescent="0.25">
      <c r="B3612" s="328"/>
      <c r="C3612" s="328"/>
      <c r="D3612" s="329"/>
      <c r="E3612" s="330"/>
      <c r="F3612" s="330"/>
      <c r="G3612" s="330"/>
      <c r="H3612" s="331"/>
      <c r="I3612" s="332"/>
      <c r="J3612" s="332"/>
      <c r="K3612" s="332"/>
      <c r="L3612" s="332"/>
      <c r="M3612" s="332"/>
      <c r="N3612" s="333"/>
    </row>
    <row r="3613" spans="2:14" x14ac:dyDescent="0.25">
      <c r="B3613" s="328"/>
      <c r="C3613" s="328"/>
      <c r="D3613" s="329"/>
      <c r="E3613" s="330"/>
      <c r="F3613" s="330"/>
      <c r="G3613" s="330"/>
      <c r="H3613" s="331"/>
      <c r="I3613" s="332"/>
      <c r="J3613" s="332"/>
      <c r="K3613" s="332"/>
      <c r="L3613" s="332"/>
      <c r="M3613" s="332"/>
      <c r="N3613" s="333"/>
    </row>
    <row r="3614" spans="2:14" x14ac:dyDescent="0.25">
      <c r="B3614" s="328"/>
      <c r="C3614" s="328"/>
      <c r="D3614" s="329"/>
      <c r="E3614" s="330"/>
      <c r="F3614" s="330"/>
      <c r="G3614" s="330"/>
      <c r="H3614" s="331"/>
      <c r="I3614" s="332"/>
      <c r="J3614" s="332"/>
      <c r="K3614" s="332"/>
      <c r="L3614" s="332"/>
      <c r="M3614" s="332"/>
      <c r="N3614" s="333"/>
    </row>
    <row r="3615" spans="2:14" x14ac:dyDescent="0.25">
      <c r="B3615" s="328"/>
      <c r="C3615" s="328"/>
      <c r="D3615" s="329"/>
      <c r="E3615" s="330"/>
      <c r="F3615" s="330"/>
      <c r="G3615" s="330"/>
      <c r="H3615" s="331"/>
      <c r="I3615" s="332"/>
      <c r="J3615" s="332"/>
      <c r="K3615" s="332"/>
      <c r="L3615" s="332"/>
      <c r="M3615" s="332"/>
      <c r="N3615" s="333"/>
    </row>
    <row r="3616" spans="2:14" x14ac:dyDescent="0.25">
      <c r="B3616" s="328"/>
      <c r="C3616" s="328"/>
      <c r="D3616" s="329"/>
      <c r="E3616" s="330"/>
      <c r="F3616" s="330"/>
      <c r="G3616" s="330"/>
      <c r="H3616" s="331"/>
      <c r="I3616" s="332"/>
      <c r="J3616" s="332"/>
      <c r="K3616" s="332"/>
      <c r="L3616" s="332"/>
      <c r="M3616" s="332"/>
      <c r="N3616" s="333"/>
    </row>
    <row r="3617" spans="2:14" x14ac:dyDescent="0.25">
      <c r="B3617" s="328"/>
      <c r="C3617" s="328"/>
      <c r="D3617" s="329"/>
      <c r="E3617" s="330"/>
      <c r="F3617" s="330"/>
      <c r="G3617" s="330"/>
      <c r="H3617" s="331"/>
      <c r="I3617" s="332"/>
      <c r="J3617" s="332"/>
      <c r="K3617" s="332"/>
      <c r="L3617" s="332"/>
      <c r="M3617" s="332"/>
      <c r="N3617" s="333"/>
    </row>
    <row r="3618" spans="2:14" x14ac:dyDescent="0.25">
      <c r="B3618" s="328"/>
      <c r="C3618" s="328"/>
      <c r="D3618" s="329"/>
      <c r="E3618" s="330"/>
      <c r="F3618" s="330"/>
      <c r="G3618" s="330"/>
      <c r="H3618" s="331"/>
      <c r="I3618" s="332"/>
      <c r="J3618" s="332"/>
      <c r="K3618" s="332"/>
      <c r="L3618" s="332"/>
      <c r="M3618" s="332"/>
      <c r="N3618" s="333"/>
    </row>
    <row r="3619" spans="2:14" x14ac:dyDescent="0.25">
      <c r="B3619" s="328"/>
      <c r="C3619" s="328"/>
      <c r="D3619" s="329"/>
      <c r="E3619" s="330"/>
      <c r="F3619" s="330"/>
      <c r="G3619" s="330"/>
      <c r="H3619" s="331"/>
      <c r="I3619" s="332"/>
      <c r="J3619" s="332"/>
      <c r="K3619" s="332"/>
      <c r="L3619" s="332"/>
      <c r="M3619" s="332"/>
      <c r="N3619" s="333"/>
    </row>
    <row r="3620" spans="2:14" x14ac:dyDescent="0.25">
      <c r="B3620" s="328"/>
      <c r="C3620" s="328"/>
      <c r="D3620" s="329"/>
      <c r="E3620" s="330"/>
      <c r="F3620" s="330"/>
      <c r="G3620" s="330"/>
      <c r="H3620" s="331"/>
      <c r="I3620" s="332"/>
      <c r="J3620" s="332"/>
      <c r="K3620" s="332"/>
      <c r="L3620" s="332"/>
      <c r="M3620" s="332"/>
      <c r="N3620" s="333"/>
    </row>
    <row r="3621" spans="2:14" x14ac:dyDescent="0.25">
      <c r="B3621" s="328"/>
      <c r="C3621" s="328"/>
      <c r="D3621" s="329"/>
      <c r="E3621" s="330"/>
      <c r="F3621" s="330"/>
      <c r="G3621" s="330"/>
      <c r="H3621" s="331"/>
      <c r="I3621" s="332"/>
      <c r="J3621" s="332"/>
      <c r="K3621" s="332"/>
      <c r="L3621" s="332"/>
      <c r="M3621" s="332"/>
      <c r="N3621" s="333"/>
    </row>
    <row r="3622" spans="2:14" x14ac:dyDescent="0.25">
      <c r="B3622" s="328"/>
      <c r="C3622" s="328"/>
      <c r="D3622" s="329"/>
      <c r="E3622" s="330"/>
      <c r="F3622" s="330"/>
      <c r="G3622" s="330"/>
      <c r="H3622" s="331"/>
      <c r="I3622" s="332"/>
      <c r="J3622" s="332"/>
      <c r="K3622" s="332"/>
      <c r="L3622" s="332"/>
      <c r="M3622" s="332"/>
      <c r="N3622" s="333"/>
    </row>
    <row r="3623" spans="2:14" x14ac:dyDescent="0.25">
      <c r="B3623" s="328"/>
      <c r="C3623" s="328"/>
      <c r="D3623" s="329"/>
      <c r="E3623" s="330"/>
      <c r="F3623" s="330"/>
      <c r="G3623" s="330"/>
      <c r="H3623" s="331"/>
      <c r="I3623" s="332"/>
      <c r="J3623" s="332"/>
      <c r="K3623" s="332"/>
      <c r="L3623" s="332"/>
      <c r="M3623" s="332"/>
      <c r="N3623" s="333"/>
    </row>
    <row r="3624" spans="2:14" x14ac:dyDescent="0.25">
      <c r="B3624" s="328"/>
      <c r="C3624" s="328"/>
      <c r="D3624" s="329"/>
      <c r="E3624" s="330"/>
      <c r="F3624" s="330"/>
      <c r="G3624" s="330"/>
      <c r="H3624" s="331"/>
      <c r="I3624" s="332"/>
      <c r="J3624" s="332"/>
      <c r="K3624" s="332"/>
      <c r="L3624" s="332"/>
      <c r="M3624" s="332"/>
      <c r="N3624" s="333"/>
    </row>
    <row r="3625" spans="2:14" x14ac:dyDescent="0.25">
      <c r="B3625" s="328"/>
      <c r="C3625" s="328"/>
      <c r="D3625" s="329"/>
      <c r="E3625" s="330"/>
      <c r="F3625" s="330"/>
      <c r="G3625" s="330"/>
      <c r="H3625" s="331"/>
      <c r="I3625" s="332"/>
      <c r="J3625" s="332"/>
      <c r="K3625" s="332"/>
      <c r="L3625" s="332"/>
      <c r="M3625" s="332"/>
      <c r="N3625" s="333"/>
    </row>
    <row r="3626" spans="2:14" x14ac:dyDescent="0.25">
      <c r="B3626" s="328"/>
      <c r="C3626" s="328"/>
      <c r="D3626" s="329"/>
      <c r="E3626" s="330"/>
      <c r="F3626" s="330"/>
      <c r="G3626" s="330"/>
      <c r="H3626" s="331"/>
      <c r="I3626" s="332"/>
      <c r="J3626" s="332"/>
      <c r="K3626" s="332"/>
      <c r="L3626" s="332"/>
      <c r="M3626" s="332"/>
      <c r="N3626" s="333"/>
    </row>
    <row r="3627" spans="2:14" x14ac:dyDescent="0.25">
      <c r="B3627" s="328"/>
      <c r="C3627" s="328"/>
      <c r="D3627" s="329"/>
      <c r="E3627" s="330"/>
      <c r="F3627" s="330"/>
      <c r="G3627" s="330"/>
      <c r="H3627" s="331"/>
      <c r="I3627" s="332"/>
      <c r="J3627" s="332"/>
      <c r="K3627" s="332"/>
      <c r="L3627" s="332"/>
      <c r="M3627" s="332"/>
      <c r="N3627" s="333"/>
    </row>
    <row r="3628" spans="2:14" x14ac:dyDescent="0.25">
      <c r="B3628" s="328"/>
      <c r="C3628" s="328"/>
      <c r="D3628" s="329"/>
      <c r="E3628" s="330"/>
      <c r="F3628" s="330"/>
      <c r="G3628" s="330"/>
      <c r="H3628" s="331"/>
      <c r="I3628" s="332"/>
      <c r="J3628" s="332"/>
      <c r="K3628" s="332"/>
      <c r="L3628" s="332"/>
      <c r="M3628" s="332"/>
      <c r="N3628" s="333"/>
    </row>
    <row r="3629" spans="2:14" x14ac:dyDescent="0.25">
      <c r="B3629" s="328"/>
      <c r="C3629" s="328"/>
      <c r="D3629" s="329"/>
      <c r="E3629" s="330"/>
      <c r="F3629" s="330"/>
      <c r="G3629" s="330"/>
      <c r="H3629" s="331"/>
      <c r="I3629" s="332"/>
      <c r="J3629" s="332"/>
      <c r="K3629" s="332"/>
      <c r="L3629" s="332"/>
      <c r="M3629" s="332"/>
      <c r="N3629" s="333"/>
    </row>
    <row r="3630" spans="2:14" x14ac:dyDescent="0.25">
      <c r="B3630" s="328"/>
      <c r="C3630" s="328"/>
      <c r="D3630" s="329"/>
      <c r="E3630" s="330"/>
      <c r="F3630" s="330"/>
      <c r="G3630" s="330"/>
      <c r="H3630" s="331"/>
      <c r="I3630" s="332"/>
      <c r="J3630" s="332"/>
      <c r="K3630" s="332"/>
      <c r="L3630" s="332"/>
      <c r="M3630" s="332"/>
      <c r="N3630" s="333"/>
    </row>
    <row r="3631" spans="2:14" x14ac:dyDescent="0.25">
      <c r="B3631" s="328"/>
      <c r="C3631" s="328"/>
      <c r="D3631" s="329"/>
      <c r="E3631" s="330"/>
      <c r="F3631" s="330"/>
      <c r="G3631" s="330"/>
      <c r="H3631" s="331"/>
      <c r="I3631" s="332"/>
      <c r="J3631" s="332"/>
      <c r="K3631" s="332"/>
      <c r="L3631" s="332"/>
      <c r="M3631" s="332"/>
      <c r="N3631" s="333"/>
    </row>
    <row r="3632" spans="2:14" x14ac:dyDescent="0.25">
      <c r="B3632" s="328"/>
      <c r="C3632" s="328"/>
      <c r="D3632" s="329"/>
      <c r="E3632" s="330"/>
      <c r="F3632" s="330"/>
      <c r="G3632" s="330"/>
      <c r="H3632" s="331"/>
      <c r="I3632" s="332"/>
      <c r="J3632" s="332"/>
      <c r="K3632" s="332"/>
      <c r="L3632" s="332"/>
      <c r="M3632" s="332"/>
      <c r="N3632" s="333"/>
    </row>
    <row r="3633" spans="2:14" x14ac:dyDescent="0.25">
      <c r="B3633" s="328"/>
      <c r="C3633" s="328"/>
      <c r="D3633" s="329"/>
      <c r="E3633" s="330"/>
      <c r="F3633" s="330"/>
      <c r="G3633" s="330"/>
      <c r="H3633" s="331"/>
      <c r="I3633" s="332"/>
      <c r="J3633" s="332"/>
      <c r="K3633" s="332"/>
      <c r="L3633" s="332"/>
      <c r="M3633" s="332"/>
      <c r="N3633" s="333"/>
    </row>
    <row r="3634" spans="2:14" x14ac:dyDescent="0.25">
      <c r="B3634" s="328"/>
      <c r="C3634" s="328"/>
      <c r="D3634" s="329"/>
      <c r="E3634" s="330"/>
      <c r="F3634" s="330"/>
      <c r="G3634" s="330"/>
      <c r="H3634" s="331"/>
      <c r="I3634" s="332"/>
      <c r="J3634" s="332"/>
      <c r="K3634" s="332"/>
      <c r="L3634" s="332"/>
      <c r="M3634" s="332"/>
      <c r="N3634" s="333"/>
    </row>
    <row r="3635" spans="2:14" x14ac:dyDescent="0.25">
      <c r="B3635" s="328"/>
      <c r="C3635" s="328"/>
      <c r="D3635" s="329"/>
      <c r="E3635" s="330"/>
      <c r="F3635" s="330"/>
      <c r="G3635" s="330"/>
      <c r="H3635" s="331"/>
      <c r="I3635" s="332"/>
      <c r="J3635" s="332"/>
      <c r="K3635" s="332"/>
      <c r="L3635" s="332"/>
      <c r="M3635" s="332"/>
      <c r="N3635" s="333"/>
    </row>
    <row r="3636" spans="2:14" x14ac:dyDescent="0.25">
      <c r="B3636" s="328"/>
      <c r="C3636" s="328"/>
      <c r="D3636" s="329"/>
      <c r="E3636" s="330"/>
      <c r="F3636" s="330"/>
      <c r="G3636" s="330"/>
      <c r="H3636" s="331"/>
      <c r="I3636" s="332"/>
      <c r="J3636" s="332"/>
      <c r="K3636" s="332"/>
      <c r="L3636" s="332"/>
      <c r="M3636" s="332"/>
      <c r="N3636" s="333"/>
    </row>
    <row r="3637" spans="2:14" x14ac:dyDescent="0.25">
      <c r="B3637" s="328"/>
      <c r="C3637" s="328"/>
      <c r="D3637" s="329"/>
      <c r="E3637" s="330"/>
      <c r="F3637" s="330"/>
      <c r="G3637" s="330"/>
      <c r="H3637" s="331"/>
      <c r="I3637" s="332"/>
      <c r="J3637" s="332"/>
      <c r="K3637" s="332"/>
      <c r="L3637" s="332"/>
      <c r="M3637" s="332"/>
      <c r="N3637" s="333"/>
    </row>
    <row r="3638" spans="2:14" x14ac:dyDescent="0.25">
      <c r="B3638" s="328"/>
      <c r="C3638" s="328"/>
      <c r="D3638" s="329"/>
      <c r="E3638" s="330"/>
      <c r="F3638" s="330"/>
      <c r="G3638" s="330"/>
      <c r="H3638" s="331"/>
      <c r="I3638" s="332"/>
      <c r="J3638" s="332"/>
      <c r="K3638" s="332"/>
      <c r="L3638" s="332"/>
      <c r="M3638" s="332"/>
      <c r="N3638" s="333"/>
    </row>
    <row r="3639" spans="2:14" x14ac:dyDescent="0.25">
      <c r="B3639" s="328"/>
      <c r="C3639" s="328"/>
      <c r="D3639" s="329"/>
      <c r="E3639" s="330"/>
      <c r="F3639" s="330"/>
      <c r="G3639" s="330"/>
      <c r="H3639" s="331"/>
      <c r="I3639" s="332"/>
      <c r="J3639" s="332"/>
      <c r="K3639" s="332"/>
      <c r="L3639" s="332"/>
      <c r="M3639" s="332"/>
      <c r="N3639" s="333"/>
    </row>
    <row r="3640" spans="2:14" x14ac:dyDescent="0.25">
      <c r="B3640" s="328"/>
      <c r="C3640" s="328"/>
      <c r="D3640" s="329"/>
      <c r="E3640" s="330"/>
      <c r="F3640" s="330"/>
      <c r="G3640" s="330"/>
      <c r="H3640" s="331"/>
      <c r="I3640" s="332"/>
      <c r="J3640" s="332"/>
      <c r="K3640" s="332"/>
      <c r="L3640" s="332"/>
      <c r="M3640" s="332"/>
      <c r="N3640" s="333"/>
    </row>
    <row r="3641" spans="2:14" x14ac:dyDescent="0.25">
      <c r="B3641" s="328"/>
      <c r="C3641" s="328"/>
      <c r="D3641" s="329"/>
      <c r="E3641" s="330"/>
      <c r="F3641" s="330"/>
      <c r="G3641" s="330"/>
      <c r="H3641" s="331"/>
      <c r="I3641" s="332"/>
      <c r="J3641" s="332"/>
      <c r="K3641" s="332"/>
      <c r="L3641" s="332"/>
      <c r="M3641" s="332"/>
      <c r="N3641" s="333"/>
    </row>
    <row r="3642" spans="2:14" x14ac:dyDescent="0.25">
      <c r="B3642" s="328"/>
      <c r="C3642" s="328"/>
      <c r="D3642" s="329"/>
      <c r="E3642" s="330"/>
      <c r="F3642" s="330"/>
      <c r="G3642" s="330"/>
      <c r="H3642" s="331"/>
      <c r="I3642" s="332"/>
      <c r="J3642" s="332"/>
      <c r="K3642" s="332"/>
      <c r="L3642" s="332"/>
      <c r="M3642" s="332"/>
      <c r="N3642" s="333"/>
    </row>
    <row r="3643" spans="2:14" x14ac:dyDescent="0.25">
      <c r="B3643" s="328"/>
      <c r="C3643" s="328"/>
      <c r="D3643" s="329"/>
      <c r="E3643" s="330"/>
      <c r="F3643" s="330"/>
      <c r="G3643" s="330"/>
      <c r="H3643" s="331"/>
      <c r="I3643" s="332"/>
      <c r="J3643" s="332"/>
      <c r="K3643" s="332"/>
      <c r="L3643" s="332"/>
      <c r="M3643" s="332"/>
      <c r="N3643" s="333"/>
    </row>
    <row r="3644" spans="2:14" x14ac:dyDescent="0.25">
      <c r="B3644" s="328"/>
      <c r="C3644" s="328"/>
      <c r="D3644" s="329"/>
      <c r="E3644" s="330"/>
      <c r="F3644" s="330"/>
      <c r="G3644" s="330"/>
      <c r="H3644" s="331"/>
      <c r="I3644" s="332"/>
      <c r="J3644" s="332"/>
      <c r="K3644" s="332"/>
      <c r="L3644" s="332"/>
      <c r="M3644" s="332"/>
      <c r="N3644" s="333"/>
    </row>
    <row r="3645" spans="2:14" x14ac:dyDescent="0.25">
      <c r="B3645" s="328"/>
      <c r="C3645" s="328"/>
      <c r="D3645" s="329"/>
      <c r="E3645" s="330"/>
      <c r="F3645" s="330"/>
      <c r="G3645" s="330"/>
      <c r="H3645" s="331"/>
      <c r="I3645" s="332"/>
      <c r="J3645" s="332"/>
      <c r="K3645" s="332"/>
      <c r="L3645" s="332"/>
      <c r="M3645" s="332"/>
      <c r="N3645" s="333"/>
    </row>
    <row r="3646" spans="2:14" x14ac:dyDescent="0.25">
      <c r="B3646" s="328"/>
      <c r="C3646" s="328"/>
      <c r="D3646" s="329"/>
      <c r="E3646" s="330"/>
      <c r="F3646" s="330"/>
      <c r="G3646" s="330"/>
      <c r="H3646" s="331"/>
      <c r="I3646" s="332"/>
      <c r="J3646" s="332"/>
      <c r="K3646" s="332"/>
      <c r="L3646" s="332"/>
      <c r="M3646" s="332"/>
      <c r="N3646" s="333"/>
    </row>
    <row r="3647" spans="2:14" x14ac:dyDescent="0.25">
      <c r="B3647" s="328"/>
      <c r="C3647" s="328"/>
      <c r="D3647" s="329"/>
      <c r="E3647" s="330"/>
      <c r="F3647" s="330"/>
      <c r="G3647" s="330"/>
      <c r="H3647" s="331"/>
      <c r="I3647" s="332"/>
      <c r="J3647" s="332"/>
      <c r="K3647" s="332"/>
      <c r="L3647" s="332"/>
      <c r="M3647" s="332"/>
      <c r="N3647" s="333"/>
    </row>
    <row r="3648" spans="2:14" x14ac:dyDescent="0.25">
      <c r="B3648" s="328"/>
      <c r="C3648" s="328"/>
      <c r="D3648" s="329"/>
      <c r="E3648" s="330"/>
      <c r="F3648" s="330"/>
      <c r="G3648" s="330"/>
      <c r="H3648" s="331"/>
      <c r="I3648" s="332"/>
      <c r="J3648" s="332"/>
      <c r="K3648" s="332"/>
      <c r="L3648" s="332"/>
      <c r="M3648" s="332"/>
      <c r="N3648" s="333"/>
    </row>
    <row r="3649" spans="2:14" x14ac:dyDescent="0.25">
      <c r="B3649" s="328"/>
      <c r="C3649" s="328"/>
      <c r="D3649" s="329"/>
      <c r="E3649" s="330"/>
      <c r="F3649" s="330"/>
      <c r="G3649" s="330"/>
      <c r="H3649" s="331"/>
      <c r="I3649" s="332"/>
      <c r="J3649" s="332"/>
      <c r="K3649" s="332"/>
      <c r="L3649" s="332"/>
      <c r="M3649" s="332"/>
      <c r="N3649" s="333"/>
    </row>
    <row r="3650" spans="2:14" x14ac:dyDescent="0.25">
      <c r="B3650" s="328"/>
      <c r="C3650" s="328"/>
      <c r="D3650" s="329"/>
      <c r="E3650" s="330"/>
      <c r="F3650" s="330"/>
      <c r="G3650" s="330"/>
      <c r="H3650" s="331"/>
      <c r="I3650" s="332"/>
      <c r="J3650" s="332"/>
      <c r="K3650" s="332"/>
      <c r="L3650" s="332"/>
      <c r="M3650" s="332"/>
      <c r="N3650" s="333"/>
    </row>
    <row r="3651" spans="2:14" x14ac:dyDescent="0.25">
      <c r="B3651" s="328"/>
      <c r="C3651" s="328"/>
      <c r="D3651" s="329"/>
      <c r="E3651" s="330"/>
      <c r="F3651" s="330"/>
      <c r="G3651" s="330"/>
      <c r="H3651" s="331"/>
      <c r="I3651" s="332"/>
      <c r="J3651" s="332"/>
      <c r="K3651" s="332"/>
      <c r="L3651" s="332"/>
      <c r="M3651" s="332"/>
      <c r="N3651" s="333"/>
    </row>
    <row r="3652" spans="2:14" x14ac:dyDescent="0.25">
      <c r="B3652" s="328"/>
      <c r="C3652" s="328"/>
      <c r="D3652" s="329"/>
      <c r="E3652" s="330"/>
      <c r="F3652" s="330"/>
      <c r="G3652" s="330"/>
      <c r="H3652" s="331"/>
      <c r="I3652" s="332"/>
      <c r="J3652" s="332"/>
      <c r="K3652" s="332"/>
      <c r="L3652" s="332"/>
      <c r="M3652" s="332"/>
      <c r="N3652" s="333"/>
    </row>
    <row r="3653" spans="2:14" x14ac:dyDescent="0.25">
      <c r="B3653" s="328"/>
      <c r="C3653" s="328"/>
      <c r="D3653" s="329"/>
      <c r="E3653" s="330"/>
      <c r="F3653" s="330"/>
      <c r="G3653" s="330"/>
      <c r="H3653" s="331"/>
      <c r="I3653" s="332"/>
      <c r="J3653" s="332"/>
      <c r="K3653" s="332"/>
      <c r="L3653" s="332"/>
      <c r="M3653" s="332"/>
      <c r="N3653" s="333"/>
    </row>
    <row r="3654" spans="2:14" x14ac:dyDescent="0.25">
      <c r="B3654" s="328"/>
      <c r="C3654" s="328"/>
      <c r="D3654" s="329"/>
      <c r="E3654" s="330"/>
      <c r="F3654" s="330"/>
      <c r="G3654" s="330"/>
      <c r="H3654" s="331"/>
      <c r="I3654" s="332"/>
      <c r="J3654" s="332"/>
      <c r="K3654" s="332"/>
      <c r="L3654" s="332"/>
      <c r="M3654" s="332"/>
      <c r="N3654" s="333"/>
    </row>
    <row r="3655" spans="2:14" x14ac:dyDescent="0.25">
      <c r="B3655" s="328"/>
      <c r="C3655" s="328"/>
      <c r="D3655" s="329"/>
      <c r="E3655" s="330"/>
      <c r="F3655" s="330"/>
      <c r="G3655" s="330"/>
      <c r="H3655" s="331"/>
      <c r="I3655" s="332"/>
      <c r="J3655" s="332"/>
      <c r="K3655" s="332"/>
      <c r="L3655" s="332"/>
      <c r="M3655" s="332"/>
      <c r="N3655" s="333"/>
    </row>
    <row r="3656" spans="2:14" x14ac:dyDescent="0.25">
      <c r="B3656" s="328"/>
      <c r="C3656" s="328"/>
      <c r="D3656" s="329"/>
      <c r="E3656" s="330"/>
      <c r="F3656" s="330"/>
      <c r="G3656" s="330"/>
      <c r="H3656" s="331"/>
      <c r="I3656" s="332"/>
      <c r="J3656" s="332"/>
      <c r="K3656" s="332"/>
      <c r="L3656" s="332"/>
      <c r="M3656" s="332"/>
      <c r="N3656" s="333"/>
    </row>
    <row r="3657" spans="2:14" x14ac:dyDescent="0.25">
      <c r="B3657" s="328"/>
      <c r="C3657" s="328"/>
      <c r="D3657" s="329"/>
      <c r="E3657" s="330"/>
      <c r="F3657" s="330"/>
      <c r="G3657" s="330"/>
      <c r="H3657" s="331"/>
      <c r="I3657" s="332"/>
      <c r="J3657" s="332"/>
      <c r="K3657" s="332"/>
      <c r="L3657" s="332"/>
      <c r="M3657" s="332"/>
      <c r="N3657" s="333"/>
    </row>
    <row r="3658" spans="2:14" x14ac:dyDescent="0.25">
      <c r="B3658" s="328"/>
      <c r="C3658" s="328"/>
      <c r="D3658" s="329"/>
      <c r="E3658" s="330"/>
      <c r="F3658" s="330"/>
      <c r="G3658" s="330"/>
      <c r="H3658" s="331"/>
      <c r="I3658" s="332"/>
      <c r="J3658" s="332"/>
      <c r="K3658" s="332"/>
      <c r="L3658" s="332"/>
      <c r="M3658" s="332"/>
      <c r="N3658" s="333"/>
    </row>
    <row r="3659" spans="2:14" x14ac:dyDescent="0.25">
      <c r="B3659" s="328"/>
      <c r="C3659" s="328"/>
      <c r="D3659" s="329"/>
      <c r="E3659" s="330"/>
      <c r="F3659" s="330"/>
      <c r="G3659" s="330"/>
      <c r="H3659" s="331"/>
      <c r="I3659" s="332"/>
      <c r="J3659" s="332"/>
      <c r="K3659" s="332"/>
      <c r="L3659" s="332"/>
      <c r="M3659" s="332"/>
      <c r="N3659" s="333"/>
    </row>
    <row r="3660" spans="2:14" x14ac:dyDescent="0.25">
      <c r="B3660" s="328"/>
      <c r="C3660" s="328"/>
      <c r="D3660" s="329"/>
      <c r="E3660" s="330"/>
      <c r="F3660" s="330"/>
      <c r="G3660" s="330"/>
      <c r="H3660" s="331"/>
      <c r="I3660" s="332"/>
      <c r="J3660" s="332"/>
      <c r="K3660" s="332"/>
      <c r="L3660" s="332"/>
      <c r="M3660" s="332"/>
      <c r="N3660" s="333"/>
    </row>
    <row r="3661" spans="2:14" x14ac:dyDescent="0.25">
      <c r="B3661" s="328"/>
      <c r="C3661" s="328"/>
      <c r="D3661" s="329"/>
      <c r="E3661" s="330"/>
      <c r="F3661" s="330"/>
      <c r="G3661" s="330"/>
      <c r="H3661" s="331"/>
      <c r="I3661" s="332"/>
      <c r="J3661" s="332"/>
      <c r="K3661" s="332"/>
      <c r="L3661" s="332"/>
      <c r="M3661" s="332"/>
      <c r="N3661" s="333"/>
    </row>
    <row r="3662" spans="2:14" x14ac:dyDescent="0.25">
      <c r="B3662" s="328"/>
      <c r="C3662" s="328"/>
      <c r="D3662" s="329"/>
      <c r="E3662" s="330"/>
      <c r="F3662" s="330"/>
      <c r="G3662" s="330"/>
      <c r="H3662" s="331"/>
      <c r="I3662" s="332"/>
      <c r="J3662" s="332"/>
      <c r="K3662" s="332"/>
      <c r="L3662" s="332"/>
      <c r="M3662" s="332"/>
      <c r="N3662" s="333"/>
    </row>
    <row r="3663" spans="2:14" x14ac:dyDescent="0.25">
      <c r="B3663" s="328"/>
      <c r="C3663" s="328"/>
      <c r="D3663" s="329"/>
      <c r="E3663" s="330"/>
      <c r="F3663" s="330"/>
      <c r="G3663" s="330"/>
      <c r="H3663" s="331"/>
      <c r="I3663" s="332"/>
      <c r="J3663" s="332"/>
      <c r="K3663" s="332"/>
      <c r="L3663" s="332"/>
      <c r="M3663" s="332"/>
      <c r="N3663" s="333"/>
    </row>
    <row r="3664" spans="2:14" x14ac:dyDescent="0.25">
      <c r="B3664" s="328"/>
      <c r="C3664" s="328"/>
      <c r="D3664" s="329"/>
      <c r="E3664" s="330"/>
      <c r="F3664" s="330"/>
      <c r="G3664" s="330"/>
      <c r="H3664" s="331"/>
      <c r="I3664" s="332"/>
      <c r="J3664" s="332"/>
      <c r="K3664" s="332"/>
      <c r="L3664" s="332"/>
      <c r="M3664" s="332"/>
      <c r="N3664" s="333"/>
    </row>
    <row r="3665" spans="2:14" x14ac:dyDescent="0.25">
      <c r="B3665" s="328"/>
      <c r="C3665" s="328"/>
      <c r="D3665" s="329"/>
      <c r="E3665" s="330"/>
      <c r="F3665" s="330"/>
      <c r="G3665" s="330"/>
      <c r="H3665" s="331"/>
      <c r="I3665" s="332"/>
      <c r="J3665" s="332"/>
      <c r="K3665" s="332"/>
      <c r="L3665" s="332"/>
      <c r="M3665" s="332"/>
      <c r="N3665" s="333"/>
    </row>
    <row r="3666" spans="2:14" x14ac:dyDescent="0.25">
      <c r="B3666" s="328"/>
      <c r="C3666" s="328"/>
      <c r="D3666" s="329"/>
      <c r="E3666" s="330"/>
      <c r="F3666" s="330"/>
      <c r="G3666" s="330"/>
      <c r="H3666" s="331"/>
      <c r="I3666" s="332"/>
      <c r="J3666" s="332"/>
      <c r="K3666" s="332"/>
      <c r="L3666" s="332"/>
      <c r="M3666" s="332"/>
      <c r="N3666" s="333"/>
    </row>
    <row r="3667" spans="2:14" x14ac:dyDescent="0.25">
      <c r="B3667" s="328"/>
      <c r="C3667" s="328"/>
      <c r="D3667" s="329"/>
      <c r="E3667" s="330"/>
      <c r="F3667" s="330"/>
      <c r="G3667" s="330"/>
      <c r="H3667" s="331"/>
      <c r="I3667" s="332"/>
      <c r="J3667" s="332"/>
      <c r="K3667" s="332"/>
      <c r="L3667" s="332"/>
      <c r="M3667" s="332"/>
      <c r="N3667" s="333"/>
    </row>
    <row r="3668" spans="2:14" x14ac:dyDescent="0.25">
      <c r="B3668" s="328"/>
      <c r="C3668" s="328"/>
      <c r="D3668" s="329"/>
      <c r="E3668" s="330"/>
      <c r="F3668" s="330"/>
      <c r="G3668" s="330"/>
      <c r="H3668" s="331"/>
      <c r="I3668" s="332"/>
      <c r="J3668" s="332"/>
      <c r="K3668" s="332"/>
      <c r="L3668" s="332"/>
      <c r="M3668" s="332"/>
      <c r="N3668" s="333"/>
    </row>
    <row r="3669" spans="2:14" x14ac:dyDescent="0.25">
      <c r="B3669" s="328"/>
      <c r="C3669" s="328"/>
      <c r="D3669" s="329"/>
      <c r="E3669" s="330"/>
      <c r="F3669" s="330"/>
      <c r="G3669" s="330"/>
      <c r="H3669" s="331"/>
      <c r="I3669" s="332"/>
      <c r="J3669" s="332"/>
      <c r="K3669" s="332"/>
      <c r="L3669" s="332"/>
      <c r="M3669" s="332"/>
      <c r="N3669" s="333"/>
    </row>
    <row r="3670" spans="2:14" x14ac:dyDescent="0.25">
      <c r="B3670" s="328"/>
      <c r="C3670" s="328"/>
      <c r="D3670" s="329"/>
      <c r="E3670" s="330"/>
      <c r="F3670" s="330"/>
      <c r="G3670" s="330"/>
      <c r="H3670" s="331"/>
      <c r="I3670" s="332"/>
      <c r="J3670" s="332"/>
      <c r="K3670" s="332"/>
      <c r="L3670" s="332"/>
      <c r="M3670" s="332"/>
      <c r="N3670" s="333"/>
    </row>
    <row r="3671" spans="2:14" x14ac:dyDescent="0.25">
      <c r="B3671" s="328"/>
      <c r="C3671" s="328"/>
      <c r="D3671" s="329"/>
      <c r="E3671" s="330"/>
      <c r="F3671" s="330"/>
      <c r="G3671" s="330"/>
      <c r="H3671" s="331"/>
      <c r="I3671" s="332"/>
      <c r="J3671" s="332"/>
      <c r="K3671" s="332"/>
      <c r="L3671" s="332"/>
      <c r="M3671" s="332"/>
      <c r="N3671" s="333"/>
    </row>
    <row r="3672" spans="2:14" x14ac:dyDescent="0.25">
      <c r="B3672" s="328"/>
      <c r="C3672" s="328"/>
      <c r="D3672" s="329"/>
      <c r="E3672" s="330"/>
      <c r="F3672" s="330"/>
      <c r="G3672" s="330"/>
      <c r="H3672" s="331"/>
      <c r="I3672" s="332"/>
      <c r="J3672" s="332"/>
      <c r="K3672" s="332"/>
      <c r="L3672" s="332"/>
      <c r="M3672" s="332"/>
      <c r="N3672" s="333"/>
    </row>
    <row r="3673" spans="2:14" x14ac:dyDescent="0.25">
      <c r="B3673" s="328"/>
      <c r="C3673" s="328"/>
      <c r="D3673" s="329"/>
      <c r="E3673" s="330"/>
      <c r="F3673" s="330"/>
      <c r="G3673" s="330"/>
      <c r="H3673" s="331"/>
      <c r="I3673" s="332"/>
      <c r="J3673" s="332"/>
      <c r="K3673" s="332"/>
      <c r="L3673" s="332"/>
      <c r="M3673" s="332"/>
      <c r="N3673" s="333"/>
    </row>
    <row r="3674" spans="2:14" x14ac:dyDescent="0.25">
      <c r="B3674" s="328"/>
      <c r="C3674" s="328"/>
      <c r="D3674" s="329"/>
      <c r="E3674" s="330"/>
      <c r="F3674" s="330"/>
      <c r="G3674" s="330"/>
      <c r="H3674" s="331"/>
      <c r="I3674" s="332"/>
      <c r="J3674" s="332"/>
      <c r="K3674" s="332"/>
      <c r="L3674" s="332"/>
      <c r="M3674" s="332"/>
      <c r="N3674" s="333"/>
    </row>
    <row r="3675" spans="2:14" x14ac:dyDescent="0.25">
      <c r="B3675" s="328"/>
      <c r="C3675" s="328"/>
      <c r="D3675" s="329"/>
      <c r="E3675" s="330"/>
      <c r="F3675" s="330"/>
      <c r="G3675" s="330"/>
      <c r="H3675" s="331"/>
      <c r="I3675" s="332"/>
      <c r="J3675" s="332"/>
      <c r="K3675" s="332"/>
      <c r="L3675" s="332"/>
      <c r="M3675" s="332"/>
      <c r="N3675" s="333"/>
    </row>
    <row r="3676" spans="2:14" x14ac:dyDescent="0.25">
      <c r="B3676" s="328"/>
      <c r="C3676" s="328"/>
      <c r="D3676" s="329"/>
      <c r="E3676" s="330"/>
      <c r="F3676" s="330"/>
      <c r="G3676" s="330"/>
      <c r="H3676" s="331"/>
      <c r="I3676" s="332"/>
      <c r="J3676" s="332"/>
      <c r="K3676" s="332"/>
      <c r="L3676" s="332"/>
      <c r="M3676" s="332"/>
      <c r="N3676" s="333"/>
    </row>
    <row r="3677" spans="2:14" x14ac:dyDescent="0.25">
      <c r="B3677" s="328"/>
      <c r="C3677" s="328"/>
      <c r="D3677" s="329"/>
      <c r="E3677" s="330"/>
      <c r="F3677" s="330"/>
      <c r="G3677" s="330"/>
      <c r="H3677" s="331"/>
      <c r="I3677" s="332"/>
      <c r="J3677" s="332"/>
      <c r="K3677" s="332"/>
      <c r="L3677" s="332"/>
      <c r="M3677" s="332"/>
      <c r="N3677" s="333"/>
    </row>
    <row r="3678" spans="2:14" x14ac:dyDescent="0.25">
      <c r="B3678" s="328"/>
      <c r="C3678" s="328"/>
      <c r="D3678" s="329"/>
      <c r="E3678" s="330"/>
      <c r="F3678" s="330"/>
      <c r="G3678" s="330"/>
      <c r="H3678" s="331"/>
      <c r="I3678" s="332"/>
      <c r="J3678" s="332"/>
      <c r="K3678" s="332"/>
      <c r="L3678" s="332"/>
      <c r="M3678" s="332"/>
      <c r="N3678" s="333"/>
    </row>
    <row r="3679" spans="2:14" x14ac:dyDescent="0.25">
      <c r="B3679" s="328"/>
      <c r="C3679" s="328"/>
      <c r="D3679" s="329"/>
      <c r="E3679" s="330"/>
      <c r="F3679" s="330"/>
      <c r="G3679" s="330"/>
      <c r="H3679" s="331"/>
      <c r="I3679" s="332"/>
      <c r="J3679" s="332"/>
      <c r="K3679" s="332"/>
      <c r="L3679" s="332"/>
      <c r="M3679" s="332"/>
      <c r="N3679" s="333"/>
    </row>
    <row r="3680" spans="2:14" x14ac:dyDescent="0.25">
      <c r="B3680" s="328"/>
      <c r="C3680" s="328"/>
      <c r="D3680" s="329"/>
      <c r="E3680" s="330"/>
      <c r="F3680" s="330"/>
      <c r="G3680" s="330"/>
      <c r="H3680" s="331"/>
      <c r="I3680" s="332"/>
      <c r="J3680" s="332"/>
      <c r="K3680" s="332"/>
      <c r="L3680" s="332"/>
      <c r="M3680" s="332"/>
      <c r="N3680" s="333"/>
    </row>
    <row r="3681" spans="2:14" x14ac:dyDescent="0.25">
      <c r="B3681" s="328"/>
      <c r="C3681" s="328"/>
      <c r="D3681" s="329"/>
      <c r="E3681" s="330"/>
      <c r="F3681" s="330"/>
      <c r="G3681" s="330"/>
      <c r="H3681" s="331"/>
      <c r="I3681" s="332"/>
      <c r="J3681" s="332"/>
      <c r="K3681" s="332"/>
      <c r="L3681" s="332"/>
      <c r="M3681" s="332"/>
      <c r="N3681" s="333"/>
    </row>
    <row r="3682" spans="2:14" x14ac:dyDescent="0.25">
      <c r="B3682" s="328"/>
      <c r="C3682" s="328"/>
      <c r="D3682" s="329"/>
      <c r="E3682" s="330"/>
      <c r="F3682" s="330"/>
      <c r="G3682" s="330"/>
      <c r="H3682" s="331"/>
      <c r="I3682" s="332"/>
      <c r="J3682" s="332"/>
      <c r="K3682" s="332"/>
      <c r="L3682" s="332"/>
      <c r="M3682" s="332"/>
      <c r="N3682" s="333"/>
    </row>
    <row r="3683" spans="2:14" x14ac:dyDescent="0.25">
      <c r="B3683" s="328"/>
      <c r="C3683" s="328"/>
      <c r="D3683" s="329"/>
      <c r="E3683" s="330"/>
      <c r="F3683" s="330"/>
      <c r="G3683" s="330"/>
      <c r="H3683" s="331"/>
      <c r="I3683" s="332"/>
      <c r="J3683" s="332"/>
      <c r="K3683" s="332"/>
      <c r="L3683" s="332"/>
      <c r="M3683" s="332"/>
      <c r="N3683" s="333"/>
    </row>
    <row r="3684" spans="2:14" x14ac:dyDescent="0.25">
      <c r="B3684" s="328"/>
      <c r="C3684" s="328"/>
      <c r="D3684" s="329"/>
      <c r="E3684" s="330"/>
      <c r="F3684" s="330"/>
      <c r="G3684" s="330"/>
      <c r="H3684" s="331"/>
      <c r="I3684" s="332"/>
      <c r="J3684" s="332"/>
      <c r="K3684" s="332"/>
      <c r="L3684" s="332"/>
      <c r="M3684" s="332"/>
      <c r="N3684" s="333"/>
    </row>
    <row r="3685" spans="2:14" x14ac:dyDescent="0.25">
      <c r="B3685" s="328"/>
      <c r="C3685" s="328"/>
      <c r="D3685" s="329"/>
      <c r="E3685" s="330"/>
      <c r="F3685" s="330"/>
      <c r="G3685" s="330"/>
      <c r="H3685" s="331"/>
      <c r="I3685" s="332"/>
      <c r="J3685" s="332"/>
      <c r="K3685" s="332"/>
      <c r="L3685" s="332"/>
      <c r="M3685" s="332"/>
      <c r="N3685" s="333"/>
    </row>
    <row r="3686" spans="2:14" x14ac:dyDescent="0.25">
      <c r="B3686" s="328"/>
      <c r="C3686" s="328"/>
      <c r="D3686" s="329"/>
      <c r="E3686" s="330"/>
      <c r="F3686" s="330"/>
      <c r="G3686" s="330"/>
      <c r="H3686" s="331"/>
      <c r="I3686" s="332"/>
      <c r="J3686" s="332"/>
      <c r="K3686" s="332"/>
      <c r="L3686" s="332"/>
      <c r="M3686" s="332"/>
      <c r="N3686" s="333"/>
    </row>
    <row r="3687" spans="2:14" x14ac:dyDescent="0.25">
      <c r="B3687" s="328"/>
      <c r="C3687" s="328"/>
      <c r="D3687" s="329"/>
      <c r="E3687" s="330"/>
      <c r="F3687" s="330"/>
      <c r="G3687" s="330"/>
      <c r="H3687" s="331"/>
      <c r="I3687" s="332"/>
      <c r="J3687" s="332"/>
      <c r="K3687" s="332"/>
      <c r="L3687" s="332"/>
      <c r="M3687" s="332"/>
      <c r="N3687" s="333"/>
    </row>
    <row r="3688" spans="2:14" x14ac:dyDescent="0.25">
      <c r="B3688" s="328"/>
      <c r="C3688" s="328"/>
      <c r="D3688" s="329"/>
      <c r="E3688" s="330"/>
      <c r="F3688" s="330"/>
      <c r="G3688" s="330"/>
      <c r="H3688" s="331"/>
      <c r="I3688" s="332"/>
      <c r="J3688" s="332"/>
      <c r="K3688" s="332"/>
      <c r="L3688" s="332"/>
      <c r="M3688" s="332"/>
      <c r="N3688" s="333"/>
    </row>
    <row r="3689" spans="2:14" x14ac:dyDescent="0.25">
      <c r="B3689" s="328"/>
      <c r="C3689" s="328"/>
      <c r="D3689" s="329"/>
      <c r="E3689" s="330"/>
      <c r="F3689" s="330"/>
      <c r="G3689" s="330"/>
      <c r="H3689" s="331"/>
      <c r="I3689" s="332"/>
      <c r="J3689" s="332"/>
      <c r="K3689" s="332"/>
      <c r="L3689" s="332"/>
      <c r="M3689" s="332"/>
      <c r="N3689" s="333"/>
    </row>
    <row r="3690" spans="2:14" x14ac:dyDescent="0.25">
      <c r="B3690" s="328"/>
      <c r="C3690" s="328"/>
      <c r="D3690" s="329"/>
      <c r="E3690" s="330"/>
      <c r="F3690" s="330"/>
      <c r="G3690" s="330"/>
      <c r="H3690" s="331"/>
      <c r="I3690" s="332"/>
      <c r="J3690" s="332"/>
      <c r="K3690" s="332"/>
      <c r="L3690" s="332"/>
      <c r="M3690" s="332"/>
      <c r="N3690" s="333"/>
    </row>
    <row r="3691" spans="2:14" x14ac:dyDescent="0.25">
      <c r="B3691" s="328"/>
      <c r="C3691" s="328"/>
      <c r="D3691" s="329"/>
      <c r="E3691" s="330"/>
      <c r="F3691" s="330"/>
      <c r="G3691" s="330"/>
      <c r="H3691" s="331"/>
      <c r="I3691" s="332"/>
      <c r="J3691" s="332"/>
      <c r="K3691" s="332"/>
      <c r="L3691" s="332"/>
      <c r="M3691" s="332"/>
      <c r="N3691" s="333"/>
    </row>
    <row r="3692" spans="2:14" x14ac:dyDescent="0.25">
      <c r="B3692" s="328"/>
      <c r="C3692" s="328"/>
      <c r="D3692" s="329"/>
      <c r="E3692" s="330"/>
      <c r="F3692" s="330"/>
      <c r="G3692" s="330"/>
      <c r="H3692" s="331"/>
      <c r="I3692" s="332"/>
      <c r="J3692" s="332"/>
      <c r="K3692" s="332"/>
      <c r="L3692" s="332"/>
      <c r="M3692" s="332"/>
      <c r="N3692" s="333"/>
    </row>
    <row r="3693" spans="2:14" x14ac:dyDescent="0.25">
      <c r="B3693" s="328"/>
      <c r="C3693" s="328"/>
      <c r="D3693" s="329"/>
      <c r="E3693" s="330"/>
      <c r="F3693" s="330"/>
      <c r="G3693" s="330"/>
      <c r="H3693" s="331"/>
      <c r="I3693" s="332"/>
      <c r="J3693" s="332"/>
      <c r="K3693" s="332"/>
      <c r="L3693" s="332"/>
      <c r="M3693" s="332"/>
      <c r="N3693" s="333"/>
    </row>
    <row r="3694" spans="2:14" x14ac:dyDescent="0.25">
      <c r="B3694" s="328"/>
      <c r="C3694" s="328"/>
      <c r="D3694" s="329"/>
      <c r="E3694" s="330"/>
      <c r="F3694" s="330"/>
      <c r="G3694" s="330"/>
      <c r="H3694" s="331"/>
      <c r="I3694" s="332"/>
      <c r="J3694" s="332"/>
      <c r="K3694" s="332"/>
      <c r="L3694" s="332"/>
      <c r="M3694" s="332"/>
      <c r="N3694" s="333"/>
    </row>
    <row r="3695" spans="2:14" x14ac:dyDescent="0.25">
      <c r="B3695" s="328"/>
      <c r="C3695" s="328"/>
      <c r="D3695" s="329"/>
      <c r="E3695" s="330"/>
      <c r="F3695" s="330"/>
      <c r="G3695" s="330"/>
      <c r="H3695" s="331"/>
      <c r="I3695" s="332"/>
      <c r="J3695" s="332"/>
      <c r="K3695" s="332"/>
      <c r="L3695" s="332"/>
      <c r="M3695" s="332"/>
      <c r="N3695" s="333"/>
    </row>
    <row r="3696" spans="2:14" x14ac:dyDescent="0.25">
      <c r="B3696" s="328"/>
      <c r="C3696" s="328"/>
      <c r="D3696" s="329"/>
      <c r="E3696" s="330"/>
      <c r="F3696" s="330"/>
      <c r="G3696" s="330"/>
      <c r="H3696" s="331"/>
      <c r="I3696" s="332"/>
      <c r="J3696" s="332"/>
      <c r="K3696" s="332"/>
      <c r="L3696" s="332"/>
      <c r="M3696" s="332"/>
      <c r="N3696" s="333"/>
    </row>
    <row r="3697" spans="2:14" x14ac:dyDescent="0.25">
      <c r="B3697" s="328"/>
      <c r="C3697" s="328"/>
      <c r="D3697" s="329"/>
      <c r="E3697" s="330"/>
      <c r="F3697" s="330"/>
      <c r="G3697" s="330"/>
      <c r="H3697" s="331"/>
      <c r="I3697" s="332"/>
      <c r="J3697" s="332"/>
      <c r="K3697" s="332"/>
      <c r="L3697" s="332"/>
      <c r="M3697" s="332"/>
      <c r="N3697" s="333"/>
    </row>
    <row r="3698" spans="2:14" x14ac:dyDescent="0.25">
      <c r="B3698" s="328"/>
      <c r="C3698" s="328"/>
      <c r="D3698" s="329"/>
      <c r="E3698" s="330"/>
      <c r="F3698" s="330"/>
      <c r="G3698" s="330"/>
      <c r="H3698" s="331"/>
      <c r="I3698" s="332"/>
      <c r="J3698" s="332"/>
      <c r="K3698" s="332"/>
      <c r="L3698" s="332"/>
      <c r="M3698" s="332"/>
      <c r="N3698" s="333"/>
    </row>
    <row r="3699" spans="2:14" x14ac:dyDescent="0.25">
      <c r="B3699" s="328"/>
      <c r="C3699" s="328"/>
      <c r="D3699" s="329"/>
      <c r="E3699" s="330"/>
      <c r="F3699" s="330"/>
      <c r="G3699" s="330"/>
      <c r="H3699" s="331"/>
      <c r="I3699" s="332"/>
      <c r="J3699" s="332"/>
      <c r="K3699" s="332"/>
      <c r="L3699" s="332"/>
      <c r="M3699" s="332"/>
      <c r="N3699" s="333"/>
    </row>
    <row r="3700" spans="2:14" x14ac:dyDescent="0.25">
      <c r="B3700" s="328"/>
      <c r="C3700" s="328"/>
      <c r="D3700" s="329"/>
      <c r="E3700" s="330"/>
      <c r="F3700" s="330"/>
      <c r="G3700" s="330"/>
      <c r="H3700" s="331"/>
      <c r="I3700" s="332"/>
      <c r="J3700" s="332"/>
      <c r="K3700" s="332"/>
      <c r="L3700" s="332"/>
      <c r="M3700" s="332"/>
      <c r="N3700" s="333"/>
    </row>
    <row r="3701" spans="2:14" x14ac:dyDescent="0.25">
      <c r="B3701" s="328"/>
      <c r="C3701" s="328"/>
      <c r="D3701" s="329"/>
      <c r="E3701" s="330"/>
      <c r="F3701" s="330"/>
      <c r="G3701" s="330"/>
      <c r="H3701" s="331"/>
      <c r="I3701" s="332"/>
      <c r="J3701" s="332"/>
      <c r="K3701" s="332"/>
      <c r="L3701" s="332"/>
      <c r="M3701" s="332"/>
      <c r="N3701" s="333"/>
    </row>
    <row r="3702" spans="2:14" x14ac:dyDescent="0.25">
      <c r="B3702" s="328"/>
      <c r="C3702" s="328"/>
      <c r="D3702" s="329"/>
      <c r="E3702" s="330"/>
      <c r="F3702" s="330"/>
      <c r="G3702" s="330"/>
      <c r="H3702" s="331"/>
      <c r="I3702" s="332"/>
      <c r="J3702" s="332"/>
      <c r="K3702" s="332"/>
      <c r="L3702" s="332"/>
      <c r="M3702" s="332"/>
      <c r="N3702" s="333"/>
    </row>
    <row r="3703" spans="2:14" x14ac:dyDescent="0.25">
      <c r="B3703" s="328"/>
      <c r="C3703" s="328"/>
      <c r="D3703" s="329"/>
      <c r="E3703" s="330"/>
      <c r="F3703" s="330"/>
      <c r="G3703" s="330"/>
      <c r="H3703" s="331"/>
      <c r="I3703" s="332"/>
      <c r="J3703" s="332"/>
      <c r="K3703" s="332"/>
      <c r="L3703" s="332"/>
      <c r="M3703" s="332"/>
      <c r="N3703" s="333"/>
    </row>
    <row r="3704" spans="2:14" x14ac:dyDescent="0.25">
      <c r="B3704" s="328"/>
      <c r="C3704" s="328"/>
      <c r="D3704" s="329"/>
      <c r="E3704" s="330"/>
      <c r="F3704" s="330"/>
      <c r="G3704" s="330"/>
      <c r="H3704" s="331"/>
      <c r="I3704" s="332"/>
      <c r="J3704" s="332"/>
      <c r="K3704" s="332"/>
      <c r="L3704" s="332"/>
      <c r="M3704" s="332"/>
      <c r="N3704" s="333"/>
    </row>
    <row r="3705" spans="2:14" x14ac:dyDescent="0.25">
      <c r="B3705" s="328"/>
      <c r="C3705" s="328"/>
      <c r="D3705" s="329"/>
      <c r="E3705" s="330"/>
      <c r="F3705" s="330"/>
      <c r="G3705" s="330"/>
      <c r="H3705" s="331"/>
      <c r="I3705" s="332"/>
      <c r="J3705" s="332"/>
      <c r="K3705" s="332"/>
      <c r="L3705" s="332"/>
      <c r="M3705" s="332"/>
      <c r="N3705" s="333"/>
    </row>
    <row r="3706" spans="2:14" x14ac:dyDescent="0.25">
      <c r="B3706" s="328"/>
      <c r="C3706" s="328"/>
      <c r="D3706" s="329"/>
      <c r="E3706" s="330"/>
      <c r="F3706" s="330"/>
      <c r="G3706" s="330"/>
      <c r="H3706" s="331"/>
      <c r="I3706" s="332"/>
      <c r="J3706" s="332"/>
      <c r="K3706" s="332"/>
      <c r="L3706" s="332"/>
      <c r="M3706" s="332"/>
      <c r="N3706" s="333"/>
    </row>
    <row r="3707" spans="2:14" x14ac:dyDescent="0.25">
      <c r="B3707" s="328"/>
      <c r="C3707" s="328"/>
      <c r="D3707" s="329"/>
      <c r="E3707" s="330"/>
      <c r="F3707" s="330"/>
      <c r="G3707" s="330"/>
      <c r="H3707" s="331"/>
      <c r="I3707" s="332"/>
      <c r="J3707" s="332"/>
      <c r="K3707" s="332"/>
      <c r="L3707" s="332"/>
      <c r="M3707" s="332"/>
      <c r="N3707" s="333"/>
    </row>
    <row r="3708" spans="2:14" x14ac:dyDescent="0.25">
      <c r="B3708" s="328"/>
      <c r="C3708" s="328"/>
      <c r="D3708" s="329"/>
      <c r="E3708" s="330"/>
      <c r="F3708" s="330"/>
      <c r="G3708" s="330"/>
      <c r="H3708" s="331"/>
      <c r="I3708" s="332"/>
      <c r="J3708" s="332"/>
      <c r="K3708" s="332"/>
      <c r="L3708" s="332"/>
      <c r="M3708" s="332"/>
      <c r="N3708" s="333"/>
    </row>
    <row r="3709" spans="2:14" x14ac:dyDescent="0.25">
      <c r="B3709" s="328"/>
      <c r="C3709" s="328"/>
      <c r="D3709" s="329"/>
      <c r="E3709" s="330"/>
      <c r="F3709" s="330"/>
      <c r="G3709" s="330"/>
      <c r="H3709" s="331"/>
      <c r="I3709" s="332"/>
      <c r="J3709" s="332"/>
      <c r="K3709" s="332"/>
      <c r="L3709" s="332"/>
      <c r="M3709" s="332"/>
      <c r="N3709" s="333"/>
    </row>
    <row r="3710" spans="2:14" x14ac:dyDescent="0.25">
      <c r="B3710" s="328"/>
      <c r="C3710" s="328"/>
      <c r="D3710" s="329"/>
      <c r="E3710" s="330"/>
      <c r="F3710" s="330"/>
      <c r="G3710" s="330"/>
      <c r="H3710" s="331"/>
      <c r="I3710" s="332"/>
      <c r="J3710" s="332"/>
      <c r="K3710" s="332"/>
      <c r="L3710" s="332"/>
      <c r="M3710" s="332"/>
      <c r="N3710" s="333"/>
    </row>
    <row r="3711" spans="2:14" x14ac:dyDescent="0.25">
      <c r="B3711" s="328"/>
      <c r="C3711" s="328"/>
      <c r="D3711" s="329"/>
      <c r="E3711" s="330"/>
      <c r="F3711" s="330"/>
      <c r="G3711" s="330"/>
      <c r="H3711" s="331"/>
      <c r="I3711" s="332"/>
      <c r="J3711" s="332"/>
      <c r="K3711" s="332"/>
      <c r="L3711" s="332"/>
      <c r="M3711" s="332"/>
      <c r="N3711" s="333"/>
    </row>
    <row r="3712" spans="2:14" x14ac:dyDescent="0.25">
      <c r="B3712" s="328"/>
      <c r="C3712" s="328"/>
      <c r="D3712" s="329"/>
      <c r="E3712" s="330"/>
      <c r="F3712" s="330"/>
      <c r="G3712" s="330"/>
      <c r="H3712" s="331"/>
      <c r="I3712" s="332"/>
      <c r="J3712" s="332"/>
      <c r="K3712" s="332"/>
      <c r="L3712" s="332"/>
      <c r="M3712" s="332"/>
      <c r="N3712" s="333"/>
    </row>
    <row r="3713" spans="2:14" x14ac:dyDescent="0.25">
      <c r="B3713" s="328"/>
      <c r="C3713" s="328"/>
      <c r="D3713" s="329"/>
      <c r="E3713" s="330"/>
      <c r="F3713" s="330"/>
      <c r="G3713" s="330"/>
      <c r="H3713" s="331"/>
      <c r="I3713" s="332"/>
      <c r="J3713" s="332"/>
      <c r="K3713" s="332"/>
      <c r="L3713" s="332"/>
      <c r="M3713" s="332"/>
      <c r="N3713" s="333"/>
    </row>
    <row r="3714" spans="2:14" x14ac:dyDescent="0.25">
      <c r="B3714" s="328"/>
      <c r="C3714" s="328"/>
      <c r="D3714" s="329"/>
      <c r="E3714" s="330"/>
      <c r="F3714" s="330"/>
      <c r="G3714" s="330"/>
      <c r="H3714" s="331"/>
      <c r="I3714" s="332"/>
      <c r="J3714" s="332"/>
      <c r="K3714" s="332"/>
      <c r="L3714" s="332"/>
      <c r="M3714" s="332"/>
      <c r="N3714" s="333"/>
    </row>
    <row r="3715" spans="2:14" x14ac:dyDescent="0.25">
      <c r="B3715" s="328"/>
      <c r="C3715" s="328"/>
      <c r="D3715" s="329"/>
      <c r="E3715" s="330"/>
      <c r="F3715" s="330"/>
      <c r="G3715" s="330"/>
      <c r="H3715" s="331"/>
      <c r="I3715" s="332"/>
      <c r="J3715" s="332"/>
      <c r="K3715" s="332"/>
      <c r="L3715" s="332"/>
      <c r="M3715" s="332"/>
      <c r="N3715" s="333"/>
    </row>
    <row r="3716" spans="2:14" x14ac:dyDescent="0.25">
      <c r="B3716" s="328"/>
      <c r="C3716" s="328"/>
      <c r="D3716" s="329"/>
      <c r="E3716" s="330"/>
      <c r="F3716" s="330"/>
      <c r="G3716" s="330"/>
      <c r="H3716" s="331"/>
      <c r="I3716" s="332"/>
      <c r="J3716" s="332"/>
      <c r="K3716" s="332"/>
      <c r="L3716" s="332"/>
      <c r="M3716" s="332"/>
      <c r="N3716" s="333"/>
    </row>
    <row r="3717" spans="2:14" x14ac:dyDescent="0.25">
      <c r="B3717" s="328"/>
      <c r="C3717" s="328"/>
      <c r="D3717" s="329"/>
      <c r="E3717" s="330"/>
      <c r="F3717" s="330"/>
      <c r="G3717" s="330"/>
      <c r="H3717" s="331"/>
      <c r="I3717" s="332"/>
      <c r="J3717" s="332"/>
      <c r="K3717" s="332"/>
      <c r="L3717" s="332"/>
      <c r="M3717" s="332"/>
      <c r="N3717" s="333"/>
    </row>
    <row r="3718" spans="2:14" x14ac:dyDescent="0.25">
      <c r="B3718" s="328"/>
      <c r="C3718" s="328"/>
      <c r="D3718" s="329"/>
      <c r="E3718" s="330"/>
      <c r="F3718" s="330"/>
      <c r="G3718" s="330"/>
      <c r="H3718" s="331"/>
      <c r="I3718" s="332"/>
      <c r="J3718" s="332"/>
      <c r="K3718" s="332"/>
      <c r="L3718" s="332"/>
      <c r="M3718" s="332"/>
      <c r="N3718" s="333"/>
    </row>
    <row r="3719" spans="2:14" x14ac:dyDescent="0.25">
      <c r="B3719" s="328"/>
      <c r="C3719" s="328"/>
      <c r="D3719" s="329"/>
      <c r="E3719" s="330"/>
      <c r="F3719" s="330"/>
      <c r="G3719" s="330"/>
      <c r="H3719" s="331"/>
      <c r="I3719" s="332"/>
      <c r="J3719" s="332"/>
      <c r="K3719" s="332"/>
      <c r="L3719" s="332"/>
      <c r="M3719" s="332"/>
      <c r="N3719" s="333"/>
    </row>
    <row r="3720" spans="2:14" x14ac:dyDescent="0.25">
      <c r="B3720" s="328"/>
      <c r="C3720" s="328"/>
      <c r="D3720" s="329"/>
      <c r="E3720" s="330"/>
      <c r="F3720" s="330"/>
      <c r="G3720" s="330"/>
      <c r="H3720" s="331"/>
      <c r="I3720" s="332"/>
      <c r="J3720" s="332"/>
      <c r="K3720" s="332"/>
      <c r="L3720" s="332"/>
      <c r="M3720" s="332"/>
      <c r="N3720" s="333"/>
    </row>
    <row r="3721" spans="2:14" x14ac:dyDescent="0.25">
      <c r="B3721" s="328"/>
      <c r="C3721" s="328"/>
      <c r="D3721" s="329"/>
      <c r="E3721" s="330"/>
      <c r="F3721" s="330"/>
      <c r="G3721" s="330"/>
      <c r="H3721" s="331"/>
      <c r="I3721" s="332"/>
      <c r="J3721" s="332"/>
      <c r="K3721" s="332"/>
      <c r="L3721" s="332"/>
      <c r="M3721" s="332"/>
      <c r="N3721" s="333"/>
    </row>
    <row r="3722" spans="2:14" x14ac:dyDescent="0.25">
      <c r="B3722" s="328"/>
      <c r="C3722" s="328"/>
      <c r="D3722" s="329"/>
      <c r="E3722" s="330"/>
      <c r="F3722" s="330"/>
      <c r="G3722" s="330"/>
      <c r="H3722" s="331"/>
      <c r="I3722" s="332"/>
      <c r="J3722" s="332"/>
      <c r="K3722" s="332"/>
      <c r="L3722" s="332"/>
      <c r="M3722" s="332"/>
      <c r="N3722" s="333"/>
    </row>
    <row r="3723" spans="2:14" x14ac:dyDescent="0.25">
      <c r="B3723" s="328"/>
      <c r="C3723" s="328"/>
      <c r="D3723" s="329"/>
      <c r="E3723" s="330"/>
      <c r="F3723" s="330"/>
      <c r="G3723" s="330"/>
      <c r="H3723" s="331"/>
      <c r="I3723" s="332"/>
      <c r="J3723" s="332"/>
      <c r="K3723" s="332"/>
      <c r="L3723" s="332"/>
      <c r="M3723" s="332"/>
      <c r="N3723" s="333"/>
    </row>
    <row r="3724" spans="2:14" x14ac:dyDescent="0.25">
      <c r="B3724" s="328"/>
      <c r="C3724" s="328"/>
      <c r="D3724" s="329"/>
      <c r="E3724" s="330"/>
      <c r="F3724" s="330"/>
      <c r="G3724" s="330"/>
      <c r="H3724" s="331"/>
      <c r="I3724" s="332"/>
      <c r="J3724" s="332"/>
      <c r="K3724" s="332"/>
      <c r="L3724" s="332"/>
      <c r="M3724" s="332"/>
      <c r="N3724" s="333"/>
    </row>
    <row r="3725" spans="2:14" x14ac:dyDescent="0.25">
      <c r="B3725" s="328"/>
      <c r="C3725" s="328"/>
      <c r="D3725" s="329"/>
      <c r="E3725" s="330"/>
      <c r="F3725" s="330"/>
      <c r="G3725" s="330"/>
      <c r="H3725" s="331"/>
      <c r="I3725" s="332"/>
      <c r="J3725" s="332"/>
      <c r="K3725" s="332"/>
      <c r="L3725" s="332"/>
      <c r="M3725" s="332"/>
      <c r="N3725" s="333"/>
    </row>
    <row r="3726" spans="2:14" x14ac:dyDescent="0.25">
      <c r="B3726" s="328"/>
      <c r="C3726" s="328"/>
      <c r="D3726" s="329"/>
      <c r="E3726" s="330"/>
      <c r="F3726" s="330"/>
      <c r="G3726" s="330"/>
      <c r="H3726" s="331"/>
      <c r="I3726" s="332"/>
      <c r="J3726" s="332"/>
      <c r="K3726" s="332"/>
      <c r="L3726" s="332"/>
      <c r="M3726" s="332"/>
      <c r="N3726" s="333"/>
    </row>
    <row r="3727" spans="2:14" x14ac:dyDescent="0.25">
      <c r="B3727" s="328"/>
      <c r="C3727" s="328"/>
      <c r="D3727" s="329"/>
      <c r="E3727" s="330"/>
      <c r="F3727" s="330"/>
      <c r="G3727" s="330"/>
      <c r="H3727" s="331"/>
      <c r="I3727" s="332"/>
      <c r="J3727" s="332"/>
      <c r="K3727" s="332"/>
      <c r="L3727" s="332"/>
      <c r="M3727" s="332"/>
      <c r="N3727" s="333"/>
    </row>
    <row r="3728" spans="2:14" x14ac:dyDescent="0.25">
      <c r="B3728" s="328"/>
      <c r="C3728" s="328"/>
      <c r="D3728" s="329"/>
      <c r="E3728" s="330"/>
      <c r="F3728" s="330"/>
      <c r="G3728" s="330"/>
      <c r="H3728" s="331"/>
      <c r="I3728" s="332"/>
      <c r="J3728" s="332"/>
      <c r="K3728" s="332"/>
      <c r="L3728" s="332"/>
      <c r="M3728" s="332"/>
      <c r="N3728" s="333"/>
    </row>
    <row r="3729" spans="2:14" x14ac:dyDescent="0.25">
      <c r="B3729" s="328"/>
      <c r="C3729" s="328"/>
      <c r="D3729" s="329"/>
      <c r="E3729" s="330"/>
      <c r="F3729" s="330"/>
      <c r="G3729" s="330"/>
      <c r="H3729" s="331"/>
      <c r="I3729" s="332"/>
      <c r="J3729" s="332"/>
      <c r="K3729" s="332"/>
      <c r="L3729" s="332"/>
      <c r="M3729" s="332"/>
      <c r="N3729" s="333"/>
    </row>
    <row r="3730" spans="2:14" x14ac:dyDescent="0.25">
      <c r="B3730" s="328"/>
      <c r="C3730" s="328"/>
      <c r="D3730" s="329"/>
      <c r="E3730" s="330"/>
      <c r="F3730" s="330"/>
      <c r="G3730" s="330"/>
      <c r="H3730" s="331"/>
      <c r="I3730" s="332"/>
      <c r="J3730" s="332"/>
      <c r="K3730" s="332"/>
      <c r="L3730" s="332"/>
      <c r="M3730" s="332"/>
      <c r="N3730" s="333"/>
    </row>
    <row r="3731" spans="2:14" x14ac:dyDescent="0.25">
      <c r="B3731" s="328"/>
      <c r="C3731" s="328"/>
      <c r="D3731" s="329"/>
      <c r="E3731" s="330"/>
      <c r="F3731" s="330"/>
      <c r="G3731" s="330"/>
      <c r="H3731" s="331"/>
      <c r="I3731" s="332"/>
      <c r="J3731" s="332"/>
      <c r="K3731" s="332"/>
      <c r="L3731" s="332"/>
      <c r="M3731" s="332"/>
      <c r="N3731" s="333"/>
    </row>
    <row r="3732" spans="2:14" x14ac:dyDescent="0.25">
      <c r="B3732" s="328"/>
      <c r="C3732" s="328"/>
      <c r="D3732" s="329"/>
      <c r="E3732" s="330"/>
      <c r="F3732" s="330"/>
      <c r="G3732" s="330"/>
      <c r="H3732" s="331"/>
      <c r="I3732" s="332"/>
      <c r="J3732" s="332"/>
      <c r="K3732" s="332"/>
      <c r="L3732" s="332"/>
      <c r="M3732" s="332"/>
      <c r="N3732" s="333"/>
    </row>
    <row r="3733" spans="2:14" x14ac:dyDescent="0.25">
      <c r="B3733" s="328"/>
      <c r="C3733" s="328"/>
      <c r="D3733" s="329"/>
      <c r="E3733" s="330"/>
      <c r="F3733" s="330"/>
      <c r="G3733" s="330"/>
      <c r="H3733" s="331"/>
      <c r="I3733" s="332"/>
      <c r="J3733" s="332"/>
      <c r="K3733" s="332"/>
      <c r="L3733" s="332"/>
      <c r="M3733" s="332"/>
      <c r="N3733" s="333"/>
    </row>
    <row r="3734" spans="2:14" x14ac:dyDescent="0.25">
      <c r="B3734" s="328"/>
      <c r="C3734" s="328"/>
      <c r="D3734" s="329"/>
      <c r="E3734" s="330"/>
      <c r="F3734" s="330"/>
      <c r="G3734" s="330"/>
      <c r="H3734" s="331"/>
      <c r="I3734" s="332"/>
      <c r="J3734" s="332"/>
      <c r="K3734" s="332"/>
      <c r="L3734" s="332"/>
      <c r="M3734" s="332"/>
      <c r="N3734" s="333"/>
    </row>
    <row r="3735" spans="2:14" x14ac:dyDescent="0.25">
      <c r="B3735" s="328"/>
      <c r="C3735" s="328"/>
      <c r="D3735" s="329"/>
      <c r="E3735" s="330"/>
      <c r="F3735" s="330"/>
      <c r="G3735" s="330"/>
      <c r="H3735" s="331"/>
      <c r="I3735" s="332"/>
      <c r="J3735" s="332"/>
      <c r="K3735" s="332"/>
      <c r="L3735" s="332"/>
      <c r="M3735" s="332"/>
      <c r="N3735" s="333"/>
    </row>
    <row r="3736" spans="2:14" x14ac:dyDescent="0.25">
      <c r="B3736" s="328"/>
      <c r="C3736" s="328"/>
      <c r="D3736" s="329"/>
      <c r="E3736" s="330"/>
      <c r="F3736" s="330"/>
      <c r="G3736" s="330"/>
      <c r="H3736" s="331"/>
      <c r="I3736" s="332"/>
      <c r="J3736" s="332"/>
      <c r="K3736" s="332"/>
      <c r="L3736" s="332"/>
      <c r="M3736" s="332"/>
      <c r="N3736" s="333"/>
    </row>
    <row r="3737" spans="2:14" x14ac:dyDescent="0.25">
      <c r="B3737" s="328"/>
      <c r="C3737" s="328"/>
      <c r="D3737" s="329"/>
      <c r="E3737" s="330"/>
      <c r="F3737" s="330"/>
      <c r="G3737" s="330"/>
      <c r="H3737" s="331"/>
      <c r="I3737" s="332"/>
      <c r="J3737" s="332"/>
      <c r="K3737" s="332"/>
      <c r="L3737" s="332"/>
      <c r="M3737" s="332"/>
      <c r="N3737" s="333"/>
    </row>
    <row r="3738" spans="2:14" x14ac:dyDescent="0.25">
      <c r="B3738" s="328"/>
      <c r="C3738" s="328"/>
      <c r="D3738" s="329"/>
      <c r="E3738" s="330"/>
      <c r="F3738" s="330"/>
      <c r="G3738" s="330"/>
      <c r="H3738" s="331"/>
      <c r="I3738" s="332"/>
      <c r="J3738" s="332"/>
      <c r="K3738" s="332"/>
      <c r="L3738" s="332"/>
      <c r="M3738" s="332"/>
      <c r="N3738" s="333"/>
    </row>
    <row r="3739" spans="2:14" x14ac:dyDescent="0.25">
      <c r="B3739" s="328"/>
      <c r="C3739" s="328"/>
      <c r="D3739" s="329"/>
      <c r="E3739" s="330"/>
      <c r="F3739" s="330"/>
      <c r="G3739" s="330"/>
      <c r="H3739" s="331"/>
      <c r="I3739" s="332"/>
      <c r="J3739" s="332"/>
      <c r="K3739" s="332"/>
      <c r="L3739" s="332"/>
      <c r="M3739" s="332"/>
      <c r="N3739" s="333"/>
    </row>
    <row r="3740" spans="2:14" x14ac:dyDescent="0.25">
      <c r="B3740" s="328"/>
      <c r="C3740" s="328"/>
      <c r="D3740" s="329"/>
      <c r="E3740" s="330"/>
      <c r="F3740" s="330"/>
      <c r="G3740" s="330"/>
      <c r="H3740" s="331"/>
      <c r="I3740" s="332"/>
      <c r="J3740" s="332"/>
      <c r="K3740" s="332"/>
      <c r="L3740" s="332"/>
      <c r="M3740" s="332"/>
      <c r="N3740" s="333"/>
    </row>
    <row r="3741" spans="2:14" x14ac:dyDescent="0.25">
      <c r="B3741" s="328"/>
      <c r="C3741" s="328"/>
      <c r="D3741" s="329"/>
      <c r="E3741" s="330"/>
      <c r="F3741" s="330"/>
      <c r="G3741" s="330"/>
      <c r="H3741" s="331"/>
      <c r="I3741" s="332"/>
      <c r="J3741" s="332"/>
      <c r="K3741" s="332"/>
      <c r="L3741" s="332"/>
      <c r="M3741" s="332"/>
      <c r="N3741" s="333"/>
    </row>
    <row r="3742" spans="2:14" x14ac:dyDescent="0.25">
      <c r="B3742" s="328"/>
      <c r="C3742" s="328"/>
      <c r="D3742" s="329"/>
      <c r="E3742" s="330"/>
      <c r="F3742" s="330"/>
      <c r="G3742" s="330"/>
      <c r="H3742" s="331"/>
      <c r="I3742" s="332"/>
      <c r="J3742" s="332"/>
      <c r="K3742" s="332"/>
      <c r="L3742" s="332"/>
      <c r="M3742" s="332"/>
      <c r="N3742" s="333"/>
    </row>
    <row r="3743" spans="2:14" x14ac:dyDescent="0.25">
      <c r="B3743" s="328"/>
      <c r="C3743" s="328"/>
      <c r="D3743" s="329"/>
      <c r="E3743" s="330"/>
      <c r="F3743" s="330"/>
      <c r="G3743" s="330"/>
      <c r="H3743" s="331"/>
      <c r="I3743" s="332"/>
      <c r="J3743" s="332"/>
      <c r="K3743" s="332"/>
      <c r="L3743" s="332"/>
      <c r="M3743" s="332"/>
      <c r="N3743" s="333"/>
    </row>
    <row r="3744" spans="2:14" x14ac:dyDescent="0.25">
      <c r="B3744" s="328"/>
      <c r="C3744" s="328"/>
      <c r="D3744" s="329"/>
      <c r="E3744" s="330"/>
      <c r="F3744" s="330"/>
      <c r="G3744" s="330"/>
      <c r="H3744" s="331"/>
      <c r="I3744" s="332"/>
      <c r="J3744" s="332"/>
      <c r="K3744" s="332"/>
      <c r="L3744" s="332"/>
      <c r="M3744" s="332"/>
      <c r="N3744" s="333"/>
    </row>
    <row r="3745" spans="2:14" x14ac:dyDescent="0.25">
      <c r="B3745" s="328"/>
      <c r="C3745" s="328"/>
      <c r="D3745" s="329"/>
      <c r="E3745" s="330"/>
      <c r="F3745" s="330"/>
      <c r="G3745" s="330"/>
      <c r="H3745" s="331"/>
      <c r="I3745" s="332"/>
      <c r="J3745" s="332"/>
      <c r="K3745" s="332"/>
      <c r="L3745" s="332"/>
      <c r="M3745" s="332"/>
      <c r="N3745" s="333"/>
    </row>
    <row r="3746" spans="2:14" x14ac:dyDescent="0.25">
      <c r="B3746" s="328"/>
      <c r="C3746" s="328"/>
      <c r="D3746" s="329"/>
      <c r="E3746" s="330"/>
      <c r="F3746" s="330"/>
      <c r="G3746" s="330"/>
      <c r="H3746" s="331"/>
      <c r="I3746" s="332"/>
      <c r="J3746" s="332"/>
      <c r="K3746" s="332"/>
      <c r="L3746" s="332"/>
      <c r="M3746" s="332"/>
      <c r="N3746" s="333"/>
    </row>
    <row r="3747" spans="2:14" x14ac:dyDescent="0.25">
      <c r="B3747" s="328"/>
      <c r="C3747" s="328"/>
      <c r="D3747" s="329"/>
      <c r="E3747" s="330"/>
      <c r="F3747" s="330"/>
      <c r="G3747" s="330"/>
      <c r="H3747" s="331"/>
      <c r="I3747" s="332"/>
      <c r="J3747" s="332"/>
      <c r="K3747" s="332"/>
      <c r="L3747" s="332"/>
      <c r="M3747" s="332"/>
      <c r="N3747" s="333"/>
    </row>
    <row r="3748" spans="2:14" x14ac:dyDescent="0.25">
      <c r="B3748" s="328"/>
      <c r="C3748" s="328"/>
      <c r="D3748" s="329"/>
      <c r="E3748" s="330"/>
      <c r="F3748" s="330"/>
      <c r="G3748" s="330"/>
      <c r="H3748" s="331"/>
      <c r="I3748" s="332"/>
      <c r="J3748" s="332"/>
      <c r="K3748" s="332"/>
      <c r="L3748" s="332"/>
      <c r="M3748" s="332"/>
      <c r="N3748" s="333"/>
    </row>
    <row r="3749" spans="2:14" x14ac:dyDescent="0.25">
      <c r="B3749" s="328"/>
      <c r="C3749" s="328"/>
      <c r="D3749" s="329"/>
      <c r="E3749" s="330"/>
      <c r="F3749" s="330"/>
      <c r="G3749" s="330"/>
      <c r="H3749" s="331"/>
      <c r="I3749" s="332"/>
      <c r="J3749" s="332"/>
      <c r="K3749" s="332"/>
      <c r="L3749" s="332"/>
      <c r="M3749" s="332"/>
      <c r="N3749" s="333"/>
    </row>
    <row r="3750" spans="2:14" x14ac:dyDescent="0.25">
      <c r="B3750" s="328"/>
      <c r="C3750" s="328"/>
      <c r="D3750" s="329"/>
      <c r="E3750" s="330"/>
      <c r="F3750" s="330"/>
      <c r="G3750" s="330"/>
      <c r="H3750" s="331"/>
      <c r="I3750" s="332"/>
      <c r="J3750" s="332"/>
      <c r="K3750" s="332"/>
      <c r="L3750" s="332"/>
      <c r="M3750" s="332"/>
      <c r="N3750" s="333"/>
    </row>
    <row r="3751" spans="2:14" x14ac:dyDescent="0.25">
      <c r="B3751" s="328"/>
      <c r="C3751" s="328"/>
      <c r="D3751" s="329"/>
      <c r="E3751" s="330"/>
      <c r="F3751" s="330"/>
      <c r="G3751" s="330"/>
      <c r="H3751" s="331"/>
      <c r="I3751" s="332"/>
      <c r="J3751" s="332"/>
      <c r="K3751" s="332"/>
      <c r="L3751" s="332"/>
      <c r="M3751" s="332"/>
      <c r="N3751" s="333"/>
    </row>
    <row r="3752" spans="2:14" x14ac:dyDescent="0.25">
      <c r="B3752" s="328"/>
      <c r="C3752" s="328"/>
      <c r="D3752" s="329"/>
      <c r="E3752" s="330"/>
      <c r="F3752" s="330"/>
      <c r="G3752" s="330"/>
      <c r="H3752" s="331"/>
      <c r="I3752" s="332"/>
      <c r="J3752" s="332"/>
      <c r="K3752" s="332"/>
      <c r="L3752" s="332"/>
      <c r="M3752" s="332"/>
      <c r="N3752" s="333"/>
    </row>
    <row r="3753" spans="2:14" x14ac:dyDescent="0.25">
      <c r="B3753" s="328"/>
      <c r="C3753" s="328"/>
      <c r="D3753" s="329"/>
      <c r="E3753" s="330"/>
      <c r="F3753" s="330"/>
      <c r="G3753" s="330"/>
      <c r="H3753" s="331"/>
      <c r="I3753" s="332"/>
      <c r="J3753" s="332"/>
      <c r="K3753" s="332"/>
      <c r="L3753" s="332"/>
      <c r="M3753" s="332"/>
      <c r="N3753" s="333"/>
    </row>
    <row r="3754" spans="2:14" x14ac:dyDescent="0.25">
      <c r="B3754" s="328"/>
      <c r="C3754" s="328"/>
      <c r="D3754" s="329"/>
      <c r="E3754" s="330"/>
      <c r="F3754" s="330"/>
      <c r="G3754" s="330"/>
      <c r="H3754" s="331"/>
      <c r="I3754" s="332"/>
      <c r="J3754" s="332"/>
      <c r="K3754" s="332"/>
      <c r="L3754" s="332"/>
      <c r="M3754" s="332"/>
      <c r="N3754" s="333"/>
    </row>
    <row r="3755" spans="2:14" x14ac:dyDescent="0.25">
      <c r="B3755" s="328"/>
      <c r="C3755" s="328"/>
      <c r="D3755" s="329"/>
      <c r="E3755" s="330"/>
      <c r="F3755" s="330"/>
      <c r="G3755" s="330"/>
      <c r="H3755" s="331"/>
      <c r="I3755" s="332"/>
      <c r="J3755" s="332"/>
      <c r="K3755" s="332"/>
      <c r="L3755" s="332"/>
      <c r="M3755" s="332"/>
      <c r="N3755" s="333"/>
    </row>
    <row r="3756" spans="2:14" x14ac:dyDescent="0.25">
      <c r="B3756" s="328"/>
      <c r="C3756" s="328"/>
      <c r="D3756" s="329"/>
      <c r="E3756" s="330"/>
      <c r="F3756" s="330"/>
      <c r="G3756" s="330"/>
      <c r="H3756" s="331"/>
      <c r="I3756" s="332"/>
      <c r="J3756" s="332"/>
      <c r="K3756" s="332"/>
      <c r="L3756" s="332"/>
      <c r="M3756" s="332"/>
      <c r="N3756" s="333"/>
    </row>
    <row r="3757" spans="2:14" x14ac:dyDescent="0.25">
      <c r="B3757" s="328"/>
      <c r="C3757" s="328"/>
      <c r="D3757" s="329"/>
      <c r="E3757" s="330"/>
      <c r="F3757" s="330"/>
      <c r="G3757" s="330"/>
      <c r="H3757" s="331"/>
      <c r="I3757" s="332"/>
      <c r="J3757" s="332"/>
      <c r="K3757" s="332"/>
      <c r="L3757" s="332"/>
      <c r="M3757" s="332"/>
      <c r="N3757" s="333"/>
    </row>
    <row r="3758" spans="2:14" x14ac:dyDescent="0.25">
      <c r="B3758" s="328"/>
      <c r="C3758" s="328"/>
      <c r="D3758" s="329"/>
      <c r="E3758" s="330"/>
      <c r="F3758" s="330"/>
      <c r="G3758" s="330"/>
      <c r="H3758" s="331"/>
      <c r="I3758" s="332"/>
      <c r="J3758" s="332"/>
      <c r="K3758" s="332"/>
      <c r="L3758" s="332"/>
      <c r="M3758" s="332"/>
      <c r="N3758" s="333"/>
    </row>
    <row r="3759" spans="2:14" x14ac:dyDescent="0.25">
      <c r="B3759" s="328"/>
      <c r="C3759" s="328"/>
      <c r="D3759" s="329"/>
      <c r="E3759" s="330"/>
      <c r="F3759" s="330"/>
      <c r="G3759" s="330"/>
      <c r="H3759" s="331"/>
      <c r="I3759" s="332"/>
      <c r="J3759" s="332"/>
      <c r="K3759" s="332"/>
      <c r="L3759" s="332"/>
      <c r="M3759" s="332"/>
      <c r="N3759" s="333"/>
    </row>
    <row r="3760" spans="2:14" x14ac:dyDescent="0.25">
      <c r="B3760" s="328"/>
      <c r="C3760" s="328"/>
      <c r="D3760" s="329"/>
      <c r="E3760" s="330"/>
      <c r="F3760" s="330"/>
      <c r="G3760" s="330"/>
      <c r="H3760" s="331"/>
      <c r="I3760" s="332"/>
      <c r="J3760" s="332"/>
      <c r="K3760" s="332"/>
      <c r="L3760" s="332"/>
      <c r="M3760" s="332"/>
      <c r="N3760" s="333"/>
    </row>
    <row r="3761" spans="2:14" x14ac:dyDescent="0.25">
      <c r="B3761" s="328"/>
      <c r="C3761" s="328"/>
      <c r="D3761" s="329"/>
      <c r="E3761" s="330"/>
      <c r="F3761" s="330"/>
      <c r="G3761" s="330"/>
      <c r="H3761" s="331"/>
      <c r="I3761" s="332"/>
      <c r="J3761" s="332"/>
      <c r="K3761" s="332"/>
      <c r="L3761" s="332"/>
      <c r="M3761" s="332"/>
      <c r="N3761" s="333"/>
    </row>
    <row r="3762" spans="2:14" x14ac:dyDescent="0.25">
      <c r="B3762" s="328"/>
      <c r="C3762" s="328"/>
      <c r="D3762" s="329"/>
      <c r="E3762" s="330"/>
      <c r="F3762" s="330"/>
      <c r="G3762" s="330"/>
      <c r="H3762" s="331"/>
      <c r="I3762" s="332"/>
      <c r="J3762" s="332"/>
      <c r="K3762" s="332"/>
      <c r="L3762" s="332"/>
      <c r="M3762" s="332"/>
      <c r="N3762" s="333"/>
    </row>
    <row r="3763" spans="2:14" x14ac:dyDescent="0.25">
      <c r="B3763" s="328"/>
      <c r="C3763" s="328"/>
      <c r="D3763" s="329"/>
      <c r="E3763" s="330"/>
      <c r="F3763" s="330"/>
      <c r="G3763" s="330"/>
      <c r="H3763" s="331"/>
      <c r="I3763" s="332"/>
      <c r="J3763" s="332"/>
      <c r="K3763" s="332"/>
      <c r="L3763" s="332"/>
      <c r="M3763" s="332"/>
      <c r="N3763" s="333"/>
    </row>
    <row r="3764" spans="2:14" x14ac:dyDescent="0.25">
      <c r="B3764" s="328"/>
      <c r="C3764" s="328"/>
      <c r="D3764" s="329"/>
      <c r="E3764" s="330"/>
      <c r="F3764" s="330"/>
      <c r="G3764" s="330"/>
      <c r="H3764" s="331"/>
      <c r="I3764" s="332"/>
      <c r="J3764" s="332"/>
      <c r="K3764" s="332"/>
      <c r="L3764" s="332"/>
      <c r="M3764" s="332"/>
      <c r="N3764" s="333"/>
    </row>
    <row r="3765" spans="2:14" x14ac:dyDescent="0.25">
      <c r="B3765" s="328"/>
      <c r="C3765" s="328"/>
      <c r="D3765" s="329"/>
      <c r="E3765" s="330"/>
      <c r="F3765" s="330"/>
      <c r="G3765" s="330"/>
      <c r="H3765" s="331"/>
      <c r="I3765" s="332"/>
      <c r="J3765" s="332"/>
      <c r="K3765" s="332"/>
      <c r="L3765" s="332"/>
      <c r="M3765" s="332"/>
      <c r="N3765" s="333"/>
    </row>
    <row r="3766" spans="2:14" x14ac:dyDescent="0.25">
      <c r="B3766" s="328"/>
      <c r="C3766" s="328"/>
      <c r="D3766" s="329"/>
      <c r="E3766" s="330"/>
      <c r="F3766" s="330"/>
      <c r="G3766" s="330"/>
      <c r="H3766" s="331"/>
      <c r="I3766" s="332"/>
      <c r="J3766" s="332"/>
      <c r="K3766" s="332"/>
      <c r="L3766" s="332"/>
      <c r="M3766" s="332"/>
      <c r="N3766" s="333"/>
    </row>
    <row r="3767" spans="2:14" x14ac:dyDescent="0.25">
      <c r="B3767" s="328"/>
      <c r="C3767" s="328"/>
      <c r="D3767" s="329"/>
      <c r="E3767" s="330"/>
      <c r="F3767" s="330"/>
      <c r="G3767" s="330"/>
      <c r="H3767" s="331"/>
      <c r="I3767" s="332"/>
      <c r="J3767" s="332"/>
      <c r="K3767" s="332"/>
      <c r="L3767" s="332"/>
      <c r="M3767" s="332"/>
      <c r="N3767" s="333"/>
    </row>
    <row r="3768" spans="2:14" x14ac:dyDescent="0.25">
      <c r="B3768" s="328"/>
      <c r="C3768" s="328"/>
      <c r="D3768" s="329"/>
      <c r="E3768" s="330"/>
      <c r="F3768" s="330"/>
      <c r="G3768" s="330"/>
      <c r="H3768" s="331"/>
      <c r="I3768" s="332"/>
      <c r="J3768" s="332"/>
      <c r="K3768" s="332"/>
      <c r="L3768" s="332"/>
      <c r="M3768" s="332"/>
      <c r="N3768" s="333"/>
    </row>
    <row r="3769" spans="2:14" x14ac:dyDescent="0.25">
      <c r="B3769" s="328"/>
      <c r="C3769" s="328"/>
      <c r="D3769" s="329"/>
      <c r="E3769" s="330"/>
      <c r="F3769" s="330"/>
      <c r="G3769" s="330"/>
      <c r="H3769" s="331"/>
      <c r="I3769" s="332"/>
      <c r="J3769" s="332"/>
      <c r="K3769" s="332"/>
      <c r="L3769" s="332"/>
      <c r="M3769" s="332"/>
      <c r="N3769" s="333"/>
    </row>
    <row r="3770" spans="2:14" x14ac:dyDescent="0.25">
      <c r="B3770" s="328"/>
      <c r="C3770" s="328"/>
      <c r="D3770" s="329"/>
      <c r="E3770" s="330"/>
      <c r="F3770" s="330"/>
      <c r="G3770" s="330"/>
      <c r="H3770" s="331"/>
      <c r="I3770" s="332"/>
      <c r="J3770" s="332"/>
      <c r="K3770" s="332"/>
      <c r="L3770" s="332"/>
      <c r="M3770" s="332"/>
      <c r="N3770" s="333"/>
    </row>
    <row r="3771" spans="2:14" x14ac:dyDescent="0.25">
      <c r="B3771" s="328"/>
      <c r="C3771" s="328"/>
      <c r="D3771" s="329"/>
      <c r="E3771" s="330"/>
      <c r="F3771" s="330"/>
      <c r="G3771" s="330"/>
      <c r="H3771" s="331"/>
      <c r="I3771" s="332"/>
      <c r="J3771" s="332"/>
      <c r="K3771" s="332"/>
      <c r="L3771" s="332"/>
      <c r="M3771" s="332"/>
      <c r="N3771" s="333"/>
    </row>
    <row r="3772" spans="2:14" x14ac:dyDescent="0.25">
      <c r="B3772" s="328"/>
      <c r="C3772" s="328"/>
      <c r="D3772" s="329"/>
      <c r="E3772" s="330"/>
      <c r="F3772" s="330"/>
      <c r="G3772" s="330"/>
      <c r="H3772" s="331"/>
      <c r="I3772" s="332"/>
      <c r="J3772" s="332"/>
      <c r="K3772" s="332"/>
      <c r="L3772" s="332"/>
      <c r="M3772" s="332"/>
      <c r="N3772" s="333"/>
    </row>
    <row r="3773" spans="2:14" x14ac:dyDescent="0.25">
      <c r="B3773" s="328"/>
      <c r="C3773" s="328"/>
      <c r="D3773" s="329"/>
      <c r="E3773" s="330"/>
      <c r="F3773" s="330"/>
      <c r="G3773" s="330"/>
      <c r="H3773" s="331"/>
      <c r="I3773" s="332"/>
      <c r="J3773" s="332"/>
      <c r="K3773" s="332"/>
      <c r="L3773" s="332"/>
      <c r="M3773" s="332"/>
      <c r="N3773" s="333"/>
    </row>
    <row r="3774" spans="2:14" x14ac:dyDescent="0.25">
      <c r="B3774" s="328"/>
      <c r="C3774" s="328"/>
      <c r="D3774" s="329"/>
      <c r="E3774" s="330"/>
      <c r="F3774" s="330"/>
      <c r="G3774" s="330"/>
      <c r="H3774" s="331"/>
      <c r="I3774" s="332"/>
      <c r="J3774" s="332"/>
      <c r="K3774" s="332"/>
      <c r="L3774" s="332"/>
      <c r="M3774" s="332"/>
      <c r="N3774" s="333"/>
    </row>
    <row r="3775" spans="2:14" x14ac:dyDescent="0.25">
      <c r="B3775" s="328"/>
      <c r="C3775" s="328"/>
      <c r="D3775" s="329"/>
      <c r="E3775" s="330"/>
      <c r="F3775" s="330"/>
      <c r="G3775" s="330"/>
      <c r="H3775" s="331"/>
      <c r="I3775" s="332"/>
      <c r="J3775" s="332"/>
      <c r="K3775" s="332"/>
      <c r="L3775" s="332"/>
      <c r="M3775" s="332"/>
      <c r="N3775" s="333"/>
    </row>
    <row r="3776" spans="2:14" x14ac:dyDescent="0.25">
      <c r="B3776" s="328"/>
      <c r="C3776" s="328"/>
      <c r="D3776" s="329"/>
      <c r="E3776" s="330"/>
      <c r="F3776" s="330"/>
      <c r="G3776" s="330"/>
      <c r="H3776" s="331"/>
      <c r="I3776" s="332"/>
      <c r="J3776" s="332"/>
      <c r="K3776" s="332"/>
      <c r="L3776" s="332"/>
      <c r="M3776" s="332"/>
      <c r="N3776" s="333"/>
    </row>
    <row r="3777" spans="2:14" x14ac:dyDescent="0.25">
      <c r="B3777" s="328"/>
      <c r="C3777" s="328"/>
      <c r="D3777" s="329"/>
      <c r="E3777" s="330"/>
      <c r="F3777" s="330"/>
      <c r="G3777" s="330"/>
      <c r="H3777" s="331"/>
      <c r="I3777" s="332"/>
      <c r="J3777" s="332"/>
      <c r="K3777" s="332"/>
      <c r="L3777" s="332"/>
      <c r="M3777" s="332"/>
      <c r="N3777" s="333"/>
    </row>
    <row r="3778" spans="2:14" x14ac:dyDescent="0.25">
      <c r="B3778" s="328"/>
      <c r="C3778" s="328"/>
      <c r="D3778" s="329"/>
      <c r="E3778" s="330"/>
      <c r="F3778" s="330"/>
      <c r="G3778" s="330"/>
      <c r="H3778" s="331"/>
      <c r="I3778" s="332"/>
      <c r="J3778" s="332"/>
      <c r="K3778" s="332"/>
      <c r="L3778" s="332"/>
      <c r="M3778" s="332"/>
      <c r="N3778" s="333"/>
    </row>
    <row r="3779" spans="2:14" x14ac:dyDescent="0.25">
      <c r="B3779" s="328"/>
      <c r="C3779" s="328"/>
      <c r="D3779" s="329"/>
      <c r="E3779" s="330"/>
      <c r="F3779" s="330"/>
      <c r="G3779" s="330"/>
      <c r="H3779" s="331"/>
      <c r="I3779" s="332"/>
      <c r="J3779" s="332"/>
      <c r="K3779" s="332"/>
      <c r="L3779" s="332"/>
      <c r="M3779" s="332"/>
      <c r="N3779" s="333"/>
    </row>
    <row r="3780" spans="2:14" x14ac:dyDescent="0.25">
      <c r="B3780" s="328"/>
      <c r="C3780" s="328"/>
      <c r="D3780" s="329"/>
      <c r="E3780" s="330"/>
      <c r="F3780" s="330"/>
      <c r="G3780" s="330"/>
      <c r="H3780" s="331"/>
      <c r="I3780" s="332"/>
      <c r="J3780" s="332"/>
      <c r="K3780" s="332"/>
      <c r="L3780" s="332"/>
      <c r="M3780" s="332"/>
      <c r="N3780" s="333"/>
    </row>
    <row r="3781" spans="2:14" x14ac:dyDescent="0.25">
      <c r="B3781" s="328"/>
      <c r="C3781" s="328"/>
      <c r="D3781" s="329"/>
      <c r="E3781" s="330"/>
      <c r="F3781" s="330"/>
      <c r="G3781" s="330"/>
      <c r="H3781" s="331"/>
      <c r="I3781" s="332"/>
      <c r="J3781" s="332"/>
      <c r="K3781" s="332"/>
      <c r="L3781" s="332"/>
      <c r="M3781" s="332"/>
      <c r="N3781" s="333"/>
    </row>
    <row r="3782" spans="2:14" x14ac:dyDescent="0.25">
      <c r="B3782" s="328"/>
      <c r="C3782" s="328"/>
      <c r="D3782" s="329"/>
      <c r="E3782" s="330"/>
      <c r="F3782" s="330"/>
      <c r="G3782" s="330"/>
      <c r="H3782" s="331"/>
      <c r="I3782" s="332"/>
      <c r="J3782" s="332"/>
      <c r="K3782" s="332"/>
      <c r="L3782" s="332"/>
      <c r="M3782" s="332"/>
      <c r="N3782" s="333"/>
    </row>
    <row r="3783" spans="2:14" x14ac:dyDescent="0.25">
      <c r="B3783" s="328"/>
      <c r="C3783" s="328"/>
      <c r="D3783" s="329"/>
      <c r="E3783" s="330"/>
      <c r="F3783" s="330"/>
      <c r="G3783" s="330"/>
      <c r="H3783" s="331"/>
      <c r="I3783" s="332"/>
      <c r="J3783" s="332"/>
      <c r="K3783" s="332"/>
      <c r="L3783" s="332"/>
      <c r="M3783" s="332"/>
      <c r="N3783" s="333"/>
    </row>
    <row r="3784" spans="2:14" x14ac:dyDescent="0.25">
      <c r="B3784" s="328"/>
      <c r="C3784" s="328"/>
      <c r="D3784" s="329"/>
      <c r="E3784" s="330"/>
      <c r="F3784" s="330"/>
      <c r="G3784" s="330"/>
      <c r="H3784" s="331"/>
      <c r="I3784" s="332"/>
      <c r="J3784" s="332"/>
      <c r="K3784" s="332"/>
      <c r="L3784" s="332"/>
      <c r="M3784" s="332"/>
      <c r="N3784" s="333"/>
    </row>
    <row r="3785" spans="2:14" x14ac:dyDescent="0.25">
      <c r="B3785" s="328"/>
      <c r="C3785" s="328"/>
      <c r="D3785" s="329"/>
      <c r="E3785" s="330"/>
      <c r="F3785" s="330"/>
      <c r="G3785" s="330"/>
      <c r="H3785" s="331"/>
      <c r="I3785" s="332"/>
      <c r="J3785" s="332"/>
      <c r="K3785" s="332"/>
      <c r="L3785" s="332"/>
      <c r="M3785" s="332"/>
      <c r="N3785" s="333"/>
    </row>
    <row r="3786" spans="2:14" x14ac:dyDescent="0.25">
      <c r="B3786" s="328"/>
      <c r="C3786" s="328"/>
      <c r="D3786" s="329"/>
      <c r="E3786" s="330"/>
      <c r="F3786" s="330"/>
      <c r="G3786" s="330"/>
      <c r="H3786" s="331"/>
      <c r="I3786" s="332"/>
      <c r="J3786" s="332"/>
      <c r="K3786" s="332"/>
      <c r="L3786" s="332"/>
      <c r="M3786" s="332"/>
      <c r="N3786" s="333"/>
    </row>
    <row r="3787" spans="2:14" x14ac:dyDescent="0.25">
      <c r="B3787" s="328"/>
      <c r="C3787" s="328"/>
      <c r="D3787" s="329"/>
      <c r="E3787" s="330"/>
      <c r="F3787" s="330"/>
      <c r="G3787" s="330"/>
      <c r="H3787" s="331"/>
      <c r="I3787" s="332"/>
      <c r="J3787" s="332"/>
      <c r="K3787" s="332"/>
      <c r="L3787" s="332"/>
      <c r="M3787" s="332"/>
      <c r="N3787" s="333"/>
    </row>
    <row r="3788" spans="2:14" x14ac:dyDescent="0.25">
      <c r="B3788" s="328"/>
      <c r="C3788" s="328"/>
      <c r="D3788" s="329"/>
      <c r="E3788" s="330"/>
      <c r="F3788" s="330"/>
      <c r="G3788" s="330"/>
      <c r="H3788" s="331"/>
      <c r="I3788" s="332"/>
      <c r="J3788" s="332"/>
      <c r="K3788" s="332"/>
      <c r="L3788" s="332"/>
      <c r="M3788" s="332"/>
      <c r="N3788" s="333"/>
    </row>
    <row r="3789" spans="2:14" x14ac:dyDescent="0.25">
      <c r="B3789" s="328"/>
      <c r="C3789" s="328"/>
      <c r="D3789" s="329"/>
      <c r="E3789" s="330"/>
      <c r="F3789" s="330"/>
      <c r="G3789" s="330"/>
      <c r="H3789" s="331"/>
      <c r="I3789" s="332"/>
      <c r="J3789" s="332"/>
      <c r="K3789" s="332"/>
      <c r="L3789" s="332"/>
      <c r="M3789" s="332"/>
      <c r="N3789" s="333"/>
    </row>
    <row r="3790" spans="2:14" x14ac:dyDescent="0.25">
      <c r="B3790" s="328"/>
      <c r="C3790" s="328"/>
      <c r="D3790" s="329"/>
      <c r="E3790" s="330"/>
      <c r="F3790" s="330"/>
      <c r="G3790" s="330"/>
      <c r="H3790" s="331"/>
      <c r="I3790" s="332"/>
      <c r="J3790" s="332"/>
      <c r="K3790" s="332"/>
      <c r="L3790" s="332"/>
      <c r="M3790" s="332"/>
      <c r="N3790" s="333"/>
    </row>
    <row r="3791" spans="2:14" x14ac:dyDescent="0.25">
      <c r="B3791" s="328"/>
      <c r="C3791" s="328"/>
      <c r="D3791" s="329"/>
      <c r="E3791" s="330"/>
      <c r="F3791" s="330"/>
      <c r="G3791" s="330"/>
      <c r="H3791" s="331"/>
      <c r="I3791" s="332"/>
      <c r="J3791" s="332"/>
      <c r="K3791" s="332"/>
      <c r="L3791" s="332"/>
      <c r="M3791" s="332"/>
      <c r="N3791" s="333"/>
    </row>
    <row r="3792" spans="2:14" x14ac:dyDescent="0.25">
      <c r="B3792" s="328"/>
      <c r="C3792" s="328"/>
      <c r="D3792" s="329"/>
      <c r="E3792" s="330"/>
      <c r="F3792" s="330"/>
      <c r="G3792" s="330"/>
      <c r="H3792" s="331"/>
      <c r="I3792" s="332"/>
      <c r="J3792" s="332"/>
      <c r="K3792" s="332"/>
      <c r="L3792" s="332"/>
      <c r="M3792" s="332"/>
      <c r="N3792" s="333"/>
    </row>
    <row r="3793" spans="2:14" x14ac:dyDescent="0.25">
      <c r="B3793" s="328"/>
      <c r="C3793" s="328"/>
      <c r="D3793" s="329"/>
      <c r="E3793" s="330"/>
      <c r="F3793" s="330"/>
      <c r="G3793" s="330"/>
      <c r="H3793" s="331"/>
      <c r="I3793" s="332"/>
      <c r="J3793" s="332"/>
      <c r="K3793" s="332"/>
      <c r="L3793" s="332"/>
      <c r="M3793" s="332"/>
      <c r="N3793" s="333"/>
    </row>
    <row r="3794" spans="2:14" x14ac:dyDescent="0.25">
      <c r="B3794" s="328"/>
      <c r="C3794" s="328"/>
      <c r="D3794" s="329"/>
      <c r="E3794" s="330"/>
      <c r="F3794" s="330"/>
      <c r="G3794" s="330"/>
      <c r="H3794" s="331"/>
      <c r="I3794" s="332"/>
      <c r="J3794" s="332"/>
      <c r="K3794" s="332"/>
      <c r="L3794" s="332"/>
      <c r="M3794" s="332"/>
      <c r="N3794" s="333"/>
    </row>
    <row r="3795" spans="2:14" x14ac:dyDescent="0.25">
      <c r="B3795" s="328"/>
      <c r="C3795" s="328"/>
      <c r="D3795" s="329"/>
      <c r="E3795" s="330"/>
      <c r="F3795" s="330"/>
      <c r="G3795" s="330"/>
      <c r="H3795" s="331"/>
      <c r="I3795" s="332"/>
      <c r="J3795" s="332"/>
      <c r="K3795" s="332"/>
      <c r="L3795" s="332"/>
      <c r="M3795" s="332"/>
      <c r="N3795" s="333"/>
    </row>
    <row r="3796" spans="2:14" x14ac:dyDescent="0.25">
      <c r="B3796" s="328"/>
      <c r="C3796" s="328"/>
      <c r="D3796" s="329"/>
      <c r="E3796" s="330"/>
      <c r="F3796" s="330"/>
      <c r="G3796" s="330"/>
      <c r="H3796" s="331"/>
      <c r="I3796" s="332"/>
      <c r="J3796" s="332"/>
      <c r="K3796" s="332"/>
      <c r="L3796" s="332"/>
      <c r="M3796" s="332"/>
      <c r="N3796" s="333"/>
    </row>
    <row r="3797" spans="2:14" x14ac:dyDescent="0.25">
      <c r="B3797" s="328"/>
      <c r="C3797" s="328"/>
      <c r="D3797" s="329"/>
      <c r="E3797" s="330"/>
      <c r="F3797" s="330"/>
      <c r="G3797" s="330"/>
      <c r="H3797" s="331"/>
      <c r="I3797" s="332"/>
      <c r="J3797" s="332"/>
      <c r="K3797" s="332"/>
      <c r="L3797" s="332"/>
      <c r="M3797" s="332"/>
      <c r="N3797" s="333"/>
    </row>
    <row r="3798" spans="2:14" x14ac:dyDescent="0.25">
      <c r="B3798" s="328"/>
      <c r="C3798" s="328"/>
      <c r="D3798" s="329"/>
      <c r="E3798" s="330"/>
      <c r="F3798" s="330"/>
      <c r="G3798" s="330"/>
      <c r="H3798" s="331"/>
      <c r="I3798" s="332"/>
      <c r="J3798" s="332"/>
      <c r="K3798" s="332"/>
      <c r="L3798" s="332"/>
      <c r="M3798" s="332"/>
      <c r="N3798" s="333"/>
    </row>
    <row r="3799" spans="2:14" x14ac:dyDescent="0.25">
      <c r="B3799" s="328"/>
      <c r="C3799" s="328"/>
      <c r="D3799" s="329"/>
      <c r="E3799" s="330"/>
      <c r="F3799" s="330"/>
      <c r="G3799" s="330"/>
      <c r="H3799" s="331"/>
      <c r="I3799" s="332"/>
      <c r="J3799" s="332"/>
      <c r="K3799" s="332"/>
      <c r="L3799" s="332"/>
      <c r="M3799" s="332"/>
      <c r="N3799" s="333"/>
    </row>
    <row r="3800" spans="2:14" x14ac:dyDescent="0.25">
      <c r="B3800" s="328"/>
      <c r="C3800" s="328"/>
      <c r="D3800" s="329"/>
      <c r="E3800" s="330"/>
      <c r="F3800" s="330"/>
      <c r="G3800" s="330"/>
      <c r="H3800" s="331"/>
      <c r="I3800" s="332"/>
      <c r="J3800" s="332"/>
      <c r="K3800" s="332"/>
      <c r="L3800" s="332"/>
      <c r="M3800" s="332"/>
      <c r="N3800" s="333"/>
    </row>
    <row r="3801" spans="2:14" x14ac:dyDescent="0.25">
      <c r="B3801" s="328"/>
      <c r="C3801" s="328"/>
      <c r="D3801" s="329"/>
      <c r="E3801" s="330"/>
      <c r="F3801" s="330"/>
      <c r="G3801" s="330"/>
      <c r="H3801" s="331"/>
      <c r="I3801" s="332"/>
      <c r="J3801" s="332"/>
      <c r="K3801" s="332"/>
      <c r="L3801" s="332"/>
      <c r="M3801" s="332"/>
      <c r="N3801" s="333"/>
    </row>
    <row r="3802" spans="2:14" x14ac:dyDescent="0.25">
      <c r="B3802" s="328"/>
      <c r="C3802" s="328"/>
      <c r="D3802" s="329"/>
      <c r="E3802" s="330"/>
      <c r="F3802" s="330"/>
      <c r="G3802" s="330"/>
      <c r="H3802" s="331"/>
      <c r="I3802" s="332"/>
      <c r="J3802" s="332"/>
      <c r="K3802" s="332"/>
      <c r="L3802" s="332"/>
      <c r="M3802" s="332"/>
      <c r="N3802" s="333"/>
    </row>
    <row r="3803" spans="2:14" x14ac:dyDescent="0.25">
      <c r="B3803" s="328"/>
      <c r="C3803" s="328"/>
      <c r="D3803" s="329"/>
      <c r="E3803" s="330"/>
      <c r="F3803" s="330"/>
      <c r="G3803" s="330"/>
      <c r="H3803" s="331"/>
      <c r="I3803" s="332"/>
      <c r="J3803" s="332"/>
      <c r="K3803" s="332"/>
      <c r="L3803" s="332"/>
      <c r="M3803" s="332"/>
      <c r="N3803" s="333"/>
    </row>
    <row r="3804" spans="2:14" x14ac:dyDescent="0.25">
      <c r="B3804" s="328"/>
      <c r="C3804" s="328"/>
      <c r="D3804" s="329"/>
      <c r="E3804" s="330"/>
      <c r="F3804" s="330"/>
      <c r="G3804" s="330"/>
      <c r="H3804" s="331"/>
      <c r="I3804" s="332"/>
      <c r="J3804" s="332"/>
      <c r="K3804" s="332"/>
      <c r="L3804" s="332"/>
      <c r="M3804" s="332"/>
      <c r="N3804" s="333"/>
    </row>
    <row r="3805" spans="2:14" x14ac:dyDescent="0.25">
      <c r="B3805" s="328"/>
      <c r="C3805" s="328"/>
      <c r="D3805" s="329"/>
      <c r="E3805" s="330"/>
      <c r="F3805" s="330"/>
      <c r="G3805" s="330"/>
      <c r="H3805" s="331"/>
      <c r="I3805" s="332"/>
      <c r="J3805" s="332"/>
      <c r="K3805" s="332"/>
      <c r="L3805" s="332"/>
      <c r="M3805" s="332"/>
      <c r="N3805" s="333"/>
    </row>
    <row r="3806" spans="2:14" x14ac:dyDescent="0.25">
      <c r="B3806" s="328"/>
      <c r="C3806" s="328"/>
      <c r="D3806" s="329"/>
      <c r="E3806" s="330"/>
      <c r="F3806" s="330"/>
      <c r="G3806" s="330"/>
      <c r="H3806" s="331"/>
      <c r="I3806" s="332"/>
      <c r="J3806" s="332"/>
      <c r="K3806" s="332"/>
      <c r="L3806" s="332"/>
      <c r="M3806" s="332"/>
      <c r="N3806" s="333"/>
    </row>
    <row r="3807" spans="2:14" x14ac:dyDescent="0.25">
      <c r="B3807" s="328"/>
      <c r="C3807" s="328"/>
      <c r="D3807" s="329"/>
      <c r="E3807" s="330"/>
      <c r="F3807" s="330"/>
      <c r="G3807" s="330"/>
      <c r="H3807" s="331"/>
      <c r="I3807" s="332"/>
      <c r="J3807" s="332"/>
      <c r="K3807" s="332"/>
      <c r="L3807" s="332"/>
      <c r="M3807" s="332"/>
      <c r="N3807" s="333"/>
    </row>
    <row r="3808" spans="2:14" x14ac:dyDescent="0.25">
      <c r="B3808" s="328"/>
      <c r="C3808" s="328"/>
      <c r="D3808" s="329"/>
      <c r="E3808" s="330"/>
      <c r="F3808" s="330"/>
      <c r="G3808" s="330"/>
      <c r="H3808" s="331"/>
      <c r="I3808" s="332"/>
      <c r="J3808" s="332"/>
      <c r="K3808" s="332"/>
      <c r="L3808" s="332"/>
      <c r="M3808" s="332"/>
      <c r="N3808" s="333"/>
    </row>
    <row r="3809" spans="2:14" x14ac:dyDescent="0.25">
      <c r="B3809" s="328"/>
      <c r="C3809" s="328"/>
      <c r="D3809" s="329"/>
      <c r="E3809" s="330"/>
      <c r="F3809" s="330"/>
      <c r="G3809" s="330"/>
      <c r="H3809" s="331"/>
      <c r="I3809" s="332"/>
      <c r="J3809" s="332"/>
      <c r="K3809" s="332"/>
      <c r="L3809" s="332"/>
      <c r="M3809" s="332"/>
      <c r="N3809" s="333"/>
    </row>
    <row r="3810" spans="2:14" x14ac:dyDescent="0.25">
      <c r="B3810" s="328"/>
      <c r="C3810" s="328"/>
      <c r="D3810" s="329"/>
      <c r="E3810" s="330"/>
      <c r="F3810" s="330"/>
      <c r="G3810" s="330"/>
      <c r="H3810" s="331"/>
      <c r="I3810" s="332"/>
      <c r="J3810" s="332"/>
      <c r="K3810" s="332"/>
      <c r="L3810" s="332"/>
      <c r="M3810" s="332"/>
      <c r="N3810" s="333"/>
    </row>
    <row r="3811" spans="2:14" x14ac:dyDescent="0.25">
      <c r="B3811" s="328"/>
      <c r="C3811" s="328"/>
      <c r="D3811" s="329"/>
      <c r="E3811" s="330"/>
      <c r="F3811" s="330"/>
      <c r="G3811" s="330"/>
      <c r="H3811" s="331"/>
      <c r="I3811" s="332"/>
      <c r="J3811" s="332"/>
      <c r="K3811" s="332"/>
      <c r="L3811" s="332"/>
      <c r="M3811" s="332"/>
      <c r="N3811" s="333"/>
    </row>
    <row r="3812" spans="2:14" x14ac:dyDescent="0.25">
      <c r="B3812" s="328"/>
      <c r="C3812" s="328"/>
      <c r="D3812" s="329"/>
      <c r="E3812" s="330"/>
      <c r="F3812" s="330"/>
      <c r="G3812" s="330"/>
      <c r="H3812" s="331"/>
      <c r="I3812" s="332"/>
      <c r="J3812" s="332"/>
      <c r="K3812" s="332"/>
      <c r="L3812" s="332"/>
      <c r="M3812" s="332"/>
      <c r="N3812" s="333"/>
    </row>
    <row r="3813" spans="2:14" x14ac:dyDescent="0.25">
      <c r="B3813" s="328"/>
      <c r="C3813" s="328"/>
      <c r="D3813" s="329"/>
      <c r="E3813" s="330"/>
      <c r="F3813" s="330"/>
      <c r="G3813" s="330"/>
      <c r="H3813" s="331"/>
      <c r="I3813" s="332"/>
      <c r="J3813" s="332"/>
      <c r="K3813" s="332"/>
      <c r="L3813" s="332"/>
      <c r="M3813" s="332"/>
      <c r="N3813" s="333"/>
    </row>
    <row r="3814" spans="2:14" x14ac:dyDescent="0.25">
      <c r="B3814" s="328"/>
      <c r="C3814" s="328"/>
      <c r="D3814" s="329"/>
      <c r="E3814" s="330"/>
      <c r="F3814" s="330"/>
      <c r="G3814" s="330"/>
      <c r="H3814" s="331"/>
      <c r="I3814" s="332"/>
      <c r="J3814" s="332"/>
      <c r="K3814" s="332"/>
      <c r="L3814" s="332"/>
      <c r="M3814" s="332"/>
      <c r="N3814" s="333"/>
    </row>
    <row r="3815" spans="2:14" x14ac:dyDescent="0.25">
      <c r="B3815" s="328"/>
      <c r="C3815" s="328"/>
      <c r="D3815" s="329"/>
      <c r="E3815" s="330"/>
      <c r="F3815" s="330"/>
      <c r="G3815" s="330"/>
      <c r="H3815" s="331"/>
      <c r="I3815" s="332"/>
      <c r="J3815" s="332"/>
      <c r="K3815" s="332"/>
      <c r="L3815" s="332"/>
      <c r="M3815" s="332"/>
      <c r="N3815" s="333"/>
    </row>
    <row r="3816" spans="2:14" x14ac:dyDescent="0.25">
      <c r="B3816" s="328"/>
      <c r="C3816" s="328"/>
      <c r="D3816" s="329"/>
      <c r="E3816" s="330"/>
      <c r="F3816" s="330"/>
      <c r="G3816" s="330"/>
      <c r="H3816" s="331"/>
      <c r="I3816" s="332"/>
      <c r="J3816" s="332"/>
      <c r="K3816" s="332"/>
      <c r="L3816" s="332"/>
      <c r="M3816" s="332"/>
      <c r="N3816" s="333"/>
    </row>
    <row r="3817" spans="2:14" x14ac:dyDescent="0.25">
      <c r="B3817" s="328"/>
      <c r="C3817" s="328"/>
      <c r="D3817" s="329"/>
      <c r="E3817" s="330"/>
      <c r="F3817" s="330"/>
      <c r="G3817" s="330"/>
      <c r="H3817" s="331"/>
      <c r="I3817" s="332"/>
      <c r="J3817" s="332"/>
      <c r="K3817" s="332"/>
      <c r="L3817" s="332"/>
      <c r="M3817" s="332"/>
      <c r="N3817" s="333"/>
    </row>
    <row r="3818" spans="2:14" x14ac:dyDescent="0.25">
      <c r="B3818" s="328"/>
      <c r="C3818" s="328"/>
      <c r="D3818" s="329"/>
      <c r="E3818" s="330"/>
      <c r="F3818" s="330"/>
      <c r="G3818" s="330"/>
      <c r="H3818" s="331"/>
      <c r="I3818" s="332"/>
      <c r="J3818" s="332"/>
      <c r="K3818" s="332"/>
      <c r="L3818" s="332"/>
      <c r="M3818" s="332"/>
      <c r="N3818" s="333"/>
    </row>
    <row r="3819" spans="2:14" x14ac:dyDescent="0.25">
      <c r="B3819" s="328"/>
      <c r="C3819" s="328"/>
      <c r="D3819" s="329"/>
      <c r="E3819" s="330"/>
      <c r="F3819" s="330"/>
      <c r="G3819" s="330"/>
      <c r="H3819" s="331"/>
      <c r="I3819" s="332"/>
      <c r="J3819" s="332"/>
      <c r="K3819" s="332"/>
      <c r="L3819" s="332"/>
      <c r="M3819" s="332"/>
      <c r="N3819" s="333"/>
    </row>
    <row r="3820" spans="2:14" x14ac:dyDescent="0.25">
      <c r="B3820" s="328"/>
      <c r="C3820" s="328"/>
      <c r="D3820" s="329"/>
      <c r="E3820" s="330"/>
      <c r="F3820" s="330"/>
      <c r="G3820" s="330"/>
      <c r="H3820" s="331"/>
      <c r="I3820" s="332"/>
      <c r="J3820" s="332"/>
      <c r="K3820" s="332"/>
      <c r="L3820" s="332"/>
      <c r="M3820" s="332"/>
      <c r="N3820" s="333"/>
    </row>
    <row r="3821" spans="2:14" x14ac:dyDescent="0.25">
      <c r="B3821" s="328"/>
      <c r="C3821" s="328"/>
      <c r="D3821" s="329"/>
      <c r="E3821" s="330"/>
      <c r="F3821" s="330"/>
      <c r="G3821" s="330"/>
      <c r="H3821" s="331"/>
      <c r="I3821" s="332"/>
      <c r="J3821" s="332"/>
      <c r="K3821" s="332"/>
      <c r="L3821" s="332"/>
      <c r="M3821" s="332"/>
      <c r="N3821" s="333"/>
    </row>
    <row r="3822" spans="2:14" x14ac:dyDescent="0.25">
      <c r="B3822" s="328"/>
      <c r="C3822" s="328"/>
      <c r="D3822" s="329"/>
      <c r="E3822" s="330"/>
      <c r="F3822" s="330"/>
      <c r="G3822" s="330"/>
      <c r="H3822" s="331"/>
      <c r="I3822" s="332"/>
      <c r="J3822" s="332"/>
      <c r="K3822" s="332"/>
      <c r="L3822" s="332"/>
      <c r="M3822" s="332"/>
      <c r="N3822" s="333"/>
    </row>
    <row r="3823" spans="2:14" x14ac:dyDescent="0.25">
      <c r="B3823" s="328"/>
      <c r="C3823" s="328"/>
      <c r="D3823" s="329"/>
      <c r="E3823" s="330"/>
      <c r="F3823" s="330"/>
      <c r="G3823" s="330"/>
      <c r="H3823" s="331"/>
      <c r="I3823" s="332"/>
      <c r="J3823" s="332"/>
      <c r="K3823" s="332"/>
      <c r="L3823" s="332"/>
      <c r="M3823" s="332"/>
      <c r="N3823" s="333"/>
    </row>
    <row r="3824" spans="2:14" x14ac:dyDescent="0.25">
      <c r="B3824" s="328"/>
      <c r="C3824" s="328"/>
      <c r="D3824" s="329"/>
      <c r="E3824" s="330"/>
      <c r="F3824" s="330"/>
      <c r="G3824" s="330"/>
      <c r="H3824" s="331"/>
      <c r="I3824" s="332"/>
      <c r="J3824" s="332"/>
      <c r="K3824" s="332"/>
      <c r="L3824" s="332"/>
      <c r="M3824" s="332"/>
      <c r="N3824" s="333"/>
    </row>
    <row r="3825" spans="2:14" x14ac:dyDescent="0.25">
      <c r="B3825" s="328"/>
      <c r="C3825" s="328"/>
      <c r="D3825" s="329"/>
      <c r="E3825" s="330"/>
      <c r="F3825" s="330"/>
      <c r="G3825" s="330"/>
      <c r="H3825" s="331"/>
      <c r="I3825" s="332"/>
      <c r="J3825" s="332"/>
      <c r="K3825" s="332"/>
      <c r="L3825" s="332"/>
      <c r="M3825" s="332"/>
      <c r="N3825" s="333"/>
    </row>
    <row r="3826" spans="2:14" x14ac:dyDescent="0.25">
      <c r="B3826" s="328"/>
      <c r="C3826" s="328"/>
      <c r="D3826" s="329"/>
      <c r="E3826" s="330"/>
      <c r="F3826" s="330"/>
      <c r="G3826" s="330"/>
      <c r="H3826" s="331"/>
      <c r="I3826" s="332"/>
      <c r="J3826" s="332"/>
      <c r="K3826" s="332"/>
      <c r="L3826" s="332"/>
      <c r="M3826" s="332"/>
      <c r="N3826" s="333"/>
    </row>
    <row r="3827" spans="2:14" x14ac:dyDescent="0.25">
      <c r="B3827" s="328"/>
      <c r="C3827" s="328"/>
      <c r="D3827" s="329"/>
      <c r="E3827" s="330"/>
      <c r="F3827" s="330"/>
      <c r="G3827" s="330"/>
      <c r="H3827" s="331"/>
      <c r="I3827" s="332"/>
      <c r="J3827" s="332"/>
      <c r="K3827" s="332"/>
      <c r="L3827" s="332"/>
      <c r="M3827" s="332"/>
      <c r="N3827" s="333"/>
    </row>
    <row r="3828" spans="2:14" x14ac:dyDescent="0.25">
      <c r="B3828" s="328"/>
      <c r="C3828" s="328"/>
      <c r="D3828" s="329"/>
      <c r="E3828" s="330"/>
      <c r="F3828" s="330"/>
      <c r="G3828" s="330"/>
      <c r="H3828" s="331"/>
      <c r="I3828" s="332"/>
      <c r="J3828" s="332"/>
      <c r="K3828" s="332"/>
      <c r="L3828" s="332"/>
      <c r="M3828" s="332"/>
      <c r="N3828" s="333"/>
    </row>
    <row r="3829" spans="2:14" x14ac:dyDescent="0.25">
      <c r="B3829" s="328"/>
      <c r="C3829" s="328"/>
      <c r="D3829" s="329"/>
      <c r="E3829" s="330"/>
      <c r="F3829" s="330"/>
      <c r="G3829" s="330"/>
      <c r="H3829" s="331"/>
      <c r="I3829" s="332"/>
      <c r="J3829" s="332"/>
      <c r="K3829" s="332"/>
      <c r="L3829" s="332"/>
      <c r="M3829" s="332"/>
      <c r="N3829" s="333"/>
    </row>
    <row r="3830" spans="2:14" x14ac:dyDescent="0.25">
      <c r="B3830" s="328"/>
      <c r="C3830" s="328"/>
      <c r="D3830" s="329"/>
      <c r="E3830" s="330"/>
      <c r="F3830" s="330"/>
      <c r="G3830" s="330"/>
      <c r="H3830" s="331"/>
      <c r="I3830" s="332"/>
      <c r="J3830" s="332"/>
      <c r="K3830" s="332"/>
      <c r="L3830" s="332"/>
      <c r="M3830" s="332"/>
      <c r="N3830" s="333"/>
    </row>
    <row r="3831" spans="2:14" x14ac:dyDescent="0.25">
      <c r="B3831" s="328"/>
      <c r="C3831" s="328"/>
      <c r="D3831" s="329"/>
      <c r="E3831" s="330"/>
      <c r="F3831" s="330"/>
      <c r="G3831" s="330"/>
      <c r="H3831" s="331"/>
      <c r="I3831" s="332"/>
      <c r="J3831" s="332"/>
      <c r="K3831" s="332"/>
      <c r="L3831" s="332"/>
      <c r="M3831" s="332"/>
      <c r="N3831" s="333"/>
    </row>
    <row r="3832" spans="2:14" x14ac:dyDescent="0.25">
      <c r="B3832" s="328"/>
      <c r="C3832" s="328"/>
      <c r="D3832" s="329"/>
      <c r="E3832" s="330"/>
      <c r="F3832" s="330"/>
      <c r="G3832" s="330"/>
      <c r="H3832" s="331"/>
      <c r="I3832" s="332"/>
      <c r="J3832" s="332"/>
      <c r="K3832" s="332"/>
      <c r="L3832" s="332"/>
      <c r="M3832" s="332"/>
      <c r="N3832" s="333"/>
    </row>
    <row r="3833" spans="2:14" x14ac:dyDescent="0.25">
      <c r="B3833" s="328"/>
      <c r="C3833" s="328"/>
      <c r="D3833" s="329"/>
      <c r="E3833" s="330"/>
      <c r="F3833" s="330"/>
      <c r="G3833" s="330"/>
      <c r="H3833" s="331"/>
      <c r="I3833" s="332"/>
      <c r="J3833" s="332"/>
      <c r="K3833" s="332"/>
      <c r="L3833" s="332"/>
      <c r="M3833" s="332"/>
      <c r="N3833" s="333"/>
    </row>
    <row r="3834" spans="2:14" x14ac:dyDescent="0.25">
      <c r="B3834" s="328"/>
      <c r="C3834" s="328"/>
      <c r="D3834" s="329"/>
      <c r="E3834" s="330"/>
      <c r="F3834" s="330"/>
      <c r="G3834" s="330"/>
      <c r="H3834" s="331"/>
      <c r="I3834" s="332"/>
      <c r="J3834" s="332"/>
      <c r="K3834" s="332"/>
      <c r="L3834" s="332"/>
      <c r="M3834" s="332"/>
      <c r="N3834" s="333"/>
    </row>
    <row r="3835" spans="2:14" x14ac:dyDescent="0.25">
      <c r="B3835" s="328"/>
      <c r="C3835" s="328"/>
      <c r="D3835" s="329"/>
      <c r="E3835" s="330"/>
      <c r="F3835" s="330"/>
      <c r="G3835" s="330"/>
      <c r="H3835" s="331"/>
      <c r="I3835" s="332"/>
      <c r="J3835" s="332"/>
      <c r="K3835" s="332"/>
      <c r="L3835" s="332"/>
      <c r="M3835" s="332"/>
      <c r="N3835" s="333"/>
    </row>
    <row r="3836" spans="2:14" x14ac:dyDescent="0.25">
      <c r="B3836" s="328"/>
      <c r="C3836" s="328"/>
      <c r="D3836" s="329"/>
      <c r="E3836" s="330"/>
      <c r="F3836" s="330"/>
      <c r="G3836" s="330"/>
      <c r="H3836" s="331"/>
      <c r="I3836" s="332"/>
      <c r="J3836" s="332"/>
      <c r="K3836" s="332"/>
      <c r="L3836" s="332"/>
      <c r="M3836" s="332"/>
      <c r="N3836" s="333"/>
    </row>
    <row r="3837" spans="2:14" x14ac:dyDescent="0.25">
      <c r="B3837" s="328"/>
      <c r="C3837" s="328"/>
      <c r="D3837" s="329"/>
      <c r="E3837" s="330"/>
      <c r="F3837" s="330"/>
      <c r="G3837" s="330"/>
      <c r="H3837" s="331"/>
      <c r="I3837" s="332"/>
      <c r="J3837" s="332"/>
      <c r="K3837" s="332"/>
      <c r="L3837" s="332"/>
      <c r="M3837" s="332"/>
      <c r="N3837" s="333"/>
    </row>
    <row r="3838" spans="2:14" x14ac:dyDescent="0.25">
      <c r="B3838" s="328"/>
      <c r="C3838" s="328"/>
      <c r="D3838" s="329"/>
      <c r="E3838" s="330"/>
      <c r="F3838" s="330"/>
      <c r="G3838" s="330"/>
      <c r="H3838" s="331"/>
      <c r="I3838" s="332"/>
      <c r="J3838" s="332"/>
      <c r="K3838" s="332"/>
      <c r="L3838" s="332"/>
      <c r="M3838" s="332"/>
      <c r="N3838" s="333"/>
    </row>
    <row r="3839" spans="2:14" x14ac:dyDescent="0.25">
      <c r="B3839" s="328"/>
      <c r="C3839" s="328"/>
      <c r="D3839" s="329"/>
      <c r="E3839" s="330"/>
      <c r="F3839" s="330"/>
      <c r="G3839" s="330"/>
      <c r="H3839" s="331"/>
      <c r="I3839" s="332"/>
      <c r="J3839" s="332"/>
      <c r="K3839" s="332"/>
      <c r="L3839" s="332"/>
      <c r="M3839" s="332"/>
      <c r="N3839" s="333"/>
    </row>
    <row r="3840" spans="2:14" x14ac:dyDescent="0.25">
      <c r="B3840" s="328"/>
      <c r="C3840" s="328"/>
      <c r="D3840" s="329"/>
      <c r="E3840" s="330"/>
      <c r="F3840" s="330"/>
      <c r="G3840" s="330"/>
      <c r="H3840" s="331"/>
      <c r="I3840" s="332"/>
      <c r="J3840" s="332"/>
      <c r="K3840" s="332"/>
      <c r="L3840" s="332"/>
      <c r="M3840" s="332"/>
      <c r="N3840" s="333"/>
    </row>
    <row r="3841" spans="2:14" x14ac:dyDescent="0.25">
      <c r="B3841" s="328"/>
      <c r="C3841" s="328"/>
      <c r="D3841" s="329"/>
      <c r="E3841" s="330"/>
      <c r="F3841" s="330"/>
      <c r="G3841" s="330"/>
      <c r="H3841" s="331"/>
      <c r="I3841" s="332"/>
      <c r="J3841" s="332"/>
      <c r="K3841" s="332"/>
      <c r="L3841" s="332"/>
      <c r="M3841" s="332"/>
      <c r="N3841" s="333"/>
    </row>
    <row r="3842" spans="2:14" x14ac:dyDescent="0.25">
      <c r="B3842" s="328"/>
      <c r="C3842" s="328"/>
      <c r="D3842" s="329"/>
      <c r="E3842" s="330"/>
      <c r="F3842" s="330"/>
      <c r="G3842" s="330"/>
      <c r="H3842" s="331"/>
      <c r="I3842" s="332"/>
      <c r="J3842" s="332"/>
      <c r="K3842" s="332"/>
      <c r="L3842" s="332"/>
      <c r="M3842" s="332"/>
      <c r="N3842" s="333"/>
    </row>
    <row r="3843" spans="2:14" x14ac:dyDescent="0.25">
      <c r="B3843" s="328"/>
      <c r="C3843" s="328"/>
      <c r="D3843" s="329"/>
      <c r="E3843" s="330"/>
      <c r="F3843" s="330"/>
      <c r="G3843" s="330"/>
      <c r="H3843" s="331"/>
      <c r="I3843" s="332"/>
      <c r="J3843" s="332"/>
      <c r="K3843" s="332"/>
      <c r="L3843" s="332"/>
      <c r="M3843" s="332"/>
      <c r="N3843" s="333"/>
    </row>
    <row r="3844" spans="2:14" x14ac:dyDescent="0.25">
      <c r="B3844" s="328"/>
      <c r="C3844" s="328"/>
      <c r="D3844" s="329"/>
      <c r="E3844" s="330"/>
      <c r="F3844" s="330"/>
      <c r="G3844" s="330"/>
      <c r="H3844" s="331"/>
      <c r="I3844" s="332"/>
      <c r="J3844" s="332"/>
      <c r="K3844" s="332"/>
      <c r="L3844" s="332"/>
      <c r="M3844" s="332"/>
      <c r="N3844" s="333"/>
    </row>
    <row r="3845" spans="2:14" x14ac:dyDescent="0.25">
      <c r="B3845" s="328"/>
      <c r="C3845" s="328"/>
      <c r="D3845" s="329"/>
      <c r="E3845" s="330"/>
      <c r="F3845" s="330"/>
      <c r="G3845" s="330"/>
      <c r="H3845" s="331"/>
      <c r="I3845" s="332"/>
      <c r="J3845" s="332"/>
      <c r="K3845" s="332"/>
      <c r="L3845" s="332"/>
      <c r="M3845" s="332"/>
      <c r="N3845" s="333"/>
    </row>
    <row r="3846" spans="2:14" x14ac:dyDescent="0.25">
      <c r="B3846" s="328"/>
      <c r="C3846" s="328"/>
      <c r="D3846" s="329"/>
      <c r="E3846" s="330"/>
      <c r="F3846" s="330"/>
      <c r="G3846" s="330"/>
      <c r="H3846" s="331"/>
      <c r="I3846" s="332"/>
      <c r="J3846" s="332"/>
      <c r="K3846" s="332"/>
      <c r="L3846" s="332"/>
      <c r="M3846" s="332"/>
      <c r="N3846" s="333"/>
    </row>
    <row r="3847" spans="2:14" x14ac:dyDescent="0.25">
      <c r="B3847" s="328"/>
      <c r="C3847" s="328"/>
      <c r="D3847" s="329"/>
      <c r="E3847" s="330"/>
      <c r="F3847" s="330"/>
      <c r="G3847" s="330"/>
      <c r="H3847" s="331"/>
      <c r="I3847" s="332"/>
      <c r="J3847" s="332"/>
      <c r="K3847" s="332"/>
      <c r="L3847" s="332"/>
      <c r="M3847" s="332"/>
      <c r="N3847" s="333"/>
    </row>
    <row r="3848" spans="2:14" x14ac:dyDescent="0.25">
      <c r="B3848" s="328"/>
      <c r="C3848" s="328"/>
      <c r="D3848" s="329"/>
      <c r="E3848" s="330"/>
      <c r="F3848" s="330"/>
      <c r="G3848" s="330"/>
      <c r="H3848" s="331"/>
      <c r="I3848" s="332"/>
      <c r="J3848" s="332"/>
      <c r="K3848" s="332"/>
      <c r="L3848" s="332"/>
      <c r="M3848" s="332"/>
      <c r="N3848" s="333"/>
    </row>
    <row r="3849" spans="2:14" x14ac:dyDescent="0.25">
      <c r="B3849" s="328"/>
      <c r="C3849" s="328"/>
      <c r="D3849" s="329"/>
      <c r="E3849" s="330"/>
      <c r="F3849" s="330"/>
      <c r="G3849" s="330"/>
      <c r="H3849" s="331"/>
      <c r="I3849" s="332"/>
      <c r="J3849" s="332"/>
      <c r="K3849" s="332"/>
      <c r="L3849" s="332"/>
      <c r="M3849" s="332"/>
      <c r="N3849" s="333"/>
    </row>
    <row r="3850" spans="2:14" x14ac:dyDescent="0.25">
      <c r="B3850" s="328"/>
      <c r="C3850" s="328"/>
      <c r="D3850" s="329"/>
      <c r="E3850" s="330"/>
      <c r="F3850" s="330"/>
      <c r="G3850" s="330"/>
      <c r="H3850" s="331"/>
      <c r="I3850" s="332"/>
      <c r="J3850" s="332"/>
      <c r="K3850" s="332"/>
      <c r="L3850" s="332"/>
      <c r="M3850" s="332"/>
      <c r="N3850" s="333"/>
    </row>
    <row r="3851" spans="2:14" x14ac:dyDescent="0.25">
      <c r="B3851" s="328"/>
      <c r="C3851" s="328"/>
      <c r="D3851" s="329"/>
      <c r="E3851" s="330"/>
      <c r="F3851" s="330"/>
      <c r="G3851" s="330"/>
      <c r="H3851" s="331"/>
      <c r="I3851" s="332"/>
      <c r="J3851" s="332"/>
      <c r="K3851" s="332"/>
      <c r="L3851" s="332"/>
      <c r="M3851" s="332"/>
      <c r="N3851" s="333"/>
    </row>
    <row r="3852" spans="2:14" x14ac:dyDescent="0.25">
      <c r="B3852" s="328"/>
      <c r="C3852" s="328"/>
      <c r="D3852" s="329"/>
      <c r="E3852" s="330"/>
      <c r="F3852" s="330"/>
      <c r="G3852" s="330"/>
      <c r="H3852" s="331"/>
      <c r="I3852" s="332"/>
      <c r="J3852" s="332"/>
      <c r="K3852" s="332"/>
      <c r="L3852" s="332"/>
      <c r="M3852" s="332"/>
      <c r="N3852" s="333"/>
    </row>
    <row r="3853" spans="2:14" x14ac:dyDescent="0.25">
      <c r="B3853" s="328"/>
      <c r="C3853" s="328"/>
      <c r="D3853" s="329"/>
      <c r="E3853" s="330"/>
      <c r="F3853" s="330"/>
      <c r="G3853" s="330"/>
      <c r="H3853" s="331"/>
      <c r="I3853" s="332"/>
      <c r="J3853" s="332"/>
      <c r="K3853" s="332"/>
      <c r="L3853" s="332"/>
      <c r="M3853" s="332"/>
      <c r="N3853" s="333"/>
    </row>
    <row r="3854" spans="2:14" x14ac:dyDescent="0.25">
      <c r="B3854" s="328"/>
      <c r="C3854" s="328"/>
      <c r="D3854" s="329"/>
      <c r="E3854" s="330"/>
      <c r="F3854" s="330"/>
      <c r="G3854" s="330"/>
      <c r="H3854" s="331"/>
      <c r="I3854" s="332"/>
      <c r="J3854" s="332"/>
      <c r="K3854" s="332"/>
      <c r="L3854" s="332"/>
      <c r="M3854" s="332"/>
      <c r="N3854" s="333"/>
    </row>
    <row r="3855" spans="2:14" x14ac:dyDescent="0.25">
      <c r="B3855" s="328"/>
      <c r="C3855" s="328"/>
      <c r="D3855" s="329"/>
      <c r="E3855" s="330"/>
      <c r="F3855" s="330"/>
      <c r="G3855" s="330"/>
      <c r="H3855" s="331"/>
      <c r="I3855" s="332"/>
      <c r="J3855" s="332"/>
      <c r="K3855" s="332"/>
      <c r="L3855" s="332"/>
      <c r="M3855" s="332"/>
      <c r="N3855" s="333"/>
    </row>
    <row r="3856" spans="2:14" x14ac:dyDescent="0.25">
      <c r="B3856" s="328"/>
      <c r="C3856" s="328"/>
      <c r="D3856" s="329"/>
      <c r="E3856" s="330"/>
      <c r="F3856" s="330"/>
      <c r="G3856" s="330"/>
      <c r="H3856" s="331"/>
      <c r="I3856" s="332"/>
      <c r="J3856" s="332"/>
      <c r="K3856" s="332"/>
      <c r="L3856" s="332"/>
      <c r="M3856" s="332"/>
      <c r="N3856" s="333"/>
    </row>
    <row r="3857" spans="2:14" x14ac:dyDescent="0.25">
      <c r="B3857" s="328"/>
      <c r="C3857" s="328"/>
      <c r="D3857" s="329"/>
      <c r="E3857" s="330"/>
      <c r="F3857" s="330"/>
      <c r="G3857" s="330"/>
      <c r="H3857" s="331"/>
      <c r="I3857" s="332"/>
      <c r="J3857" s="332"/>
      <c r="K3857" s="332"/>
      <c r="L3857" s="332"/>
      <c r="M3857" s="332"/>
      <c r="N3857" s="333"/>
    </row>
    <row r="3858" spans="2:14" x14ac:dyDescent="0.25">
      <c r="B3858" s="328"/>
      <c r="C3858" s="328"/>
      <c r="D3858" s="329"/>
      <c r="E3858" s="330"/>
      <c r="F3858" s="330"/>
      <c r="G3858" s="330"/>
      <c r="H3858" s="331"/>
      <c r="I3858" s="332"/>
      <c r="J3858" s="332"/>
      <c r="K3858" s="332"/>
      <c r="L3858" s="332"/>
      <c r="M3858" s="332"/>
      <c r="N3858" s="333"/>
    </row>
    <row r="3859" spans="2:14" x14ac:dyDescent="0.25">
      <c r="B3859" s="328"/>
      <c r="C3859" s="328"/>
      <c r="D3859" s="329"/>
      <c r="E3859" s="330"/>
      <c r="F3859" s="330"/>
      <c r="G3859" s="330"/>
      <c r="H3859" s="331"/>
      <c r="I3859" s="332"/>
      <c r="J3859" s="332"/>
      <c r="K3859" s="332"/>
      <c r="L3859" s="332"/>
      <c r="M3859" s="332"/>
      <c r="N3859" s="333"/>
    </row>
    <row r="3860" spans="2:14" x14ac:dyDescent="0.25">
      <c r="B3860" s="328"/>
      <c r="C3860" s="328"/>
      <c r="D3860" s="329"/>
      <c r="E3860" s="330"/>
      <c r="F3860" s="330"/>
      <c r="G3860" s="330"/>
      <c r="H3860" s="331"/>
      <c r="I3860" s="332"/>
      <c r="J3860" s="332"/>
      <c r="K3860" s="332"/>
      <c r="L3860" s="332"/>
      <c r="M3860" s="332"/>
      <c r="N3860" s="333"/>
    </row>
    <row r="3861" spans="2:14" x14ac:dyDescent="0.25">
      <c r="B3861" s="328"/>
      <c r="C3861" s="328"/>
      <c r="D3861" s="329"/>
      <c r="E3861" s="330"/>
      <c r="F3861" s="330"/>
      <c r="G3861" s="330"/>
      <c r="H3861" s="331"/>
      <c r="I3861" s="332"/>
      <c r="J3861" s="332"/>
      <c r="K3861" s="332"/>
      <c r="L3861" s="332"/>
      <c r="M3861" s="332"/>
      <c r="N3861" s="333"/>
    </row>
    <row r="3862" spans="2:14" x14ac:dyDescent="0.25">
      <c r="B3862" s="328"/>
      <c r="C3862" s="328"/>
      <c r="D3862" s="329"/>
      <c r="E3862" s="330"/>
      <c r="F3862" s="330"/>
      <c r="G3862" s="330"/>
      <c r="H3862" s="331"/>
      <c r="I3862" s="332"/>
      <c r="J3862" s="332"/>
      <c r="K3862" s="332"/>
      <c r="L3862" s="332"/>
      <c r="M3862" s="332"/>
      <c r="N3862" s="333"/>
    </row>
    <row r="3863" spans="2:14" x14ac:dyDescent="0.25">
      <c r="B3863" s="328"/>
      <c r="C3863" s="328"/>
      <c r="D3863" s="329"/>
      <c r="E3863" s="330"/>
      <c r="F3863" s="330"/>
      <c r="G3863" s="330"/>
      <c r="H3863" s="331"/>
      <c r="I3863" s="332"/>
      <c r="J3863" s="332"/>
      <c r="K3863" s="332"/>
      <c r="L3863" s="332"/>
      <c r="M3863" s="332"/>
      <c r="N3863" s="333"/>
    </row>
    <row r="3864" spans="2:14" x14ac:dyDescent="0.25">
      <c r="B3864" s="328"/>
      <c r="C3864" s="328"/>
      <c r="D3864" s="329"/>
      <c r="E3864" s="330"/>
      <c r="F3864" s="330"/>
      <c r="G3864" s="330"/>
      <c r="H3864" s="331"/>
      <c r="I3864" s="332"/>
      <c r="J3864" s="332"/>
      <c r="K3864" s="332"/>
      <c r="L3864" s="332"/>
      <c r="M3864" s="332"/>
      <c r="N3864" s="333"/>
    </row>
    <row r="3865" spans="2:14" x14ac:dyDescent="0.25">
      <c r="B3865" s="328"/>
      <c r="C3865" s="328"/>
      <c r="D3865" s="329"/>
      <c r="E3865" s="330"/>
      <c r="F3865" s="330"/>
      <c r="G3865" s="330"/>
      <c r="H3865" s="331"/>
      <c r="I3865" s="332"/>
      <c r="J3865" s="332"/>
      <c r="K3865" s="332"/>
      <c r="L3865" s="332"/>
      <c r="M3865" s="332"/>
      <c r="N3865" s="333"/>
    </row>
    <row r="3866" spans="2:14" x14ac:dyDescent="0.25">
      <c r="B3866" s="328"/>
      <c r="C3866" s="328"/>
      <c r="D3866" s="329"/>
      <c r="E3866" s="330"/>
      <c r="F3866" s="330"/>
      <c r="G3866" s="330"/>
      <c r="H3866" s="331"/>
      <c r="I3866" s="332"/>
      <c r="J3866" s="332"/>
      <c r="K3866" s="332"/>
      <c r="L3866" s="332"/>
      <c r="M3866" s="332"/>
      <c r="N3866" s="333"/>
    </row>
    <row r="3867" spans="2:14" x14ac:dyDescent="0.25">
      <c r="B3867" s="328"/>
      <c r="C3867" s="328"/>
      <c r="D3867" s="329"/>
      <c r="E3867" s="330"/>
      <c r="F3867" s="330"/>
      <c r="G3867" s="330"/>
      <c r="H3867" s="331"/>
      <c r="I3867" s="332"/>
      <c r="J3867" s="332"/>
      <c r="K3867" s="332"/>
      <c r="L3867" s="332"/>
      <c r="M3867" s="332"/>
      <c r="N3867" s="333"/>
    </row>
    <row r="3868" spans="2:14" x14ac:dyDescent="0.25">
      <c r="B3868" s="328"/>
      <c r="C3868" s="328"/>
      <c r="D3868" s="329"/>
      <c r="E3868" s="330"/>
      <c r="F3868" s="330"/>
      <c r="G3868" s="330"/>
      <c r="H3868" s="331"/>
      <c r="I3868" s="332"/>
      <c r="J3868" s="332"/>
      <c r="K3868" s="332"/>
      <c r="L3868" s="332"/>
      <c r="M3868" s="332"/>
      <c r="N3868" s="333"/>
    </row>
    <row r="3869" spans="2:14" x14ac:dyDescent="0.25">
      <c r="B3869" s="328"/>
      <c r="C3869" s="328"/>
      <c r="D3869" s="329"/>
      <c r="E3869" s="330"/>
      <c r="F3869" s="330"/>
      <c r="G3869" s="330"/>
      <c r="H3869" s="331"/>
      <c r="I3869" s="332"/>
      <c r="J3869" s="332"/>
      <c r="K3869" s="332"/>
      <c r="L3869" s="332"/>
      <c r="M3869" s="332"/>
      <c r="N3869" s="333"/>
    </row>
    <row r="3870" spans="2:14" x14ac:dyDescent="0.25">
      <c r="B3870" s="328"/>
      <c r="C3870" s="328"/>
      <c r="D3870" s="329"/>
      <c r="E3870" s="330"/>
      <c r="F3870" s="330"/>
      <c r="G3870" s="330"/>
      <c r="H3870" s="331"/>
      <c r="I3870" s="332"/>
      <c r="J3870" s="332"/>
      <c r="K3870" s="332"/>
      <c r="L3870" s="332"/>
      <c r="M3870" s="332"/>
      <c r="N3870" s="333"/>
    </row>
    <row r="3871" spans="2:14" x14ac:dyDescent="0.25">
      <c r="B3871" s="328"/>
      <c r="C3871" s="328"/>
      <c r="D3871" s="329"/>
      <c r="E3871" s="330"/>
      <c r="F3871" s="330"/>
      <c r="G3871" s="330"/>
      <c r="H3871" s="331"/>
      <c r="I3871" s="332"/>
      <c r="J3871" s="332"/>
      <c r="K3871" s="332"/>
      <c r="L3871" s="332"/>
      <c r="M3871" s="332"/>
      <c r="N3871" s="333"/>
    </row>
    <row r="3872" spans="2:14" x14ac:dyDescent="0.25">
      <c r="B3872" s="328"/>
      <c r="C3872" s="328"/>
      <c r="D3872" s="329"/>
      <c r="E3872" s="330"/>
      <c r="F3872" s="330"/>
      <c r="G3872" s="330"/>
      <c r="H3872" s="331"/>
      <c r="I3872" s="332"/>
      <c r="J3872" s="332"/>
      <c r="K3872" s="332"/>
      <c r="L3872" s="332"/>
      <c r="M3872" s="332"/>
      <c r="N3872" s="333"/>
    </row>
    <row r="3873" spans="2:14" x14ac:dyDescent="0.25">
      <c r="B3873" s="328"/>
      <c r="C3873" s="328"/>
      <c r="D3873" s="329"/>
      <c r="E3873" s="330"/>
      <c r="F3873" s="330"/>
      <c r="G3873" s="330"/>
      <c r="H3873" s="331"/>
      <c r="I3873" s="332"/>
      <c r="J3873" s="332"/>
      <c r="K3873" s="332"/>
      <c r="L3873" s="332"/>
      <c r="M3873" s="332"/>
      <c r="N3873" s="333"/>
    </row>
    <row r="3874" spans="2:14" x14ac:dyDescent="0.25">
      <c r="B3874" s="328"/>
      <c r="C3874" s="328"/>
      <c r="D3874" s="329"/>
      <c r="E3874" s="330"/>
      <c r="F3874" s="330"/>
      <c r="G3874" s="330"/>
      <c r="H3874" s="331"/>
      <c r="I3874" s="332"/>
      <c r="J3874" s="332"/>
      <c r="K3874" s="332"/>
      <c r="L3874" s="332"/>
      <c r="M3874" s="332"/>
      <c r="N3874" s="333"/>
    </row>
    <row r="3875" spans="2:14" x14ac:dyDescent="0.25">
      <c r="B3875" s="328"/>
      <c r="C3875" s="328"/>
      <c r="D3875" s="329"/>
      <c r="E3875" s="330"/>
      <c r="F3875" s="330"/>
      <c r="G3875" s="330"/>
      <c r="H3875" s="331"/>
      <c r="I3875" s="332"/>
      <c r="J3875" s="332"/>
      <c r="K3875" s="332"/>
      <c r="L3875" s="332"/>
      <c r="M3875" s="332"/>
      <c r="N3875" s="333"/>
    </row>
    <row r="3876" spans="2:14" x14ac:dyDescent="0.25">
      <c r="B3876" s="328"/>
      <c r="C3876" s="328"/>
      <c r="D3876" s="329"/>
      <c r="E3876" s="330"/>
      <c r="F3876" s="330"/>
      <c r="G3876" s="330"/>
      <c r="H3876" s="331"/>
      <c r="I3876" s="332"/>
      <c r="J3876" s="332"/>
      <c r="K3876" s="332"/>
      <c r="L3876" s="332"/>
      <c r="M3876" s="332"/>
      <c r="N3876" s="333"/>
    </row>
    <row r="3877" spans="2:14" x14ac:dyDescent="0.25">
      <c r="B3877" s="328"/>
      <c r="C3877" s="328"/>
      <c r="D3877" s="329"/>
      <c r="E3877" s="330"/>
      <c r="F3877" s="330"/>
      <c r="G3877" s="330"/>
      <c r="H3877" s="331"/>
      <c r="I3877" s="332"/>
      <c r="J3877" s="332"/>
      <c r="K3877" s="332"/>
      <c r="L3877" s="332"/>
      <c r="M3877" s="332"/>
      <c r="N3877" s="333"/>
    </row>
    <row r="3878" spans="2:14" x14ac:dyDescent="0.25">
      <c r="B3878" s="328"/>
      <c r="C3878" s="328"/>
      <c r="D3878" s="329"/>
      <c r="E3878" s="330"/>
      <c r="F3878" s="330"/>
      <c r="G3878" s="330"/>
      <c r="H3878" s="331"/>
      <c r="I3878" s="332"/>
      <c r="J3878" s="332"/>
      <c r="K3878" s="332"/>
      <c r="L3878" s="332"/>
      <c r="M3878" s="332"/>
      <c r="N3878" s="333"/>
    </row>
    <row r="3879" spans="2:14" x14ac:dyDescent="0.25">
      <c r="B3879" s="328"/>
      <c r="C3879" s="328"/>
      <c r="D3879" s="329"/>
      <c r="E3879" s="330"/>
      <c r="F3879" s="330"/>
      <c r="G3879" s="330"/>
      <c r="H3879" s="331"/>
      <c r="I3879" s="332"/>
      <c r="J3879" s="332"/>
      <c r="K3879" s="332"/>
      <c r="L3879" s="332"/>
      <c r="M3879" s="332"/>
      <c r="N3879" s="333"/>
    </row>
    <row r="3880" spans="2:14" x14ac:dyDescent="0.25">
      <c r="B3880" s="328"/>
      <c r="C3880" s="328"/>
      <c r="D3880" s="329"/>
      <c r="E3880" s="330"/>
      <c r="F3880" s="330"/>
      <c r="G3880" s="330"/>
      <c r="H3880" s="331"/>
      <c r="I3880" s="332"/>
      <c r="J3880" s="332"/>
      <c r="K3880" s="332"/>
      <c r="L3880" s="332"/>
      <c r="M3880" s="332"/>
      <c r="N3880" s="333"/>
    </row>
    <row r="3881" spans="2:14" x14ac:dyDescent="0.25">
      <c r="B3881" s="328"/>
      <c r="C3881" s="328"/>
      <c r="D3881" s="329"/>
      <c r="E3881" s="330"/>
      <c r="F3881" s="330"/>
      <c r="G3881" s="330"/>
      <c r="H3881" s="331"/>
      <c r="I3881" s="332"/>
      <c r="J3881" s="332"/>
      <c r="K3881" s="332"/>
      <c r="L3881" s="332"/>
      <c r="M3881" s="332"/>
      <c r="N3881" s="333"/>
    </row>
    <row r="3882" spans="2:14" x14ac:dyDescent="0.25">
      <c r="B3882" s="328"/>
      <c r="C3882" s="328"/>
      <c r="D3882" s="329"/>
      <c r="E3882" s="330"/>
      <c r="F3882" s="330"/>
      <c r="G3882" s="330"/>
      <c r="H3882" s="331"/>
      <c r="I3882" s="332"/>
      <c r="J3882" s="332"/>
      <c r="K3882" s="332"/>
      <c r="L3882" s="332"/>
      <c r="M3882" s="332"/>
      <c r="N3882" s="333"/>
    </row>
    <row r="3883" spans="2:14" x14ac:dyDescent="0.25">
      <c r="B3883" s="328"/>
      <c r="C3883" s="328"/>
      <c r="D3883" s="329"/>
      <c r="E3883" s="330"/>
      <c r="F3883" s="330"/>
      <c r="G3883" s="330"/>
      <c r="H3883" s="331"/>
      <c r="I3883" s="332"/>
      <c r="J3883" s="332"/>
      <c r="K3883" s="332"/>
      <c r="L3883" s="332"/>
      <c r="M3883" s="332"/>
      <c r="N3883" s="333"/>
    </row>
    <row r="3884" spans="2:14" x14ac:dyDescent="0.25">
      <c r="B3884" s="328"/>
      <c r="C3884" s="328"/>
      <c r="D3884" s="329"/>
      <c r="E3884" s="330"/>
      <c r="F3884" s="330"/>
      <c r="G3884" s="330"/>
      <c r="H3884" s="331"/>
      <c r="I3884" s="332"/>
      <c r="J3884" s="332"/>
      <c r="K3884" s="332"/>
      <c r="L3884" s="332"/>
      <c r="M3884" s="332"/>
      <c r="N3884" s="333"/>
    </row>
    <row r="3885" spans="2:14" x14ac:dyDescent="0.25">
      <c r="B3885" s="328"/>
      <c r="C3885" s="328"/>
      <c r="D3885" s="329"/>
      <c r="E3885" s="330"/>
      <c r="F3885" s="330"/>
      <c r="G3885" s="330"/>
      <c r="H3885" s="331"/>
      <c r="I3885" s="332"/>
      <c r="J3885" s="332"/>
      <c r="K3885" s="332"/>
      <c r="L3885" s="332"/>
      <c r="M3885" s="332"/>
      <c r="N3885" s="333"/>
    </row>
    <row r="3886" spans="2:14" x14ac:dyDescent="0.25">
      <c r="B3886" s="328"/>
      <c r="C3886" s="328"/>
      <c r="D3886" s="329"/>
      <c r="E3886" s="330"/>
      <c r="F3886" s="330"/>
      <c r="G3886" s="330"/>
      <c r="H3886" s="331"/>
      <c r="I3886" s="332"/>
      <c r="J3886" s="332"/>
      <c r="K3886" s="332"/>
      <c r="L3886" s="332"/>
      <c r="M3886" s="332"/>
      <c r="N3886" s="333"/>
    </row>
    <row r="3887" spans="2:14" x14ac:dyDescent="0.25">
      <c r="B3887" s="328"/>
      <c r="C3887" s="328"/>
      <c r="D3887" s="329"/>
      <c r="E3887" s="330"/>
      <c r="F3887" s="330"/>
      <c r="G3887" s="330"/>
      <c r="H3887" s="331"/>
      <c r="I3887" s="332"/>
      <c r="J3887" s="332"/>
      <c r="K3887" s="332"/>
      <c r="L3887" s="332"/>
      <c r="M3887" s="332"/>
      <c r="N3887" s="333"/>
    </row>
    <row r="3888" spans="2:14" x14ac:dyDescent="0.25">
      <c r="B3888" s="328"/>
      <c r="C3888" s="328"/>
      <c r="D3888" s="329"/>
      <c r="E3888" s="330"/>
      <c r="F3888" s="330"/>
      <c r="G3888" s="330"/>
      <c r="H3888" s="331"/>
      <c r="I3888" s="332"/>
      <c r="J3888" s="332"/>
      <c r="K3888" s="332"/>
      <c r="L3888" s="332"/>
      <c r="M3888" s="332"/>
      <c r="N3888" s="333"/>
    </row>
    <row r="3889" spans="2:14" x14ac:dyDescent="0.25">
      <c r="B3889" s="328"/>
      <c r="C3889" s="328"/>
      <c r="D3889" s="329"/>
      <c r="E3889" s="330"/>
      <c r="F3889" s="330"/>
      <c r="G3889" s="330"/>
      <c r="H3889" s="331"/>
      <c r="I3889" s="332"/>
      <c r="J3889" s="332"/>
      <c r="K3889" s="332"/>
      <c r="L3889" s="332"/>
      <c r="M3889" s="332"/>
      <c r="N3889" s="333"/>
    </row>
    <row r="3890" spans="2:14" x14ac:dyDescent="0.25">
      <c r="B3890" s="328"/>
      <c r="C3890" s="328"/>
      <c r="D3890" s="329"/>
      <c r="E3890" s="330"/>
      <c r="F3890" s="330"/>
      <c r="G3890" s="330"/>
      <c r="H3890" s="331"/>
      <c r="I3890" s="332"/>
      <c r="J3890" s="332"/>
      <c r="K3890" s="332"/>
      <c r="L3890" s="332"/>
      <c r="M3890" s="332"/>
      <c r="N3890" s="333"/>
    </row>
    <row r="3891" spans="2:14" x14ac:dyDescent="0.25">
      <c r="B3891" s="328"/>
      <c r="C3891" s="328"/>
      <c r="D3891" s="329"/>
      <c r="E3891" s="330"/>
      <c r="F3891" s="330"/>
      <c r="G3891" s="330"/>
      <c r="H3891" s="331"/>
      <c r="I3891" s="332"/>
      <c r="J3891" s="332"/>
      <c r="K3891" s="332"/>
      <c r="L3891" s="332"/>
      <c r="M3891" s="332"/>
      <c r="N3891" s="333"/>
    </row>
    <row r="3892" spans="2:14" x14ac:dyDescent="0.25">
      <c r="B3892" s="328"/>
      <c r="C3892" s="328"/>
      <c r="D3892" s="329"/>
      <c r="E3892" s="330"/>
      <c r="F3892" s="330"/>
      <c r="G3892" s="330"/>
      <c r="H3892" s="331"/>
      <c r="I3892" s="332"/>
      <c r="J3892" s="332"/>
      <c r="K3892" s="332"/>
      <c r="L3892" s="332"/>
      <c r="M3892" s="332"/>
      <c r="N3892" s="333"/>
    </row>
    <row r="3893" spans="2:14" x14ac:dyDescent="0.25">
      <c r="B3893" s="328"/>
      <c r="C3893" s="328"/>
      <c r="D3893" s="329"/>
      <c r="E3893" s="330"/>
      <c r="F3893" s="330"/>
      <c r="G3893" s="330"/>
      <c r="H3893" s="331"/>
      <c r="I3893" s="332"/>
      <c r="J3893" s="332"/>
      <c r="K3893" s="332"/>
      <c r="L3893" s="332"/>
      <c r="M3893" s="332"/>
      <c r="N3893" s="333"/>
    </row>
    <row r="3894" spans="2:14" x14ac:dyDescent="0.25">
      <c r="B3894" s="328"/>
      <c r="C3894" s="328"/>
      <c r="D3894" s="329"/>
      <c r="E3894" s="330"/>
      <c r="F3894" s="330"/>
      <c r="G3894" s="330"/>
      <c r="H3894" s="331"/>
      <c r="I3894" s="332"/>
      <c r="J3894" s="332"/>
      <c r="K3894" s="332"/>
      <c r="L3894" s="332"/>
      <c r="M3894" s="332"/>
      <c r="N3894" s="333"/>
    </row>
    <row r="3895" spans="2:14" x14ac:dyDescent="0.25">
      <c r="B3895" s="328"/>
      <c r="C3895" s="328"/>
      <c r="D3895" s="329"/>
      <c r="E3895" s="330"/>
      <c r="F3895" s="330"/>
      <c r="G3895" s="330"/>
      <c r="H3895" s="331"/>
      <c r="I3895" s="332"/>
      <c r="J3895" s="332"/>
      <c r="K3895" s="332"/>
      <c r="L3895" s="332"/>
      <c r="M3895" s="332"/>
      <c r="N3895" s="333"/>
    </row>
    <row r="3896" spans="2:14" x14ac:dyDescent="0.25">
      <c r="B3896" s="328"/>
      <c r="C3896" s="328"/>
      <c r="D3896" s="329"/>
      <c r="E3896" s="330"/>
      <c r="F3896" s="330"/>
      <c r="G3896" s="330"/>
      <c r="H3896" s="331"/>
      <c r="I3896" s="332"/>
      <c r="J3896" s="332"/>
      <c r="K3896" s="332"/>
      <c r="L3896" s="332"/>
      <c r="M3896" s="332"/>
      <c r="N3896" s="333"/>
    </row>
    <row r="3897" spans="2:14" x14ac:dyDescent="0.25">
      <c r="B3897" s="328"/>
      <c r="C3897" s="328"/>
      <c r="D3897" s="329"/>
      <c r="E3897" s="330"/>
      <c r="F3897" s="330"/>
      <c r="G3897" s="330"/>
      <c r="H3897" s="331"/>
      <c r="I3897" s="332"/>
      <c r="J3897" s="332"/>
      <c r="K3897" s="332"/>
      <c r="L3897" s="332"/>
      <c r="M3897" s="332"/>
      <c r="N3897" s="333"/>
    </row>
    <row r="3898" spans="2:14" x14ac:dyDescent="0.25">
      <c r="B3898" s="328"/>
      <c r="C3898" s="328"/>
      <c r="D3898" s="329"/>
      <c r="E3898" s="330"/>
      <c r="F3898" s="330"/>
      <c r="G3898" s="330"/>
      <c r="H3898" s="331"/>
      <c r="I3898" s="332"/>
      <c r="J3898" s="332"/>
      <c r="K3898" s="332"/>
      <c r="L3898" s="332"/>
      <c r="M3898" s="332"/>
      <c r="N3898" s="333"/>
    </row>
    <row r="3899" spans="2:14" x14ac:dyDescent="0.25">
      <c r="B3899" s="328"/>
      <c r="C3899" s="328"/>
      <c r="D3899" s="329"/>
      <c r="E3899" s="330"/>
      <c r="F3899" s="330"/>
      <c r="G3899" s="330"/>
      <c r="H3899" s="331"/>
      <c r="I3899" s="332"/>
      <c r="J3899" s="332"/>
      <c r="K3899" s="332"/>
      <c r="L3899" s="332"/>
      <c r="M3899" s="332"/>
      <c r="N3899" s="333"/>
    </row>
    <row r="3900" spans="2:14" x14ac:dyDescent="0.25">
      <c r="B3900" s="328"/>
      <c r="C3900" s="328"/>
      <c r="D3900" s="329"/>
      <c r="E3900" s="330"/>
      <c r="F3900" s="330"/>
      <c r="G3900" s="330"/>
      <c r="H3900" s="331"/>
      <c r="I3900" s="332"/>
      <c r="J3900" s="332"/>
      <c r="K3900" s="332"/>
      <c r="L3900" s="332"/>
      <c r="M3900" s="332"/>
      <c r="N3900" s="333"/>
    </row>
    <row r="3901" spans="2:14" x14ac:dyDescent="0.25">
      <c r="B3901" s="328"/>
      <c r="C3901" s="328"/>
      <c r="D3901" s="329"/>
      <c r="E3901" s="330"/>
      <c r="F3901" s="330"/>
      <c r="G3901" s="330"/>
      <c r="H3901" s="331"/>
      <c r="I3901" s="332"/>
      <c r="J3901" s="332"/>
      <c r="K3901" s="332"/>
      <c r="L3901" s="332"/>
      <c r="M3901" s="332"/>
      <c r="N3901" s="333"/>
    </row>
    <row r="3902" spans="2:14" x14ac:dyDescent="0.25">
      <c r="B3902" s="328"/>
      <c r="C3902" s="328"/>
      <c r="D3902" s="329"/>
      <c r="E3902" s="330"/>
      <c r="F3902" s="330"/>
      <c r="G3902" s="330"/>
      <c r="H3902" s="331"/>
      <c r="I3902" s="332"/>
      <c r="J3902" s="332"/>
      <c r="K3902" s="332"/>
      <c r="L3902" s="332"/>
      <c r="M3902" s="332"/>
      <c r="N3902" s="333"/>
    </row>
    <row r="3903" spans="2:14" x14ac:dyDescent="0.25">
      <c r="B3903" s="328"/>
      <c r="C3903" s="328"/>
      <c r="D3903" s="329"/>
      <c r="E3903" s="330"/>
      <c r="F3903" s="330"/>
      <c r="G3903" s="330"/>
      <c r="H3903" s="331"/>
      <c r="I3903" s="332"/>
      <c r="J3903" s="332"/>
      <c r="K3903" s="332"/>
      <c r="L3903" s="332"/>
      <c r="M3903" s="332"/>
      <c r="N3903" s="333"/>
    </row>
    <row r="3904" spans="2:14" x14ac:dyDescent="0.25">
      <c r="B3904" s="328"/>
      <c r="C3904" s="328"/>
      <c r="D3904" s="329"/>
      <c r="E3904" s="330"/>
      <c r="F3904" s="330"/>
      <c r="G3904" s="330"/>
      <c r="H3904" s="331"/>
      <c r="I3904" s="332"/>
      <c r="J3904" s="332"/>
      <c r="K3904" s="332"/>
      <c r="L3904" s="332"/>
      <c r="M3904" s="332"/>
      <c r="N3904" s="333"/>
    </row>
    <row r="3905" spans="2:14" x14ac:dyDescent="0.25">
      <c r="B3905" s="328"/>
      <c r="C3905" s="328"/>
      <c r="D3905" s="329"/>
      <c r="E3905" s="330"/>
      <c r="F3905" s="330"/>
      <c r="G3905" s="330"/>
      <c r="H3905" s="331"/>
      <c r="I3905" s="332"/>
      <c r="J3905" s="332"/>
      <c r="K3905" s="332"/>
      <c r="L3905" s="332"/>
      <c r="M3905" s="332"/>
      <c r="N3905" s="333"/>
    </row>
    <row r="3906" spans="2:14" x14ac:dyDescent="0.25">
      <c r="B3906" s="328"/>
      <c r="C3906" s="328"/>
      <c r="D3906" s="329"/>
      <c r="E3906" s="330"/>
      <c r="F3906" s="330"/>
      <c r="G3906" s="330"/>
      <c r="H3906" s="331"/>
      <c r="I3906" s="332"/>
      <c r="J3906" s="332"/>
      <c r="K3906" s="332"/>
      <c r="L3906" s="332"/>
      <c r="M3906" s="332"/>
      <c r="N3906" s="333"/>
    </row>
    <row r="3907" spans="2:14" x14ac:dyDescent="0.25">
      <c r="B3907" s="328"/>
      <c r="C3907" s="328"/>
      <c r="D3907" s="329"/>
      <c r="E3907" s="330"/>
      <c r="F3907" s="330"/>
      <c r="G3907" s="330"/>
      <c r="H3907" s="331"/>
      <c r="I3907" s="332"/>
      <c r="J3907" s="332"/>
      <c r="K3907" s="332"/>
      <c r="L3907" s="332"/>
      <c r="M3907" s="332"/>
      <c r="N3907" s="333"/>
    </row>
    <row r="3908" spans="2:14" x14ac:dyDescent="0.25">
      <c r="B3908" s="328"/>
      <c r="C3908" s="328"/>
      <c r="D3908" s="329"/>
      <c r="E3908" s="330"/>
      <c r="F3908" s="330"/>
      <c r="G3908" s="330"/>
      <c r="H3908" s="331"/>
      <c r="I3908" s="332"/>
      <c r="J3908" s="332"/>
      <c r="K3908" s="332"/>
      <c r="L3908" s="332"/>
      <c r="M3908" s="332"/>
      <c r="N3908" s="333"/>
    </row>
    <row r="3909" spans="2:14" x14ac:dyDescent="0.25">
      <c r="B3909" s="328"/>
      <c r="C3909" s="328"/>
      <c r="D3909" s="329"/>
      <c r="E3909" s="330"/>
      <c r="F3909" s="330"/>
      <c r="G3909" s="330"/>
      <c r="H3909" s="331"/>
      <c r="I3909" s="332"/>
      <c r="J3909" s="332"/>
      <c r="K3909" s="332"/>
      <c r="L3909" s="332"/>
      <c r="M3909" s="332"/>
      <c r="N3909" s="333"/>
    </row>
    <row r="3910" spans="2:14" x14ac:dyDescent="0.25">
      <c r="B3910" s="328"/>
      <c r="C3910" s="328"/>
      <c r="D3910" s="329"/>
      <c r="E3910" s="330"/>
      <c r="F3910" s="330"/>
      <c r="G3910" s="330"/>
      <c r="H3910" s="331"/>
      <c r="I3910" s="332"/>
      <c r="J3910" s="332"/>
      <c r="K3910" s="332"/>
      <c r="L3910" s="332"/>
      <c r="M3910" s="332"/>
      <c r="N3910" s="333"/>
    </row>
    <row r="3911" spans="2:14" x14ac:dyDescent="0.25">
      <c r="B3911" s="328"/>
      <c r="C3911" s="328"/>
      <c r="D3911" s="329"/>
      <c r="E3911" s="330"/>
      <c r="F3911" s="330"/>
      <c r="G3911" s="330"/>
      <c r="H3911" s="331"/>
      <c r="I3911" s="332"/>
      <c r="J3911" s="332"/>
      <c r="K3911" s="332"/>
      <c r="L3911" s="332"/>
      <c r="M3911" s="332"/>
      <c r="N3911" s="333"/>
    </row>
    <row r="3912" spans="2:14" x14ac:dyDescent="0.25">
      <c r="B3912" s="328"/>
      <c r="C3912" s="328"/>
      <c r="D3912" s="329"/>
      <c r="E3912" s="330"/>
      <c r="F3912" s="330"/>
      <c r="G3912" s="330"/>
      <c r="H3912" s="331"/>
      <c r="I3912" s="332"/>
      <c r="J3912" s="332"/>
      <c r="K3912" s="332"/>
      <c r="L3912" s="332"/>
      <c r="M3912" s="332"/>
      <c r="N3912" s="333"/>
    </row>
    <row r="3913" spans="2:14" x14ac:dyDescent="0.25">
      <c r="B3913" s="328"/>
      <c r="C3913" s="328"/>
      <c r="D3913" s="329"/>
      <c r="E3913" s="330"/>
      <c r="F3913" s="330"/>
      <c r="G3913" s="330"/>
      <c r="H3913" s="331"/>
      <c r="I3913" s="332"/>
      <c r="J3913" s="332"/>
      <c r="K3913" s="332"/>
      <c r="L3913" s="332"/>
      <c r="M3913" s="332"/>
      <c r="N3913" s="333"/>
    </row>
    <row r="3914" spans="2:14" x14ac:dyDescent="0.25">
      <c r="B3914" s="328"/>
      <c r="C3914" s="328"/>
      <c r="D3914" s="329"/>
      <c r="E3914" s="330"/>
      <c r="F3914" s="330"/>
      <c r="G3914" s="330"/>
      <c r="H3914" s="331"/>
      <c r="I3914" s="332"/>
      <c r="J3914" s="332"/>
      <c r="K3914" s="332"/>
      <c r="L3914" s="332"/>
      <c r="M3914" s="332"/>
      <c r="N3914" s="333"/>
    </row>
    <row r="3915" spans="2:14" x14ac:dyDescent="0.25">
      <c r="B3915" s="328"/>
      <c r="C3915" s="328"/>
      <c r="D3915" s="329"/>
      <c r="E3915" s="330"/>
      <c r="F3915" s="330"/>
      <c r="G3915" s="330"/>
      <c r="H3915" s="331"/>
      <c r="I3915" s="332"/>
      <c r="J3915" s="332"/>
      <c r="K3915" s="332"/>
      <c r="L3915" s="332"/>
      <c r="M3915" s="332"/>
      <c r="N3915" s="333"/>
    </row>
    <row r="3916" spans="2:14" x14ac:dyDescent="0.25">
      <c r="B3916" s="328"/>
      <c r="C3916" s="328"/>
      <c r="D3916" s="329"/>
      <c r="E3916" s="330"/>
      <c r="F3916" s="330"/>
      <c r="G3916" s="330"/>
      <c r="H3916" s="331"/>
      <c r="I3916" s="332"/>
      <c r="J3916" s="332"/>
      <c r="K3916" s="332"/>
      <c r="L3916" s="332"/>
      <c r="M3916" s="332"/>
      <c r="N3916" s="333"/>
    </row>
    <row r="3917" spans="2:14" x14ac:dyDescent="0.25">
      <c r="B3917" s="328"/>
      <c r="C3917" s="328"/>
      <c r="D3917" s="329"/>
      <c r="E3917" s="330"/>
      <c r="F3917" s="330"/>
      <c r="G3917" s="330"/>
      <c r="H3917" s="331"/>
      <c r="I3917" s="332"/>
      <c r="J3917" s="332"/>
      <c r="K3917" s="332"/>
      <c r="L3917" s="332"/>
      <c r="M3917" s="332"/>
      <c r="N3917" s="333"/>
    </row>
    <row r="3918" spans="2:14" x14ac:dyDescent="0.25">
      <c r="B3918" s="328"/>
      <c r="C3918" s="328"/>
      <c r="D3918" s="329"/>
      <c r="E3918" s="330"/>
      <c r="F3918" s="330"/>
      <c r="G3918" s="330"/>
      <c r="H3918" s="331"/>
      <c r="I3918" s="332"/>
      <c r="J3918" s="332"/>
      <c r="K3918" s="332"/>
      <c r="L3918" s="332"/>
      <c r="M3918" s="332"/>
      <c r="N3918" s="333"/>
    </row>
    <row r="3919" spans="2:14" x14ac:dyDescent="0.25">
      <c r="B3919" s="328"/>
      <c r="C3919" s="328"/>
      <c r="D3919" s="329"/>
      <c r="E3919" s="330"/>
      <c r="F3919" s="330"/>
      <c r="G3919" s="330"/>
      <c r="H3919" s="331"/>
      <c r="I3919" s="332"/>
      <c r="J3919" s="332"/>
      <c r="K3919" s="332"/>
      <c r="L3919" s="332"/>
      <c r="M3919" s="332"/>
      <c r="N3919" s="333"/>
    </row>
    <row r="3920" spans="2:14" x14ac:dyDescent="0.25">
      <c r="B3920" s="328"/>
      <c r="C3920" s="328"/>
      <c r="D3920" s="329"/>
      <c r="E3920" s="330"/>
      <c r="F3920" s="330"/>
      <c r="G3920" s="330"/>
      <c r="H3920" s="331"/>
      <c r="I3920" s="332"/>
      <c r="J3920" s="332"/>
      <c r="K3920" s="332"/>
      <c r="L3920" s="332"/>
      <c r="M3920" s="332"/>
      <c r="N3920" s="333"/>
    </row>
    <row r="3921" spans="2:14" x14ac:dyDescent="0.25">
      <c r="B3921" s="328"/>
      <c r="C3921" s="328"/>
      <c r="D3921" s="329"/>
      <c r="E3921" s="330"/>
      <c r="F3921" s="330"/>
      <c r="G3921" s="330"/>
      <c r="H3921" s="331"/>
      <c r="I3921" s="332"/>
      <c r="J3921" s="332"/>
      <c r="K3921" s="332"/>
      <c r="L3921" s="332"/>
      <c r="M3921" s="332"/>
      <c r="N3921" s="333"/>
    </row>
    <row r="3922" spans="2:14" x14ac:dyDescent="0.25">
      <c r="B3922" s="328"/>
      <c r="C3922" s="328"/>
      <c r="D3922" s="329"/>
      <c r="E3922" s="330"/>
      <c r="F3922" s="330"/>
      <c r="G3922" s="330"/>
      <c r="H3922" s="331"/>
      <c r="I3922" s="332"/>
      <c r="J3922" s="332"/>
      <c r="K3922" s="332"/>
      <c r="L3922" s="332"/>
      <c r="M3922" s="332"/>
      <c r="N3922" s="333"/>
    </row>
    <row r="3923" spans="2:14" x14ac:dyDescent="0.25">
      <c r="B3923" s="328"/>
      <c r="C3923" s="328"/>
      <c r="D3923" s="329"/>
      <c r="E3923" s="330"/>
      <c r="F3923" s="330"/>
      <c r="G3923" s="330"/>
      <c r="H3923" s="331"/>
      <c r="I3923" s="332"/>
      <c r="J3923" s="332"/>
      <c r="K3923" s="332"/>
      <c r="L3923" s="332"/>
      <c r="M3923" s="332"/>
      <c r="N3923" s="333"/>
    </row>
    <row r="3924" spans="2:14" x14ac:dyDescent="0.25">
      <c r="B3924" s="328"/>
      <c r="C3924" s="328"/>
      <c r="D3924" s="329"/>
      <c r="E3924" s="330"/>
      <c r="F3924" s="330"/>
      <c r="G3924" s="330"/>
      <c r="H3924" s="331"/>
      <c r="I3924" s="332"/>
      <c r="J3924" s="332"/>
      <c r="K3924" s="332"/>
      <c r="L3924" s="332"/>
      <c r="M3924" s="332"/>
      <c r="N3924" s="333"/>
    </row>
    <row r="3925" spans="2:14" x14ac:dyDescent="0.25">
      <c r="B3925" s="328"/>
      <c r="C3925" s="328"/>
      <c r="D3925" s="329"/>
      <c r="E3925" s="330"/>
      <c r="F3925" s="330"/>
      <c r="G3925" s="330"/>
      <c r="H3925" s="331"/>
      <c r="I3925" s="332"/>
      <c r="J3925" s="332"/>
      <c r="K3925" s="332"/>
      <c r="L3925" s="332"/>
      <c r="M3925" s="332"/>
      <c r="N3925" s="333"/>
    </row>
    <row r="3926" spans="2:14" x14ac:dyDescent="0.25">
      <c r="B3926" s="328"/>
      <c r="C3926" s="328"/>
      <c r="D3926" s="329"/>
      <c r="E3926" s="330"/>
      <c r="F3926" s="330"/>
      <c r="G3926" s="330"/>
      <c r="H3926" s="331"/>
      <c r="I3926" s="332"/>
      <c r="J3926" s="332"/>
      <c r="K3926" s="332"/>
      <c r="L3926" s="332"/>
      <c r="M3926" s="332"/>
      <c r="N3926" s="333"/>
    </row>
    <row r="3927" spans="2:14" x14ac:dyDescent="0.25">
      <c r="B3927" s="328"/>
      <c r="C3927" s="328"/>
      <c r="D3927" s="329"/>
      <c r="E3927" s="330"/>
      <c r="F3927" s="330"/>
      <c r="G3927" s="330"/>
      <c r="H3927" s="331"/>
      <c r="I3927" s="332"/>
      <c r="J3927" s="332"/>
      <c r="K3927" s="332"/>
      <c r="L3927" s="332"/>
      <c r="M3927" s="332"/>
      <c r="N3927" s="333"/>
    </row>
    <row r="3928" spans="2:14" x14ac:dyDescent="0.25">
      <c r="B3928" s="328"/>
      <c r="C3928" s="328"/>
      <c r="D3928" s="329"/>
      <c r="E3928" s="330"/>
      <c r="F3928" s="330"/>
      <c r="G3928" s="330"/>
      <c r="H3928" s="331"/>
      <c r="I3928" s="332"/>
      <c r="J3928" s="332"/>
      <c r="K3928" s="332"/>
      <c r="L3928" s="332"/>
      <c r="M3928" s="332"/>
      <c r="N3928" s="333"/>
    </row>
    <row r="3929" spans="2:14" x14ac:dyDescent="0.25">
      <c r="B3929" s="328"/>
      <c r="C3929" s="328"/>
      <c r="D3929" s="329"/>
      <c r="E3929" s="330"/>
      <c r="F3929" s="330"/>
      <c r="G3929" s="330"/>
      <c r="H3929" s="331"/>
      <c r="I3929" s="332"/>
      <c r="J3929" s="332"/>
      <c r="K3929" s="332"/>
      <c r="L3929" s="332"/>
      <c r="M3929" s="332"/>
      <c r="N3929" s="333"/>
    </row>
    <row r="3930" spans="2:14" x14ac:dyDescent="0.25">
      <c r="B3930" s="328"/>
      <c r="C3930" s="328"/>
      <c r="D3930" s="329"/>
      <c r="E3930" s="330"/>
      <c r="F3930" s="330"/>
      <c r="G3930" s="330"/>
      <c r="H3930" s="331"/>
      <c r="I3930" s="332"/>
      <c r="J3930" s="332"/>
      <c r="K3930" s="332"/>
      <c r="L3930" s="332"/>
      <c r="M3930" s="332"/>
      <c r="N3930" s="333"/>
    </row>
    <row r="3931" spans="2:14" x14ac:dyDescent="0.25">
      <c r="B3931" s="328"/>
      <c r="C3931" s="328"/>
      <c r="D3931" s="329"/>
      <c r="E3931" s="330"/>
      <c r="F3931" s="330"/>
      <c r="G3931" s="330"/>
      <c r="H3931" s="331"/>
      <c r="I3931" s="332"/>
      <c r="J3931" s="332"/>
      <c r="K3931" s="332"/>
      <c r="L3931" s="332"/>
      <c r="M3931" s="332"/>
      <c r="N3931" s="333"/>
    </row>
    <row r="3932" spans="2:14" x14ac:dyDescent="0.25">
      <c r="B3932" s="328"/>
      <c r="C3932" s="328"/>
      <c r="D3932" s="329"/>
      <c r="E3932" s="330"/>
      <c r="F3932" s="330"/>
      <c r="G3932" s="330"/>
      <c r="H3932" s="331"/>
      <c r="I3932" s="332"/>
      <c r="J3932" s="332"/>
      <c r="K3932" s="332"/>
      <c r="L3932" s="332"/>
      <c r="M3932" s="332"/>
      <c r="N3932" s="333"/>
    </row>
    <row r="3933" spans="2:14" x14ac:dyDescent="0.25">
      <c r="B3933" s="328"/>
      <c r="C3933" s="328"/>
      <c r="D3933" s="329"/>
      <c r="E3933" s="330"/>
      <c r="F3933" s="330"/>
      <c r="G3933" s="330"/>
      <c r="H3933" s="331"/>
      <c r="I3933" s="332"/>
      <c r="J3933" s="332"/>
      <c r="K3933" s="332"/>
      <c r="L3933" s="332"/>
      <c r="M3933" s="332"/>
      <c r="N3933" s="333"/>
    </row>
    <row r="3934" spans="2:14" x14ac:dyDescent="0.25">
      <c r="B3934" s="328"/>
      <c r="C3934" s="328"/>
      <c r="D3934" s="329"/>
      <c r="E3934" s="330"/>
      <c r="F3934" s="330"/>
      <c r="G3934" s="330"/>
      <c r="H3934" s="331"/>
      <c r="I3934" s="332"/>
      <c r="J3934" s="332"/>
      <c r="K3934" s="332"/>
      <c r="L3934" s="332"/>
      <c r="M3934" s="332"/>
      <c r="N3934" s="333"/>
    </row>
    <row r="3935" spans="2:14" x14ac:dyDescent="0.25">
      <c r="B3935" s="328"/>
      <c r="C3935" s="328"/>
      <c r="D3935" s="329"/>
      <c r="E3935" s="330"/>
      <c r="F3935" s="330"/>
      <c r="G3935" s="330"/>
      <c r="H3935" s="331"/>
      <c r="I3935" s="332"/>
      <c r="J3935" s="332"/>
      <c r="K3935" s="332"/>
      <c r="L3935" s="332"/>
      <c r="M3935" s="332"/>
      <c r="N3935" s="333"/>
    </row>
    <row r="3936" spans="2:14" x14ac:dyDescent="0.25">
      <c r="B3936" s="328"/>
      <c r="C3936" s="328"/>
      <c r="D3936" s="329"/>
      <c r="E3936" s="330"/>
      <c r="F3936" s="330"/>
      <c r="G3936" s="330"/>
      <c r="H3936" s="331"/>
      <c r="I3936" s="332"/>
      <c r="J3936" s="332"/>
      <c r="K3936" s="332"/>
      <c r="L3936" s="332"/>
      <c r="M3936" s="332"/>
      <c r="N3936" s="333"/>
    </row>
    <row r="3937" spans="2:14" x14ac:dyDescent="0.25">
      <c r="B3937" s="328"/>
      <c r="C3937" s="328"/>
      <c r="D3937" s="329"/>
      <c r="E3937" s="330"/>
      <c r="F3937" s="330"/>
      <c r="G3937" s="330"/>
      <c r="H3937" s="331"/>
      <c r="I3937" s="332"/>
      <c r="J3937" s="332"/>
      <c r="K3937" s="332"/>
      <c r="L3937" s="332"/>
      <c r="M3937" s="332"/>
      <c r="N3937" s="333"/>
    </row>
    <row r="3938" spans="2:14" x14ac:dyDescent="0.25">
      <c r="B3938" s="328"/>
      <c r="C3938" s="328"/>
      <c r="D3938" s="329"/>
      <c r="E3938" s="330"/>
      <c r="F3938" s="330"/>
      <c r="G3938" s="330"/>
      <c r="H3938" s="331"/>
      <c r="I3938" s="332"/>
      <c r="J3938" s="332"/>
      <c r="K3938" s="332"/>
      <c r="L3938" s="332"/>
      <c r="M3938" s="332"/>
      <c r="N3938" s="333"/>
    </row>
    <row r="3939" spans="2:14" x14ac:dyDescent="0.25">
      <c r="B3939" s="328"/>
      <c r="C3939" s="328"/>
      <c r="D3939" s="329"/>
      <c r="E3939" s="330"/>
      <c r="F3939" s="330"/>
      <c r="G3939" s="330"/>
      <c r="H3939" s="331"/>
      <c r="I3939" s="332"/>
      <c r="J3939" s="332"/>
      <c r="K3939" s="332"/>
      <c r="L3939" s="332"/>
      <c r="M3939" s="332"/>
      <c r="N3939" s="333"/>
    </row>
    <row r="3940" spans="2:14" x14ac:dyDescent="0.25">
      <c r="B3940" s="328"/>
      <c r="C3940" s="328"/>
      <c r="D3940" s="329"/>
      <c r="E3940" s="330"/>
      <c r="F3940" s="330"/>
      <c r="G3940" s="330"/>
      <c r="H3940" s="331"/>
      <c r="I3940" s="332"/>
      <c r="J3940" s="332"/>
      <c r="K3940" s="332"/>
      <c r="L3940" s="332"/>
      <c r="M3940" s="332"/>
      <c r="N3940" s="333"/>
    </row>
    <row r="3941" spans="2:14" x14ac:dyDescent="0.25">
      <c r="B3941" s="328"/>
      <c r="C3941" s="328"/>
      <c r="D3941" s="329"/>
      <c r="E3941" s="330"/>
      <c r="F3941" s="330"/>
      <c r="G3941" s="330"/>
      <c r="H3941" s="331"/>
      <c r="I3941" s="332"/>
      <c r="J3941" s="332"/>
      <c r="K3941" s="332"/>
      <c r="L3941" s="332"/>
      <c r="M3941" s="332"/>
      <c r="N3941" s="333"/>
    </row>
    <row r="3942" spans="2:14" x14ac:dyDescent="0.25">
      <c r="B3942" s="328"/>
      <c r="C3942" s="328"/>
      <c r="D3942" s="329"/>
      <c r="E3942" s="330"/>
      <c r="F3942" s="330"/>
      <c r="G3942" s="330"/>
      <c r="H3942" s="331"/>
      <c r="I3942" s="332"/>
      <c r="J3942" s="332"/>
      <c r="K3942" s="332"/>
      <c r="L3942" s="332"/>
      <c r="M3942" s="332"/>
      <c r="N3942" s="333"/>
    </row>
    <row r="3943" spans="2:14" x14ac:dyDescent="0.25">
      <c r="B3943" s="328"/>
      <c r="C3943" s="328"/>
      <c r="D3943" s="329"/>
      <c r="E3943" s="330"/>
      <c r="F3943" s="330"/>
      <c r="G3943" s="330"/>
      <c r="H3943" s="331"/>
      <c r="I3943" s="332"/>
      <c r="J3943" s="332"/>
      <c r="K3943" s="332"/>
      <c r="L3943" s="332"/>
      <c r="M3943" s="332"/>
      <c r="N3943" s="333"/>
    </row>
    <row r="3944" spans="2:14" x14ac:dyDescent="0.25">
      <c r="B3944" s="328"/>
      <c r="C3944" s="328"/>
      <c r="D3944" s="329"/>
      <c r="E3944" s="330"/>
      <c r="F3944" s="330"/>
      <c r="G3944" s="330"/>
      <c r="H3944" s="331"/>
      <c r="I3944" s="332"/>
      <c r="J3944" s="332"/>
      <c r="K3944" s="332"/>
      <c r="L3944" s="332"/>
      <c r="M3944" s="332"/>
      <c r="N3944" s="333"/>
    </row>
    <row r="3945" spans="2:14" x14ac:dyDescent="0.25">
      <c r="B3945" s="328"/>
      <c r="C3945" s="328"/>
      <c r="D3945" s="329"/>
      <c r="E3945" s="330"/>
      <c r="F3945" s="330"/>
      <c r="G3945" s="330"/>
      <c r="H3945" s="331"/>
      <c r="I3945" s="332"/>
      <c r="J3945" s="332"/>
      <c r="K3945" s="332"/>
      <c r="L3945" s="332"/>
      <c r="M3945" s="332"/>
      <c r="N3945" s="333"/>
    </row>
    <row r="3946" spans="2:14" x14ac:dyDescent="0.25">
      <c r="B3946" s="328"/>
      <c r="C3946" s="328"/>
      <c r="D3946" s="329"/>
      <c r="E3946" s="330"/>
      <c r="F3946" s="330"/>
      <c r="G3946" s="330"/>
      <c r="H3946" s="331"/>
      <c r="I3946" s="332"/>
      <c r="J3946" s="332"/>
      <c r="K3946" s="332"/>
      <c r="L3946" s="332"/>
      <c r="M3946" s="332"/>
      <c r="N3946" s="333"/>
    </row>
    <row r="3947" spans="2:14" x14ac:dyDescent="0.25">
      <c r="B3947" s="328"/>
      <c r="C3947" s="328"/>
      <c r="D3947" s="329"/>
      <c r="E3947" s="330"/>
      <c r="F3947" s="330"/>
      <c r="G3947" s="330"/>
      <c r="H3947" s="331"/>
      <c r="I3947" s="332"/>
      <c r="J3947" s="332"/>
      <c r="K3947" s="332"/>
      <c r="L3947" s="332"/>
      <c r="M3947" s="332"/>
      <c r="N3947" s="333"/>
    </row>
    <row r="3948" spans="2:14" x14ac:dyDescent="0.25">
      <c r="B3948" s="328"/>
      <c r="C3948" s="328"/>
      <c r="D3948" s="329"/>
      <c r="E3948" s="330"/>
      <c r="F3948" s="330"/>
      <c r="G3948" s="330"/>
      <c r="H3948" s="331"/>
      <c r="I3948" s="332"/>
      <c r="J3948" s="332"/>
      <c r="K3948" s="332"/>
      <c r="L3948" s="332"/>
      <c r="M3948" s="332"/>
      <c r="N3948" s="333"/>
    </row>
    <row r="3949" spans="2:14" x14ac:dyDescent="0.25">
      <c r="B3949" s="328"/>
      <c r="C3949" s="328"/>
      <c r="D3949" s="329"/>
      <c r="E3949" s="330"/>
      <c r="F3949" s="330"/>
      <c r="G3949" s="330"/>
      <c r="H3949" s="331"/>
      <c r="I3949" s="332"/>
      <c r="J3949" s="332"/>
      <c r="K3949" s="332"/>
      <c r="L3949" s="332"/>
      <c r="M3949" s="332"/>
      <c r="N3949" s="333"/>
    </row>
    <row r="3950" spans="2:14" x14ac:dyDescent="0.25">
      <c r="B3950" s="328"/>
      <c r="C3950" s="328"/>
      <c r="D3950" s="329"/>
      <c r="E3950" s="330"/>
      <c r="F3950" s="330"/>
      <c r="G3950" s="330"/>
      <c r="H3950" s="331"/>
      <c r="I3950" s="332"/>
      <c r="J3950" s="332"/>
      <c r="K3950" s="332"/>
      <c r="L3950" s="332"/>
      <c r="M3950" s="332"/>
      <c r="N3950" s="333"/>
    </row>
    <row r="3951" spans="2:14" x14ac:dyDescent="0.25">
      <c r="B3951" s="328"/>
      <c r="C3951" s="328"/>
      <c r="D3951" s="329"/>
      <c r="E3951" s="330"/>
      <c r="F3951" s="330"/>
      <c r="G3951" s="330"/>
      <c r="H3951" s="331"/>
      <c r="I3951" s="332"/>
      <c r="J3951" s="332"/>
      <c r="K3951" s="332"/>
      <c r="L3951" s="332"/>
      <c r="M3951" s="332"/>
      <c r="N3951" s="333"/>
    </row>
    <row r="3952" spans="2:14" x14ac:dyDescent="0.25">
      <c r="B3952" s="328"/>
      <c r="C3952" s="328"/>
      <c r="D3952" s="329"/>
      <c r="E3952" s="330"/>
      <c r="F3952" s="330"/>
      <c r="G3952" s="330"/>
      <c r="H3952" s="331"/>
      <c r="I3952" s="332"/>
      <c r="J3952" s="332"/>
      <c r="K3952" s="332"/>
      <c r="L3952" s="332"/>
      <c r="M3952" s="332"/>
      <c r="N3952" s="333"/>
    </row>
    <row r="3953" spans="2:14" x14ac:dyDescent="0.25">
      <c r="B3953" s="328"/>
      <c r="C3953" s="328"/>
      <c r="D3953" s="329"/>
      <c r="E3953" s="330"/>
      <c r="F3953" s="330"/>
      <c r="G3953" s="330"/>
      <c r="H3953" s="331"/>
      <c r="I3953" s="332"/>
      <c r="J3953" s="332"/>
      <c r="K3953" s="332"/>
      <c r="L3953" s="332"/>
      <c r="M3953" s="332"/>
      <c r="N3953" s="333"/>
    </row>
    <row r="3954" spans="2:14" x14ac:dyDescent="0.25">
      <c r="B3954" s="328"/>
      <c r="C3954" s="328"/>
      <c r="D3954" s="329"/>
      <c r="E3954" s="330"/>
      <c r="F3954" s="330"/>
      <c r="G3954" s="330"/>
      <c r="H3954" s="331"/>
      <c r="I3954" s="332"/>
      <c r="J3954" s="332"/>
      <c r="K3954" s="332"/>
      <c r="L3954" s="332"/>
      <c r="M3954" s="332"/>
      <c r="N3954" s="333"/>
    </row>
    <row r="3955" spans="2:14" x14ac:dyDescent="0.25">
      <c r="B3955" s="328"/>
      <c r="C3955" s="328"/>
      <c r="D3955" s="329"/>
      <c r="E3955" s="330"/>
      <c r="F3955" s="330"/>
      <c r="G3955" s="330"/>
      <c r="H3955" s="331"/>
      <c r="I3955" s="332"/>
      <c r="J3955" s="332"/>
      <c r="K3955" s="332"/>
      <c r="L3955" s="332"/>
      <c r="M3955" s="332"/>
      <c r="N3955" s="333"/>
    </row>
    <row r="3956" spans="2:14" x14ac:dyDescent="0.25">
      <c r="B3956" s="328"/>
      <c r="C3956" s="328"/>
      <c r="D3956" s="329"/>
      <c r="E3956" s="330"/>
      <c r="F3956" s="330"/>
      <c r="G3956" s="330"/>
      <c r="H3956" s="331"/>
      <c r="I3956" s="332"/>
      <c r="J3956" s="332"/>
      <c r="K3956" s="332"/>
      <c r="L3956" s="332"/>
      <c r="M3956" s="332"/>
      <c r="N3956" s="333"/>
    </row>
    <row r="3957" spans="2:14" x14ac:dyDescent="0.25">
      <c r="B3957" s="328"/>
      <c r="C3957" s="328"/>
      <c r="D3957" s="329"/>
      <c r="E3957" s="330"/>
      <c r="F3957" s="330"/>
      <c r="G3957" s="330"/>
      <c r="H3957" s="331"/>
      <c r="I3957" s="332"/>
      <c r="J3957" s="332"/>
      <c r="K3957" s="332"/>
      <c r="L3957" s="332"/>
      <c r="M3957" s="332"/>
      <c r="N3957" s="333"/>
    </row>
    <row r="3958" spans="2:14" x14ac:dyDescent="0.25">
      <c r="B3958" s="328"/>
      <c r="C3958" s="328"/>
      <c r="D3958" s="329"/>
      <c r="E3958" s="330"/>
      <c r="F3958" s="330"/>
      <c r="G3958" s="330"/>
      <c r="H3958" s="331"/>
      <c r="I3958" s="332"/>
      <c r="J3958" s="332"/>
      <c r="K3958" s="332"/>
      <c r="L3958" s="332"/>
      <c r="M3958" s="332"/>
      <c r="N3958" s="333"/>
    </row>
    <row r="3959" spans="2:14" x14ac:dyDescent="0.25">
      <c r="B3959" s="328"/>
      <c r="C3959" s="328"/>
      <c r="D3959" s="329"/>
      <c r="E3959" s="330"/>
      <c r="F3959" s="330"/>
      <c r="G3959" s="330"/>
      <c r="H3959" s="331"/>
      <c r="I3959" s="332"/>
      <c r="J3959" s="332"/>
      <c r="K3959" s="332"/>
      <c r="L3959" s="332"/>
      <c r="M3959" s="332"/>
      <c r="N3959" s="333"/>
    </row>
    <row r="3960" spans="2:14" x14ac:dyDescent="0.25">
      <c r="B3960" s="328"/>
      <c r="C3960" s="328"/>
      <c r="D3960" s="329"/>
      <c r="E3960" s="330"/>
      <c r="F3960" s="330"/>
      <c r="G3960" s="330"/>
      <c r="H3960" s="331"/>
      <c r="I3960" s="332"/>
      <c r="J3960" s="332"/>
      <c r="K3960" s="332"/>
      <c r="L3960" s="332"/>
      <c r="M3960" s="332"/>
      <c r="N3960" s="333"/>
    </row>
    <row r="3961" spans="2:14" x14ac:dyDescent="0.25">
      <c r="B3961" s="328"/>
      <c r="C3961" s="328"/>
      <c r="D3961" s="329"/>
      <c r="E3961" s="330"/>
      <c r="F3961" s="330"/>
      <c r="G3961" s="330"/>
      <c r="H3961" s="331"/>
      <c r="I3961" s="332"/>
      <c r="J3961" s="332"/>
      <c r="K3961" s="332"/>
      <c r="L3961" s="332"/>
      <c r="M3961" s="332"/>
      <c r="N3961" s="333"/>
    </row>
    <row r="3962" spans="2:14" x14ac:dyDescent="0.25">
      <c r="B3962" s="328"/>
      <c r="C3962" s="328"/>
      <c r="D3962" s="329"/>
      <c r="E3962" s="330"/>
      <c r="F3962" s="330"/>
      <c r="G3962" s="330"/>
      <c r="H3962" s="331"/>
      <c r="I3962" s="332"/>
      <c r="J3962" s="332"/>
      <c r="K3962" s="332"/>
      <c r="L3962" s="332"/>
      <c r="M3962" s="332"/>
      <c r="N3962" s="333"/>
    </row>
    <row r="3963" spans="2:14" x14ac:dyDescent="0.25">
      <c r="B3963" s="328"/>
      <c r="C3963" s="328"/>
      <c r="D3963" s="329"/>
      <c r="E3963" s="330"/>
      <c r="F3963" s="330"/>
      <c r="G3963" s="330"/>
      <c r="H3963" s="331"/>
      <c r="I3963" s="332"/>
      <c r="J3963" s="332"/>
      <c r="K3963" s="332"/>
      <c r="L3963" s="332"/>
      <c r="M3963" s="332"/>
      <c r="N3963" s="333"/>
    </row>
    <row r="3964" spans="2:14" x14ac:dyDescent="0.25">
      <c r="B3964" s="328"/>
      <c r="C3964" s="328"/>
      <c r="D3964" s="329"/>
      <c r="E3964" s="330"/>
      <c r="F3964" s="330"/>
      <c r="G3964" s="330"/>
      <c r="H3964" s="331"/>
      <c r="I3964" s="332"/>
      <c r="J3964" s="332"/>
      <c r="K3964" s="332"/>
      <c r="L3964" s="332"/>
      <c r="M3964" s="332"/>
      <c r="N3964" s="333"/>
    </row>
    <row r="3965" spans="2:14" x14ac:dyDescent="0.25">
      <c r="B3965" s="328"/>
      <c r="C3965" s="328"/>
      <c r="D3965" s="329"/>
      <c r="E3965" s="330"/>
      <c r="F3965" s="330"/>
      <c r="G3965" s="330"/>
      <c r="H3965" s="331"/>
      <c r="I3965" s="332"/>
      <c r="J3965" s="332"/>
      <c r="K3965" s="332"/>
      <c r="L3965" s="332"/>
      <c r="M3965" s="332"/>
      <c r="N3965" s="333"/>
    </row>
    <row r="3966" spans="2:14" x14ac:dyDescent="0.25">
      <c r="B3966" s="328"/>
      <c r="C3966" s="328"/>
      <c r="D3966" s="329"/>
      <c r="E3966" s="330"/>
      <c r="F3966" s="330"/>
      <c r="G3966" s="330"/>
      <c r="H3966" s="331"/>
      <c r="I3966" s="332"/>
      <c r="J3966" s="332"/>
      <c r="K3966" s="332"/>
      <c r="L3966" s="332"/>
      <c r="M3966" s="332"/>
      <c r="N3966" s="333"/>
    </row>
    <row r="3967" spans="2:14" x14ac:dyDescent="0.25">
      <c r="B3967" s="328"/>
      <c r="C3967" s="328"/>
      <c r="D3967" s="329"/>
      <c r="E3967" s="330"/>
      <c r="F3967" s="330"/>
      <c r="G3967" s="330"/>
      <c r="H3967" s="331"/>
      <c r="I3967" s="332"/>
      <c r="J3967" s="332"/>
      <c r="K3967" s="332"/>
      <c r="L3967" s="332"/>
      <c r="M3967" s="332"/>
      <c r="N3967" s="333"/>
    </row>
    <row r="3968" spans="2:14" x14ac:dyDescent="0.25">
      <c r="B3968" s="328"/>
      <c r="C3968" s="328"/>
      <c r="D3968" s="329"/>
      <c r="E3968" s="330"/>
      <c r="F3968" s="330"/>
      <c r="G3968" s="330"/>
      <c r="H3968" s="331"/>
      <c r="I3968" s="332"/>
      <c r="J3968" s="332"/>
      <c r="K3968" s="332"/>
      <c r="L3968" s="332"/>
      <c r="M3968" s="332"/>
      <c r="N3968" s="333"/>
    </row>
    <row r="3969" spans="2:14" x14ac:dyDescent="0.25">
      <c r="B3969" s="328"/>
      <c r="C3969" s="328"/>
      <c r="D3969" s="329"/>
      <c r="E3969" s="330"/>
      <c r="F3969" s="330"/>
      <c r="G3969" s="330"/>
      <c r="H3969" s="331"/>
      <c r="I3969" s="332"/>
      <c r="J3969" s="332"/>
      <c r="K3969" s="332"/>
      <c r="L3969" s="332"/>
      <c r="M3969" s="332"/>
      <c r="N3969" s="333"/>
    </row>
    <row r="3970" spans="2:14" x14ac:dyDescent="0.25">
      <c r="B3970" s="328"/>
      <c r="C3970" s="328"/>
      <c r="D3970" s="329"/>
      <c r="E3970" s="330"/>
      <c r="F3970" s="330"/>
      <c r="G3970" s="330"/>
      <c r="H3970" s="331"/>
      <c r="I3970" s="332"/>
      <c r="J3970" s="332"/>
      <c r="K3970" s="332"/>
      <c r="L3970" s="332"/>
      <c r="M3970" s="332"/>
      <c r="N3970" s="333"/>
    </row>
    <row r="3971" spans="2:14" x14ac:dyDescent="0.25">
      <c r="B3971" s="328"/>
      <c r="C3971" s="328"/>
      <c r="D3971" s="329"/>
      <c r="E3971" s="330"/>
      <c r="F3971" s="330"/>
      <c r="G3971" s="330"/>
      <c r="H3971" s="331"/>
      <c r="I3971" s="332"/>
      <c r="J3971" s="332"/>
      <c r="K3971" s="332"/>
      <c r="L3971" s="332"/>
      <c r="M3971" s="332"/>
      <c r="N3971" s="333"/>
    </row>
    <row r="3972" spans="2:14" x14ac:dyDescent="0.25">
      <c r="B3972" s="328"/>
      <c r="C3972" s="328"/>
      <c r="D3972" s="329"/>
      <c r="E3972" s="330"/>
      <c r="F3972" s="330"/>
      <c r="G3972" s="330"/>
      <c r="H3972" s="331"/>
      <c r="I3972" s="332"/>
      <c r="J3972" s="332"/>
      <c r="K3972" s="332"/>
      <c r="L3972" s="332"/>
      <c r="M3972" s="332"/>
      <c r="N3972" s="333"/>
    </row>
    <row r="3973" spans="2:14" x14ac:dyDescent="0.25">
      <c r="B3973" s="328"/>
      <c r="C3973" s="328"/>
      <c r="D3973" s="329"/>
      <c r="E3973" s="330"/>
      <c r="F3973" s="330"/>
      <c r="G3973" s="330"/>
      <c r="H3973" s="331"/>
      <c r="I3973" s="332"/>
      <c r="J3973" s="332"/>
      <c r="K3973" s="332"/>
      <c r="L3973" s="332"/>
      <c r="M3973" s="332"/>
      <c r="N3973" s="333"/>
    </row>
    <row r="3974" spans="2:14" x14ac:dyDescent="0.25">
      <c r="B3974" s="328"/>
      <c r="C3974" s="328"/>
      <c r="D3974" s="329"/>
      <c r="E3974" s="330"/>
      <c r="F3974" s="330"/>
      <c r="G3974" s="330"/>
      <c r="H3974" s="331"/>
      <c r="I3974" s="332"/>
      <c r="J3974" s="332"/>
      <c r="K3974" s="332"/>
      <c r="L3974" s="332"/>
      <c r="M3974" s="332"/>
      <c r="N3974" s="333"/>
    </row>
    <row r="3975" spans="2:14" x14ac:dyDescent="0.25">
      <c r="B3975" s="328"/>
      <c r="C3975" s="328"/>
      <c r="D3975" s="329"/>
      <c r="E3975" s="330"/>
      <c r="F3975" s="330"/>
      <c r="G3975" s="330"/>
      <c r="H3975" s="331"/>
      <c r="I3975" s="332"/>
      <c r="J3975" s="332"/>
      <c r="K3975" s="332"/>
      <c r="L3975" s="332"/>
      <c r="M3975" s="332"/>
      <c r="N3975" s="333"/>
    </row>
    <row r="3976" spans="2:14" x14ac:dyDescent="0.25">
      <c r="B3976" s="328"/>
      <c r="C3976" s="328"/>
      <c r="D3976" s="329"/>
      <c r="E3976" s="330"/>
      <c r="F3976" s="330"/>
      <c r="G3976" s="330"/>
      <c r="H3976" s="331"/>
      <c r="I3976" s="332"/>
      <c r="J3976" s="332"/>
      <c r="K3976" s="332"/>
      <c r="L3976" s="332"/>
      <c r="M3976" s="332"/>
      <c r="N3976" s="333"/>
    </row>
    <row r="3977" spans="2:14" x14ac:dyDescent="0.25">
      <c r="B3977" s="328"/>
      <c r="C3977" s="328"/>
      <c r="D3977" s="329"/>
      <c r="E3977" s="330"/>
      <c r="F3977" s="330"/>
      <c r="G3977" s="330"/>
      <c r="H3977" s="331"/>
      <c r="I3977" s="332"/>
      <c r="J3977" s="332"/>
      <c r="K3977" s="332"/>
      <c r="L3977" s="332"/>
      <c r="M3977" s="332"/>
      <c r="N3977" s="333"/>
    </row>
    <row r="3978" spans="2:14" x14ac:dyDescent="0.25">
      <c r="B3978" s="328"/>
      <c r="C3978" s="328"/>
      <c r="D3978" s="329"/>
      <c r="E3978" s="330"/>
      <c r="F3978" s="330"/>
      <c r="G3978" s="330"/>
      <c r="H3978" s="331"/>
      <c r="I3978" s="332"/>
      <c r="J3978" s="332"/>
      <c r="K3978" s="332"/>
      <c r="L3978" s="332"/>
      <c r="M3978" s="332"/>
      <c r="N3978" s="333"/>
    </row>
    <row r="3979" spans="2:14" x14ac:dyDescent="0.25">
      <c r="B3979" s="328"/>
      <c r="C3979" s="328"/>
      <c r="D3979" s="329"/>
      <c r="E3979" s="330"/>
      <c r="F3979" s="330"/>
      <c r="G3979" s="330"/>
      <c r="H3979" s="331"/>
      <c r="I3979" s="332"/>
      <c r="J3979" s="332"/>
      <c r="K3979" s="332"/>
      <c r="L3979" s="332"/>
      <c r="M3979" s="332"/>
      <c r="N3979" s="333"/>
    </row>
    <row r="3980" spans="2:14" x14ac:dyDescent="0.25">
      <c r="B3980" s="328"/>
      <c r="C3980" s="328"/>
      <c r="D3980" s="329"/>
      <c r="E3980" s="330"/>
      <c r="F3980" s="330"/>
      <c r="G3980" s="330"/>
      <c r="H3980" s="331"/>
      <c r="I3980" s="332"/>
      <c r="J3980" s="332"/>
      <c r="K3980" s="332"/>
      <c r="L3980" s="332"/>
      <c r="M3980" s="332"/>
      <c r="N3980" s="333"/>
    </row>
    <row r="3981" spans="2:14" x14ac:dyDescent="0.25">
      <c r="B3981" s="328"/>
      <c r="C3981" s="328"/>
      <c r="D3981" s="329"/>
      <c r="E3981" s="330"/>
      <c r="F3981" s="330"/>
      <c r="G3981" s="330"/>
      <c r="H3981" s="331"/>
      <c r="I3981" s="332"/>
      <c r="J3981" s="332"/>
      <c r="K3981" s="332"/>
      <c r="L3981" s="332"/>
      <c r="M3981" s="332"/>
      <c r="N3981" s="333"/>
    </row>
    <row r="3982" spans="2:14" x14ac:dyDescent="0.25">
      <c r="B3982" s="328"/>
      <c r="C3982" s="328"/>
      <c r="D3982" s="329"/>
      <c r="E3982" s="330"/>
      <c r="F3982" s="330"/>
      <c r="G3982" s="330"/>
      <c r="H3982" s="331"/>
      <c r="I3982" s="332"/>
      <c r="J3982" s="332"/>
      <c r="K3982" s="332"/>
      <c r="L3982" s="332"/>
      <c r="M3982" s="332"/>
      <c r="N3982" s="333"/>
    </row>
    <row r="3983" spans="2:14" x14ac:dyDescent="0.25">
      <c r="B3983" s="328"/>
      <c r="C3983" s="328"/>
      <c r="D3983" s="329"/>
      <c r="E3983" s="330"/>
      <c r="F3983" s="330"/>
      <c r="G3983" s="330"/>
      <c r="H3983" s="331"/>
      <c r="I3983" s="332"/>
      <c r="J3983" s="332"/>
      <c r="K3983" s="332"/>
      <c r="L3983" s="332"/>
      <c r="M3983" s="332"/>
      <c r="N3983" s="333"/>
    </row>
    <row r="3984" spans="2:14" x14ac:dyDescent="0.25">
      <c r="B3984" s="328"/>
      <c r="C3984" s="328"/>
      <c r="D3984" s="329"/>
      <c r="E3984" s="330"/>
      <c r="F3984" s="330"/>
      <c r="G3984" s="330"/>
      <c r="H3984" s="331"/>
      <c r="I3984" s="332"/>
      <c r="J3984" s="332"/>
      <c r="K3984" s="332"/>
      <c r="L3984" s="332"/>
      <c r="M3984" s="332"/>
      <c r="N3984" s="333"/>
    </row>
    <row r="3985" spans="2:14" x14ac:dyDescent="0.25">
      <c r="B3985" s="328"/>
      <c r="C3985" s="328"/>
      <c r="D3985" s="329"/>
      <c r="E3985" s="330"/>
      <c r="F3985" s="330"/>
      <c r="G3985" s="330"/>
      <c r="H3985" s="331"/>
      <c r="I3985" s="332"/>
      <c r="J3985" s="332"/>
      <c r="K3985" s="332"/>
      <c r="L3985" s="332"/>
      <c r="M3985" s="332"/>
      <c r="N3985" s="333"/>
    </row>
    <row r="3986" spans="2:14" x14ac:dyDescent="0.25">
      <c r="B3986" s="328"/>
      <c r="C3986" s="328"/>
      <c r="D3986" s="329"/>
      <c r="E3986" s="330"/>
      <c r="F3986" s="330"/>
      <c r="G3986" s="330"/>
      <c r="H3986" s="331"/>
      <c r="I3986" s="332"/>
      <c r="J3986" s="332"/>
      <c r="K3986" s="332"/>
      <c r="L3986" s="332"/>
      <c r="M3986" s="332"/>
      <c r="N3986" s="333"/>
    </row>
    <row r="3987" spans="2:14" x14ac:dyDescent="0.25">
      <c r="B3987" s="328"/>
      <c r="C3987" s="328"/>
      <c r="D3987" s="329"/>
      <c r="E3987" s="330"/>
      <c r="F3987" s="330"/>
      <c r="G3987" s="330"/>
      <c r="H3987" s="331"/>
      <c r="I3987" s="332"/>
      <c r="J3987" s="332"/>
      <c r="K3987" s="332"/>
      <c r="L3987" s="332"/>
      <c r="M3987" s="332"/>
      <c r="N3987" s="333"/>
    </row>
    <row r="3988" spans="2:14" x14ac:dyDescent="0.25">
      <c r="B3988" s="328"/>
      <c r="C3988" s="328"/>
      <c r="D3988" s="329"/>
      <c r="E3988" s="330"/>
      <c r="F3988" s="330"/>
      <c r="G3988" s="330"/>
      <c r="H3988" s="331"/>
      <c r="I3988" s="332"/>
      <c r="J3988" s="332"/>
      <c r="K3988" s="332"/>
      <c r="L3988" s="332"/>
      <c r="M3988" s="332"/>
      <c r="N3988" s="333"/>
    </row>
    <row r="3989" spans="2:14" x14ac:dyDescent="0.25">
      <c r="B3989" s="328"/>
      <c r="C3989" s="328"/>
      <c r="D3989" s="329"/>
      <c r="E3989" s="330"/>
      <c r="F3989" s="330"/>
      <c r="G3989" s="330"/>
      <c r="H3989" s="331"/>
      <c r="I3989" s="332"/>
      <c r="J3989" s="332"/>
      <c r="K3989" s="332"/>
      <c r="L3989" s="332"/>
      <c r="M3989" s="332"/>
      <c r="N3989" s="333"/>
    </row>
    <row r="3990" spans="2:14" x14ac:dyDescent="0.25">
      <c r="B3990" s="328"/>
      <c r="C3990" s="328"/>
      <c r="D3990" s="329"/>
      <c r="E3990" s="330"/>
      <c r="F3990" s="330"/>
      <c r="G3990" s="330"/>
      <c r="H3990" s="331"/>
      <c r="I3990" s="332"/>
      <c r="J3990" s="332"/>
      <c r="K3990" s="332"/>
      <c r="L3990" s="332"/>
      <c r="M3990" s="332"/>
      <c r="N3990" s="333"/>
    </row>
    <row r="3991" spans="2:14" x14ac:dyDescent="0.25">
      <c r="B3991" s="328"/>
      <c r="C3991" s="328"/>
      <c r="D3991" s="329"/>
      <c r="E3991" s="330"/>
      <c r="F3991" s="330"/>
      <c r="G3991" s="330"/>
      <c r="H3991" s="331"/>
      <c r="I3991" s="332"/>
      <c r="J3991" s="332"/>
      <c r="K3991" s="332"/>
      <c r="L3991" s="332"/>
      <c r="M3991" s="332"/>
      <c r="N3991" s="333"/>
    </row>
    <row r="3992" spans="2:14" x14ac:dyDescent="0.25">
      <c r="B3992" s="328"/>
      <c r="C3992" s="328"/>
      <c r="D3992" s="329"/>
      <c r="E3992" s="330"/>
      <c r="F3992" s="330"/>
      <c r="G3992" s="330"/>
      <c r="H3992" s="331"/>
      <c r="I3992" s="332"/>
      <c r="J3992" s="332"/>
      <c r="K3992" s="332"/>
      <c r="L3992" s="332"/>
      <c r="M3992" s="332"/>
      <c r="N3992" s="333"/>
    </row>
    <row r="3993" spans="2:14" x14ac:dyDescent="0.25">
      <c r="B3993" s="328"/>
      <c r="C3993" s="328"/>
      <c r="D3993" s="329"/>
      <c r="E3993" s="330"/>
      <c r="F3993" s="330"/>
      <c r="G3993" s="330"/>
      <c r="H3993" s="331"/>
      <c r="I3993" s="332"/>
      <c r="J3993" s="332"/>
      <c r="K3993" s="332"/>
      <c r="L3993" s="332"/>
      <c r="M3993" s="332"/>
      <c r="N3993" s="333"/>
    </row>
    <row r="3994" spans="2:14" x14ac:dyDescent="0.25">
      <c r="B3994" s="328"/>
      <c r="C3994" s="328"/>
      <c r="D3994" s="329"/>
      <c r="E3994" s="330"/>
      <c r="F3994" s="330"/>
      <c r="G3994" s="330"/>
      <c r="H3994" s="331"/>
      <c r="I3994" s="332"/>
      <c r="J3994" s="332"/>
      <c r="K3994" s="332"/>
      <c r="L3994" s="332"/>
      <c r="M3994" s="332"/>
      <c r="N3994" s="333"/>
    </row>
    <row r="3995" spans="2:14" x14ac:dyDescent="0.25">
      <c r="B3995" s="328"/>
      <c r="C3995" s="328"/>
      <c r="D3995" s="329"/>
      <c r="E3995" s="330"/>
      <c r="F3995" s="330"/>
      <c r="G3995" s="330"/>
      <c r="H3995" s="331"/>
      <c r="I3995" s="332"/>
      <c r="J3995" s="332"/>
      <c r="K3995" s="332"/>
      <c r="L3995" s="332"/>
      <c r="M3995" s="332"/>
      <c r="N3995" s="333"/>
    </row>
    <row r="3996" spans="2:14" x14ac:dyDescent="0.25">
      <c r="B3996" s="328"/>
      <c r="C3996" s="328"/>
      <c r="D3996" s="329"/>
      <c r="E3996" s="330"/>
      <c r="F3996" s="330"/>
      <c r="G3996" s="330"/>
      <c r="H3996" s="331"/>
      <c r="I3996" s="332"/>
      <c r="J3996" s="332"/>
      <c r="K3996" s="332"/>
      <c r="L3996" s="332"/>
      <c r="M3996" s="332"/>
      <c r="N3996" s="333"/>
    </row>
    <row r="3997" spans="2:14" x14ac:dyDescent="0.25">
      <c r="B3997" s="328"/>
      <c r="C3997" s="328"/>
      <c r="D3997" s="329"/>
      <c r="E3997" s="330"/>
      <c r="F3997" s="330"/>
      <c r="G3997" s="330"/>
      <c r="H3997" s="331"/>
      <c r="I3997" s="332"/>
      <c r="J3997" s="332"/>
      <c r="K3997" s="332"/>
      <c r="L3997" s="332"/>
      <c r="M3997" s="332"/>
      <c r="N3997" s="333"/>
    </row>
    <row r="3998" spans="2:14" x14ac:dyDescent="0.25">
      <c r="B3998" s="328"/>
      <c r="C3998" s="328"/>
      <c r="D3998" s="329"/>
      <c r="E3998" s="330"/>
      <c r="F3998" s="330"/>
      <c r="G3998" s="330"/>
      <c r="H3998" s="331"/>
      <c r="I3998" s="332"/>
      <c r="J3998" s="332"/>
      <c r="K3998" s="332"/>
      <c r="L3998" s="332"/>
      <c r="M3998" s="332"/>
      <c r="N3998" s="333"/>
    </row>
    <row r="3999" spans="2:14" x14ac:dyDescent="0.25">
      <c r="B3999" s="328"/>
      <c r="C3999" s="328"/>
      <c r="D3999" s="329"/>
      <c r="E3999" s="330"/>
      <c r="F3999" s="330"/>
      <c r="G3999" s="330"/>
      <c r="H3999" s="331"/>
      <c r="I3999" s="332"/>
      <c r="J3999" s="332"/>
      <c r="K3999" s="332"/>
      <c r="L3999" s="332"/>
      <c r="M3999" s="332"/>
      <c r="N3999" s="333"/>
    </row>
    <row r="4000" spans="2:14" x14ac:dyDescent="0.25">
      <c r="B4000" s="328"/>
      <c r="C4000" s="328"/>
      <c r="D4000" s="329"/>
      <c r="E4000" s="330"/>
      <c r="F4000" s="330"/>
      <c r="G4000" s="330"/>
      <c r="H4000" s="331"/>
      <c r="I4000" s="332"/>
      <c r="J4000" s="332"/>
      <c r="K4000" s="332"/>
      <c r="L4000" s="332"/>
      <c r="M4000" s="332"/>
      <c r="N4000" s="333"/>
    </row>
    <row r="4001" spans="2:14" x14ac:dyDescent="0.25">
      <c r="B4001" s="328"/>
      <c r="C4001" s="328"/>
      <c r="D4001" s="329"/>
      <c r="E4001" s="330"/>
      <c r="F4001" s="330"/>
      <c r="G4001" s="330"/>
      <c r="H4001" s="331"/>
      <c r="I4001" s="332"/>
      <c r="J4001" s="332"/>
      <c r="K4001" s="332"/>
      <c r="L4001" s="332"/>
      <c r="M4001" s="332"/>
      <c r="N4001" s="333"/>
    </row>
    <row r="4002" spans="2:14" x14ac:dyDescent="0.25">
      <c r="B4002" s="328"/>
      <c r="C4002" s="328"/>
      <c r="D4002" s="329"/>
      <c r="E4002" s="330"/>
      <c r="F4002" s="330"/>
      <c r="G4002" s="330"/>
      <c r="H4002" s="331"/>
      <c r="I4002" s="332"/>
      <c r="J4002" s="332"/>
      <c r="K4002" s="332"/>
      <c r="L4002" s="332"/>
      <c r="M4002" s="332"/>
      <c r="N4002" s="333"/>
    </row>
    <row r="4003" spans="2:14" x14ac:dyDescent="0.25">
      <c r="B4003" s="328"/>
      <c r="C4003" s="328"/>
      <c r="D4003" s="329"/>
      <c r="E4003" s="330"/>
      <c r="F4003" s="330"/>
      <c r="G4003" s="330"/>
      <c r="H4003" s="331"/>
      <c r="I4003" s="332"/>
      <c r="J4003" s="332"/>
      <c r="K4003" s="332"/>
      <c r="L4003" s="332"/>
      <c r="M4003" s="332"/>
      <c r="N4003" s="333"/>
    </row>
    <row r="4004" spans="2:14" x14ac:dyDescent="0.25">
      <c r="B4004" s="328"/>
      <c r="C4004" s="328"/>
      <c r="D4004" s="329"/>
      <c r="E4004" s="330"/>
      <c r="F4004" s="330"/>
      <c r="G4004" s="330"/>
      <c r="H4004" s="331"/>
      <c r="I4004" s="332"/>
      <c r="J4004" s="332"/>
      <c r="K4004" s="332"/>
      <c r="L4004" s="332"/>
      <c r="M4004" s="332"/>
      <c r="N4004" s="333"/>
    </row>
    <row r="4005" spans="2:14" x14ac:dyDescent="0.25">
      <c r="B4005" s="328"/>
      <c r="C4005" s="328"/>
      <c r="D4005" s="329"/>
      <c r="E4005" s="330"/>
      <c r="F4005" s="330"/>
      <c r="G4005" s="330"/>
      <c r="H4005" s="331"/>
      <c r="I4005" s="332"/>
      <c r="J4005" s="332"/>
      <c r="K4005" s="332"/>
      <c r="L4005" s="332"/>
      <c r="M4005" s="332"/>
      <c r="N4005" s="333"/>
    </row>
    <row r="4006" spans="2:14" x14ac:dyDescent="0.25">
      <c r="B4006" s="328"/>
      <c r="C4006" s="328"/>
      <c r="D4006" s="329"/>
      <c r="E4006" s="330"/>
      <c r="F4006" s="330"/>
      <c r="G4006" s="330"/>
      <c r="H4006" s="331"/>
      <c r="I4006" s="332"/>
      <c r="J4006" s="332"/>
      <c r="K4006" s="332"/>
      <c r="L4006" s="332"/>
      <c r="M4006" s="332"/>
      <c r="N4006" s="333"/>
    </row>
    <row r="4007" spans="2:14" x14ac:dyDescent="0.25">
      <c r="B4007" s="328"/>
      <c r="C4007" s="328"/>
      <c r="D4007" s="329"/>
      <c r="E4007" s="330"/>
      <c r="F4007" s="330"/>
      <c r="G4007" s="330"/>
      <c r="H4007" s="331"/>
      <c r="I4007" s="332"/>
      <c r="J4007" s="332"/>
      <c r="K4007" s="332"/>
      <c r="L4007" s="332"/>
      <c r="M4007" s="332"/>
      <c r="N4007" s="333"/>
    </row>
    <row r="4008" spans="2:14" x14ac:dyDescent="0.25">
      <c r="B4008" s="328"/>
      <c r="C4008" s="328"/>
      <c r="D4008" s="329"/>
      <c r="E4008" s="330"/>
      <c r="F4008" s="330"/>
      <c r="G4008" s="330"/>
      <c r="H4008" s="331"/>
      <c r="I4008" s="332"/>
      <c r="J4008" s="332"/>
      <c r="K4008" s="332"/>
      <c r="L4008" s="332"/>
      <c r="M4008" s="332"/>
      <c r="N4008" s="333"/>
    </row>
    <row r="4009" spans="2:14" x14ac:dyDescent="0.25">
      <c r="B4009" s="328"/>
      <c r="C4009" s="328"/>
      <c r="D4009" s="329"/>
      <c r="E4009" s="330"/>
      <c r="F4009" s="330"/>
      <c r="G4009" s="330"/>
      <c r="H4009" s="331"/>
      <c r="I4009" s="332"/>
      <c r="J4009" s="332"/>
      <c r="K4009" s="332"/>
      <c r="L4009" s="332"/>
      <c r="M4009" s="332"/>
      <c r="N4009" s="333"/>
    </row>
    <row r="4010" spans="2:14" x14ac:dyDescent="0.25">
      <c r="B4010" s="328"/>
      <c r="C4010" s="328"/>
      <c r="D4010" s="329"/>
      <c r="E4010" s="330"/>
      <c r="F4010" s="330"/>
      <c r="G4010" s="330"/>
      <c r="H4010" s="331"/>
      <c r="I4010" s="332"/>
      <c r="J4010" s="332"/>
      <c r="K4010" s="332"/>
      <c r="L4010" s="332"/>
      <c r="M4010" s="332"/>
      <c r="N4010" s="333"/>
    </row>
    <row r="4011" spans="2:14" x14ac:dyDescent="0.25">
      <c r="B4011" s="328"/>
      <c r="C4011" s="328"/>
      <c r="D4011" s="329"/>
      <c r="E4011" s="330"/>
      <c r="F4011" s="330"/>
      <c r="G4011" s="330"/>
      <c r="H4011" s="331"/>
      <c r="I4011" s="332"/>
      <c r="J4011" s="332"/>
      <c r="K4011" s="332"/>
      <c r="L4011" s="332"/>
      <c r="M4011" s="332"/>
      <c r="N4011" s="333"/>
    </row>
    <row r="4012" spans="2:14" x14ac:dyDescent="0.25">
      <c r="B4012" s="328"/>
      <c r="C4012" s="328"/>
      <c r="D4012" s="329"/>
      <c r="E4012" s="330"/>
      <c r="F4012" s="330"/>
      <c r="G4012" s="330"/>
      <c r="H4012" s="331"/>
      <c r="I4012" s="332"/>
      <c r="J4012" s="332"/>
      <c r="K4012" s="332"/>
      <c r="L4012" s="332"/>
      <c r="M4012" s="332"/>
      <c r="N4012" s="333"/>
    </row>
    <row r="4013" spans="2:14" x14ac:dyDescent="0.25">
      <c r="B4013" s="328"/>
      <c r="C4013" s="328"/>
      <c r="D4013" s="329"/>
      <c r="E4013" s="330"/>
      <c r="F4013" s="330"/>
      <c r="G4013" s="330"/>
      <c r="H4013" s="331"/>
      <c r="I4013" s="332"/>
      <c r="J4013" s="332"/>
      <c r="K4013" s="332"/>
      <c r="L4013" s="332"/>
      <c r="M4013" s="332"/>
      <c r="N4013" s="333"/>
    </row>
    <row r="4014" spans="2:14" x14ac:dyDescent="0.25">
      <c r="B4014" s="328"/>
      <c r="C4014" s="328"/>
      <c r="D4014" s="329"/>
      <c r="E4014" s="330"/>
      <c r="F4014" s="330"/>
      <c r="G4014" s="330"/>
      <c r="H4014" s="331"/>
      <c r="I4014" s="332"/>
      <c r="J4014" s="332"/>
      <c r="K4014" s="332"/>
      <c r="L4014" s="332"/>
      <c r="M4014" s="332"/>
      <c r="N4014" s="333"/>
    </row>
    <row r="4015" spans="2:14" x14ac:dyDescent="0.25">
      <c r="B4015" s="328"/>
      <c r="C4015" s="328"/>
      <c r="D4015" s="329"/>
      <c r="E4015" s="330"/>
      <c r="F4015" s="330"/>
      <c r="G4015" s="330"/>
      <c r="H4015" s="331"/>
      <c r="I4015" s="332"/>
      <c r="J4015" s="332"/>
      <c r="K4015" s="332"/>
      <c r="L4015" s="332"/>
      <c r="M4015" s="332"/>
      <c r="N4015" s="333"/>
    </row>
    <row r="4016" spans="2:14" x14ac:dyDescent="0.25">
      <c r="B4016" s="328"/>
      <c r="C4016" s="328"/>
      <c r="D4016" s="329"/>
      <c r="E4016" s="330"/>
      <c r="F4016" s="330"/>
      <c r="G4016" s="330"/>
      <c r="H4016" s="331"/>
      <c r="I4016" s="332"/>
      <c r="J4016" s="332"/>
      <c r="K4016" s="332"/>
      <c r="L4016" s="332"/>
      <c r="M4016" s="332"/>
      <c r="N4016" s="333"/>
    </row>
    <row r="4017" spans="2:14" x14ac:dyDescent="0.25">
      <c r="B4017" s="328"/>
      <c r="C4017" s="328"/>
      <c r="D4017" s="329"/>
      <c r="E4017" s="330"/>
      <c r="F4017" s="330"/>
      <c r="G4017" s="330"/>
      <c r="H4017" s="331"/>
      <c r="I4017" s="332"/>
      <c r="J4017" s="332"/>
      <c r="K4017" s="332"/>
      <c r="L4017" s="332"/>
      <c r="M4017" s="332"/>
      <c r="N4017" s="333"/>
    </row>
    <row r="4018" spans="2:14" x14ac:dyDescent="0.25">
      <c r="B4018" s="328"/>
      <c r="C4018" s="328"/>
      <c r="D4018" s="329"/>
      <c r="E4018" s="330"/>
      <c r="F4018" s="330"/>
      <c r="G4018" s="330"/>
      <c r="H4018" s="331"/>
      <c r="I4018" s="332"/>
      <c r="J4018" s="332"/>
      <c r="K4018" s="332"/>
      <c r="L4018" s="332"/>
      <c r="M4018" s="332"/>
      <c r="N4018" s="333"/>
    </row>
    <row r="4019" spans="2:14" x14ac:dyDescent="0.25">
      <c r="B4019" s="328"/>
      <c r="C4019" s="328"/>
      <c r="D4019" s="329"/>
      <c r="E4019" s="330"/>
      <c r="F4019" s="330"/>
      <c r="G4019" s="330"/>
      <c r="H4019" s="331"/>
      <c r="I4019" s="332"/>
      <c r="J4019" s="332"/>
      <c r="K4019" s="332"/>
      <c r="L4019" s="332"/>
      <c r="M4019" s="332"/>
      <c r="N4019" s="333"/>
    </row>
    <row r="4020" spans="2:14" x14ac:dyDescent="0.25">
      <c r="B4020" s="328"/>
      <c r="C4020" s="328"/>
      <c r="D4020" s="329"/>
      <c r="E4020" s="330"/>
      <c r="F4020" s="330"/>
      <c r="G4020" s="330"/>
      <c r="H4020" s="331"/>
      <c r="I4020" s="332"/>
      <c r="J4020" s="332"/>
      <c r="K4020" s="332"/>
      <c r="L4020" s="332"/>
      <c r="M4020" s="332"/>
      <c r="N4020" s="333"/>
    </row>
    <row r="4021" spans="2:14" x14ac:dyDescent="0.25">
      <c r="B4021" s="328"/>
      <c r="C4021" s="328"/>
      <c r="D4021" s="329"/>
      <c r="E4021" s="330"/>
      <c r="F4021" s="330"/>
      <c r="G4021" s="330"/>
      <c r="H4021" s="331"/>
      <c r="I4021" s="332"/>
      <c r="J4021" s="332"/>
      <c r="K4021" s="332"/>
      <c r="L4021" s="332"/>
      <c r="M4021" s="332"/>
      <c r="N4021" s="333"/>
    </row>
    <row r="4022" spans="2:14" x14ac:dyDescent="0.25">
      <c r="B4022" s="328"/>
      <c r="C4022" s="328"/>
      <c r="D4022" s="329"/>
      <c r="E4022" s="330"/>
      <c r="F4022" s="330"/>
      <c r="G4022" s="330"/>
      <c r="H4022" s="331"/>
      <c r="I4022" s="332"/>
      <c r="J4022" s="332"/>
      <c r="K4022" s="332"/>
      <c r="L4022" s="332"/>
      <c r="M4022" s="332"/>
      <c r="N4022" s="333"/>
    </row>
    <row r="4023" spans="2:14" x14ac:dyDescent="0.25">
      <c r="B4023" s="328"/>
      <c r="C4023" s="328"/>
      <c r="D4023" s="329"/>
      <c r="E4023" s="330"/>
      <c r="F4023" s="330"/>
      <c r="G4023" s="330"/>
      <c r="H4023" s="331"/>
      <c r="I4023" s="332"/>
      <c r="J4023" s="332"/>
      <c r="K4023" s="332"/>
      <c r="L4023" s="332"/>
      <c r="M4023" s="332"/>
      <c r="N4023" s="333"/>
    </row>
    <row r="4024" spans="2:14" x14ac:dyDescent="0.25">
      <c r="B4024" s="328"/>
      <c r="C4024" s="328"/>
      <c r="D4024" s="329"/>
      <c r="E4024" s="330"/>
      <c r="F4024" s="330"/>
      <c r="G4024" s="330"/>
      <c r="H4024" s="331"/>
      <c r="I4024" s="332"/>
      <c r="J4024" s="332"/>
      <c r="K4024" s="332"/>
      <c r="L4024" s="332"/>
      <c r="M4024" s="332"/>
      <c r="N4024" s="333"/>
    </row>
    <row r="4025" spans="2:14" x14ac:dyDescent="0.25">
      <c r="B4025" s="328"/>
      <c r="C4025" s="328"/>
      <c r="D4025" s="329"/>
      <c r="E4025" s="330"/>
      <c r="F4025" s="330"/>
      <c r="G4025" s="330"/>
      <c r="H4025" s="331"/>
      <c r="I4025" s="332"/>
      <c r="J4025" s="332"/>
      <c r="K4025" s="332"/>
      <c r="L4025" s="332"/>
      <c r="M4025" s="332"/>
      <c r="N4025" s="333"/>
    </row>
    <row r="4026" spans="2:14" x14ac:dyDescent="0.25">
      <c r="B4026" s="328"/>
      <c r="C4026" s="328"/>
      <c r="D4026" s="329"/>
      <c r="E4026" s="330"/>
      <c r="F4026" s="330"/>
      <c r="G4026" s="330"/>
      <c r="H4026" s="331"/>
      <c r="I4026" s="332"/>
      <c r="J4026" s="332"/>
      <c r="K4026" s="332"/>
      <c r="L4026" s="332"/>
      <c r="M4026" s="332"/>
      <c r="N4026" s="333"/>
    </row>
    <row r="4027" spans="2:14" x14ac:dyDescent="0.25">
      <c r="B4027" s="328"/>
      <c r="C4027" s="328"/>
      <c r="D4027" s="329"/>
      <c r="E4027" s="330"/>
      <c r="F4027" s="330"/>
      <c r="G4027" s="330"/>
      <c r="H4027" s="331"/>
      <c r="I4027" s="332"/>
      <c r="J4027" s="332"/>
      <c r="K4027" s="332"/>
      <c r="L4027" s="332"/>
      <c r="M4027" s="332"/>
      <c r="N4027" s="333"/>
    </row>
    <row r="4028" spans="2:14" x14ac:dyDescent="0.25">
      <c r="B4028" s="328"/>
      <c r="C4028" s="328"/>
      <c r="D4028" s="329"/>
      <c r="E4028" s="330"/>
      <c r="F4028" s="330"/>
      <c r="G4028" s="330"/>
      <c r="H4028" s="331"/>
      <c r="I4028" s="332"/>
      <c r="J4028" s="332"/>
      <c r="K4028" s="332"/>
      <c r="L4028" s="332"/>
      <c r="M4028" s="332"/>
      <c r="N4028" s="333"/>
    </row>
    <row r="4029" spans="2:14" x14ac:dyDescent="0.25">
      <c r="B4029" s="328"/>
      <c r="C4029" s="328"/>
      <c r="D4029" s="329"/>
      <c r="E4029" s="330"/>
      <c r="F4029" s="330"/>
      <c r="G4029" s="330"/>
      <c r="H4029" s="331"/>
      <c r="I4029" s="332"/>
      <c r="J4029" s="332"/>
      <c r="K4029" s="332"/>
      <c r="L4029" s="332"/>
      <c r="M4029" s="332"/>
      <c r="N4029" s="333"/>
    </row>
    <row r="4030" spans="2:14" x14ac:dyDescent="0.25">
      <c r="B4030" s="328"/>
      <c r="C4030" s="328"/>
      <c r="D4030" s="329"/>
      <c r="E4030" s="330"/>
      <c r="F4030" s="330"/>
      <c r="G4030" s="330"/>
      <c r="H4030" s="331"/>
      <c r="I4030" s="332"/>
      <c r="J4030" s="332"/>
      <c r="K4030" s="332"/>
      <c r="L4030" s="332"/>
      <c r="M4030" s="332"/>
      <c r="N4030" s="333"/>
    </row>
    <row r="4031" spans="2:14" x14ac:dyDescent="0.25">
      <c r="B4031" s="328"/>
      <c r="C4031" s="328"/>
      <c r="D4031" s="329"/>
      <c r="E4031" s="330"/>
      <c r="F4031" s="330"/>
      <c r="G4031" s="330"/>
      <c r="H4031" s="331"/>
      <c r="I4031" s="332"/>
      <c r="J4031" s="332"/>
      <c r="K4031" s="332"/>
      <c r="L4031" s="332"/>
      <c r="M4031" s="332"/>
      <c r="N4031" s="333"/>
    </row>
    <row r="4032" spans="2:14" x14ac:dyDescent="0.25">
      <c r="B4032" s="328"/>
      <c r="C4032" s="328"/>
      <c r="D4032" s="329"/>
      <c r="E4032" s="330"/>
      <c r="F4032" s="330"/>
      <c r="G4032" s="330"/>
      <c r="H4032" s="331"/>
      <c r="I4032" s="332"/>
      <c r="J4032" s="332"/>
      <c r="K4032" s="332"/>
      <c r="L4032" s="332"/>
      <c r="M4032" s="332"/>
      <c r="N4032" s="333"/>
    </row>
    <row r="4033" spans="2:14" x14ac:dyDescent="0.25">
      <c r="B4033" s="328"/>
      <c r="C4033" s="328"/>
      <c r="D4033" s="329"/>
      <c r="E4033" s="330"/>
      <c r="F4033" s="330"/>
      <c r="G4033" s="330"/>
      <c r="H4033" s="331"/>
      <c r="I4033" s="332"/>
      <c r="J4033" s="332"/>
      <c r="K4033" s="332"/>
      <c r="L4033" s="332"/>
      <c r="M4033" s="332"/>
      <c r="N4033" s="333"/>
    </row>
    <row r="4034" spans="2:14" x14ac:dyDescent="0.25">
      <c r="B4034" s="328"/>
      <c r="C4034" s="328"/>
      <c r="D4034" s="329"/>
      <c r="E4034" s="330"/>
      <c r="F4034" s="330"/>
      <c r="G4034" s="330"/>
      <c r="H4034" s="331"/>
      <c r="I4034" s="332"/>
      <c r="J4034" s="332"/>
      <c r="K4034" s="332"/>
      <c r="L4034" s="332"/>
      <c r="M4034" s="332"/>
      <c r="N4034" s="333"/>
    </row>
    <row r="4035" spans="2:14" x14ac:dyDescent="0.25">
      <c r="B4035" s="328"/>
      <c r="C4035" s="328"/>
      <c r="D4035" s="329"/>
      <c r="E4035" s="330"/>
      <c r="F4035" s="330"/>
      <c r="G4035" s="330"/>
      <c r="H4035" s="331"/>
      <c r="I4035" s="332"/>
      <c r="J4035" s="332"/>
      <c r="K4035" s="332"/>
      <c r="L4035" s="332"/>
      <c r="M4035" s="332"/>
      <c r="N4035" s="333"/>
    </row>
    <row r="4036" spans="2:14" x14ac:dyDescent="0.25">
      <c r="B4036" s="328"/>
      <c r="C4036" s="328"/>
      <c r="D4036" s="329"/>
      <c r="E4036" s="330"/>
      <c r="F4036" s="330"/>
      <c r="G4036" s="330"/>
      <c r="H4036" s="331"/>
      <c r="I4036" s="332"/>
      <c r="J4036" s="332"/>
      <c r="K4036" s="332"/>
      <c r="L4036" s="332"/>
      <c r="M4036" s="332"/>
      <c r="N4036" s="333"/>
    </row>
    <row r="4037" spans="2:14" x14ac:dyDescent="0.25">
      <c r="B4037" s="328"/>
      <c r="C4037" s="328"/>
      <c r="D4037" s="329"/>
      <c r="E4037" s="330"/>
      <c r="F4037" s="330"/>
      <c r="G4037" s="330"/>
      <c r="H4037" s="331"/>
      <c r="I4037" s="332"/>
      <c r="J4037" s="332"/>
      <c r="K4037" s="332"/>
      <c r="L4037" s="332"/>
      <c r="M4037" s="332"/>
      <c r="N4037" s="333"/>
    </row>
    <row r="4038" spans="2:14" x14ac:dyDescent="0.25">
      <c r="B4038" s="328"/>
      <c r="C4038" s="328"/>
      <c r="D4038" s="329"/>
      <c r="E4038" s="330"/>
      <c r="F4038" s="330"/>
      <c r="G4038" s="330"/>
      <c r="H4038" s="331"/>
      <c r="I4038" s="332"/>
      <c r="J4038" s="332"/>
      <c r="K4038" s="332"/>
      <c r="L4038" s="332"/>
      <c r="M4038" s="332"/>
      <c r="N4038" s="333"/>
    </row>
    <row r="4039" spans="2:14" x14ac:dyDescent="0.25">
      <c r="B4039" s="328"/>
      <c r="C4039" s="328"/>
      <c r="D4039" s="329"/>
      <c r="E4039" s="330"/>
      <c r="F4039" s="330"/>
      <c r="G4039" s="330"/>
      <c r="H4039" s="331"/>
      <c r="I4039" s="332"/>
      <c r="J4039" s="332"/>
      <c r="K4039" s="332"/>
      <c r="L4039" s="332"/>
      <c r="M4039" s="332"/>
      <c r="N4039" s="333"/>
    </row>
    <row r="4040" spans="2:14" x14ac:dyDescent="0.25">
      <c r="B4040" s="328"/>
      <c r="C4040" s="328"/>
      <c r="D4040" s="329"/>
      <c r="E4040" s="330"/>
      <c r="F4040" s="330"/>
      <c r="G4040" s="330"/>
      <c r="H4040" s="331"/>
      <c r="I4040" s="332"/>
      <c r="J4040" s="332"/>
      <c r="K4040" s="332"/>
      <c r="L4040" s="332"/>
      <c r="M4040" s="332"/>
      <c r="N4040" s="333"/>
    </row>
    <row r="4041" spans="2:14" x14ac:dyDescent="0.25">
      <c r="B4041" s="328"/>
      <c r="C4041" s="328"/>
      <c r="D4041" s="329"/>
      <c r="E4041" s="330"/>
      <c r="F4041" s="330"/>
      <c r="G4041" s="330"/>
      <c r="H4041" s="331"/>
      <c r="I4041" s="332"/>
      <c r="J4041" s="332"/>
      <c r="K4041" s="332"/>
      <c r="L4041" s="332"/>
      <c r="M4041" s="332"/>
      <c r="N4041" s="333"/>
    </row>
    <row r="4042" spans="2:14" x14ac:dyDescent="0.25">
      <c r="B4042" s="328"/>
      <c r="C4042" s="328"/>
      <c r="D4042" s="329"/>
      <c r="E4042" s="330"/>
      <c r="F4042" s="330"/>
      <c r="G4042" s="330"/>
      <c r="H4042" s="331"/>
      <c r="I4042" s="332"/>
      <c r="J4042" s="332"/>
      <c r="K4042" s="332"/>
      <c r="L4042" s="332"/>
      <c r="M4042" s="332"/>
      <c r="N4042" s="333"/>
    </row>
    <row r="4043" spans="2:14" x14ac:dyDescent="0.25">
      <c r="B4043" s="328"/>
      <c r="C4043" s="328"/>
      <c r="D4043" s="329"/>
      <c r="E4043" s="330"/>
      <c r="F4043" s="330"/>
      <c r="G4043" s="330"/>
      <c r="H4043" s="331"/>
      <c r="I4043" s="332"/>
      <c r="J4043" s="332"/>
      <c r="K4043" s="332"/>
      <c r="L4043" s="332"/>
      <c r="M4043" s="332"/>
      <c r="N4043" s="333"/>
    </row>
    <row r="4044" spans="2:14" x14ac:dyDescent="0.25">
      <c r="B4044" s="328"/>
      <c r="C4044" s="328"/>
      <c r="D4044" s="329"/>
      <c r="E4044" s="330"/>
      <c r="F4044" s="330"/>
      <c r="G4044" s="330"/>
      <c r="H4044" s="331"/>
      <c r="I4044" s="332"/>
      <c r="J4044" s="332"/>
      <c r="K4044" s="332"/>
      <c r="L4044" s="332"/>
      <c r="M4044" s="332"/>
      <c r="N4044" s="333"/>
    </row>
    <row r="4045" spans="2:14" x14ac:dyDescent="0.25">
      <c r="B4045" s="328"/>
      <c r="C4045" s="328"/>
      <c r="D4045" s="329"/>
      <c r="E4045" s="330"/>
      <c r="F4045" s="330"/>
      <c r="G4045" s="330"/>
      <c r="H4045" s="331"/>
      <c r="I4045" s="332"/>
      <c r="J4045" s="332"/>
      <c r="K4045" s="332"/>
      <c r="L4045" s="332"/>
      <c r="M4045" s="332"/>
      <c r="N4045" s="333"/>
    </row>
    <row r="4046" spans="2:14" x14ac:dyDescent="0.25">
      <c r="B4046" s="328"/>
      <c r="C4046" s="328"/>
      <c r="D4046" s="329"/>
      <c r="E4046" s="330"/>
      <c r="F4046" s="330"/>
      <c r="G4046" s="330"/>
      <c r="H4046" s="331"/>
      <c r="I4046" s="332"/>
      <c r="J4046" s="332"/>
      <c r="K4046" s="332"/>
      <c r="L4046" s="332"/>
      <c r="M4046" s="332"/>
      <c r="N4046" s="333"/>
    </row>
    <row r="4047" spans="2:14" x14ac:dyDescent="0.25">
      <c r="B4047" s="328"/>
      <c r="C4047" s="328"/>
      <c r="D4047" s="329"/>
      <c r="E4047" s="330"/>
      <c r="F4047" s="330"/>
      <c r="G4047" s="330"/>
      <c r="H4047" s="331"/>
      <c r="I4047" s="332"/>
      <c r="J4047" s="332"/>
      <c r="K4047" s="332"/>
      <c r="L4047" s="332"/>
      <c r="M4047" s="332"/>
      <c r="N4047" s="333"/>
    </row>
    <row r="4048" spans="2:14" x14ac:dyDescent="0.25">
      <c r="B4048" s="328"/>
      <c r="C4048" s="328"/>
      <c r="D4048" s="329"/>
      <c r="E4048" s="330"/>
      <c r="F4048" s="330"/>
      <c r="G4048" s="330"/>
      <c r="H4048" s="331"/>
      <c r="I4048" s="332"/>
      <c r="J4048" s="332"/>
      <c r="K4048" s="332"/>
      <c r="L4048" s="332"/>
      <c r="M4048" s="332"/>
      <c r="N4048" s="333"/>
    </row>
    <row r="4049" spans="2:14" x14ac:dyDescent="0.25">
      <c r="B4049" s="328"/>
      <c r="C4049" s="328"/>
      <c r="D4049" s="329"/>
      <c r="E4049" s="330"/>
      <c r="F4049" s="330"/>
      <c r="G4049" s="330"/>
      <c r="H4049" s="331"/>
      <c r="I4049" s="332"/>
      <c r="J4049" s="332"/>
      <c r="K4049" s="332"/>
      <c r="L4049" s="332"/>
      <c r="M4049" s="332"/>
      <c r="N4049" s="333"/>
    </row>
    <row r="4050" spans="2:14" x14ac:dyDescent="0.25">
      <c r="B4050" s="328"/>
      <c r="C4050" s="328"/>
      <c r="D4050" s="329"/>
      <c r="E4050" s="330"/>
      <c r="F4050" s="330"/>
      <c r="G4050" s="330"/>
      <c r="H4050" s="331"/>
      <c r="I4050" s="332"/>
      <c r="J4050" s="332"/>
      <c r="K4050" s="332"/>
      <c r="L4050" s="332"/>
      <c r="M4050" s="332"/>
      <c r="N4050" s="333"/>
    </row>
    <row r="4051" spans="2:14" x14ac:dyDescent="0.25">
      <c r="B4051" s="328"/>
      <c r="C4051" s="328"/>
      <c r="D4051" s="329"/>
      <c r="E4051" s="330"/>
      <c r="F4051" s="330"/>
      <c r="G4051" s="330"/>
      <c r="H4051" s="331"/>
      <c r="I4051" s="332"/>
      <c r="J4051" s="332"/>
      <c r="K4051" s="332"/>
      <c r="L4051" s="332"/>
      <c r="M4051" s="332"/>
      <c r="N4051" s="333"/>
    </row>
    <row r="4052" spans="2:14" x14ac:dyDescent="0.25">
      <c r="B4052" s="328"/>
      <c r="C4052" s="328"/>
      <c r="D4052" s="329"/>
      <c r="E4052" s="330"/>
      <c r="F4052" s="330"/>
      <c r="G4052" s="330"/>
      <c r="H4052" s="331"/>
      <c r="I4052" s="332"/>
      <c r="J4052" s="332"/>
      <c r="K4052" s="332"/>
      <c r="L4052" s="332"/>
      <c r="M4052" s="332"/>
      <c r="N4052" s="333"/>
    </row>
    <row r="4053" spans="2:14" x14ac:dyDescent="0.25">
      <c r="B4053" s="328"/>
      <c r="C4053" s="328"/>
      <c r="D4053" s="329"/>
      <c r="E4053" s="330"/>
      <c r="F4053" s="330"/>
      <c r="G4053" s="330"/>
      <c r="H4053" s="331"/>
      <c r="I4053" s="332"/>
      <c r="J4053" s="332"/>
      <c r="K4053" s="332"/>
      <c r="L4053" s="332"/>
      <c r="M4053" s="332"/>
      <c r="N4053" s="333"/>
    </row>
    <row r="4054" spans="2:14" x14ac:dyDescent="0.25">
      <c r="B4054" s="328"/>
      <c r="C4054" s="328"/>
      <c r="D4054" s="329"/>
      <c r="E4054" s="330"/>
      <c r="F4054" s="330"/>
      <c r="G4054" s="330"/>
      <c r="H4054" s="331"/>
      <c r="I4054" s="332"/>
      <c r="J4054" s="332"/>
      <c r="K4054" s="332"/>
      <c r="L4054" s="332"/>
      <c r="M4054" s="332"/>
      <c r="N4054" s="333"/>
    </row>
    <row r="4055" spans="2:14" x14ac:dyDescent="0.25">
      <c r="B4055" s="328"/>
      <c r="C4055" s="328"/>
      <c r="D4055" s="329"/>
      <c r="E4055" s="330"/>
      <c r="F4055" s="330"/>
      <c r="G4055" s="330"/>
      <c r="H4055" s="331"/>
      <c r="I4055" s="332"/>
      <c r="J4055" s="332"/>
      <c r="K4055" s="332"/>
      <c r="L4055" s="332"/>
      <c r="M4055" s="332"/>
      <c r="N4055" s="333"/>
    </row>
    <row r="4056" spans="2:14" x14ac:dyDescent="0.25">
      <c r="B4056" s="328"/>
      <c r="C4056" s="328"/>
      <c r="D4056" s="329"/>
      <c r="E4056" s="330"/>
      <c r="F4056" s="330"/>
      <c r="G4056" s="330"/>
      <c r="H4056" s="331"/>
      <c r="I4056" s="332"/>
      <c r="J4056" s="332"/>
      <c r="K4056" s="332"/>
      <c r="L4056" s="332"/>
      <c r="M4056" s="332"/>
      <c r="N4056" s="333"/>
    </row>
    <row r="4057" spans="2:14" x14ac:dyDescent="0.25">
      <c r="B4057" s="328"/>
      <c r="C4057" s="328"/>
      <c r="D4057" s="329"/>
      <c r="E4057" s="330"/>
      <c r="F4057" s="330"/>
      <c r="G4057" s="330"/>
      <c r="H4057" s="331"/>
      <c r="I4057" s="332"/>
      <c r="J4057" s="332"/>
      <c r="K4057" s="332"/>
      <c r="L4057" s="332"/>
      <c r="M4057" s="332"/>
      <c r="N4057" s="333"/>
    </row>
    <row r="4058" spans="2:14" x14ac:dyDescent="0.25">
      <c r="B4058" s="328"/>
      <c r="C4058" s="328"/>
      <c r="D4058" s="329"/>
      <c r="E4058" s="330"/>
      <c r="F4058" s="330"/>
      <c r="G4058" s="330"/>
      <c r="H4058" s="331"/>
      <c r="I4058" s="332"/>
      <c r="J4058" s="332"/>
      <c r="K4058" s="332"/>
      <c r="L4058" s="332"/>
      <c r="M4058" s="332"/>
      <c r="N4058" s="333"/>
    </row>
    <row r="4059" spans="2:14" x14ac:dyDescent="0.25">
      <c r="B4059" s="328"/>
      <c r="C4059" s="328"/>
      <c r="D4059" s="329"/>
      <c r="E4059" s="330"/>
      <c r="F4059" s="330"/>
      <c r="G4059" s="330"/>
      <c r="H4059" s="331"/>
      <c r="I4059" s="332"/>
      <c r="J4059" s="332"/>
      <c r="K4059" s="332"/>
      <c r="L4059" s="332"/>
      <c r="M4059" s="332"/>
      <c r="N4059" s="333"/>
    </row>
    <row r="4060" spans="2:14" x14ac:dyDescent="0.25">
      <c r="B4060" s="328"/>
      <c r="C4060" s="328"/>
      <c r="D4060" s="329"/>
      <c r="E4060" s="330"/>
      <c r="F4060" s="330"/>
      <c r="G4060" s="330"/>
      <c r="H4060" s="331"/>
      <c r="I4060" s="332"/>
      <c r="J4060" s="332"/>
      <c r="K4060" s="332"/>
      <c r="L4060" s="332"/>
      <c r="M4060" s="332"/>
      <c r="N4060" s="333"/>
    </row>
    <row r="4061" spans="2:14" x14ac:dyDescent="0.25">
      <c r="B4061" s="328"/>
      <c r="C4061" s="328"/>
      <c r="D4061" s="329"/>
      <c r="E4061" s="330"/>
      <c r="F4061" s="330"/>
      <c r="G4061" s="330"/>
      <c r="H4061" s="331"/>
      <c r="I4061" s="332"/>
      <c r="J4061" s="332"/>
      <c r="K4061" s="332"/>
      <c r="L4061" s="332"/>
      <c r="M4061" s="332"/>
      <c r="N4061" s="333"/>
    </row>
    <row r="4062" spans="2:14" x14ac:dyDescent="0.25">
      <c r="B4062" s="328"/>
      <c r="C4062" s="328"/>
      <c r="D4062" s="329"/>
      <c r="E4062" s="330"/>
      <c r="F4062" s="330"/>
      <c r="G4062" s="330"/>
      <c r="H4062" s="331"/>
      <c r="I4062" s="332"/>
      <c r="J4062" s="332"/>
      <c r="K4062" s="332"/>
      <c r="L4062" s="332"/>
      <c r="M4062" s="332"/>
      <c r="N4062" s="333"/>
    </row>
    <row r="4063" spans="2:14" x14ac:dyDescent="0.25">
      <c r="B4063" s="328"/>
      <c r="C4063" s="328"/>
      <c r="D4063" s="329"/>
      <c r="E4063" s="330"/>
      <c r="F4063" s="330"/>
      <c r="G4063" s="330"/>
      <c r="H4063" s="331"/>
      <c r="I4063" s="332"/>
      <c r="J4063" s="332"/>
      <c r="K4063" s="332"/>
      <c r="L4063" s="332"/>
      <c r="M4063" s="332"/>
      <c r="N4063" s="333"/>
    </row>
    <row r="4064" spans="2:14" x14ac:dyDescent="0.25">
      <c r="B4064" s="328"/>
      <c r="C4064" s="328"/>
      <c r="D4064" s="329"/>
      <c r="E4064" s="330"/>
      <c r="F4064" s="330"/>
      <c r="G4064" s="330"/>
      <c r="H4064" s="331"/>
      <c r="I4064" s="332"/>
      <c r="J4064" s="332"/>
      <c r="K4064" s="332"/>
      <c r="L4064" s="332"/>
      <c r="M4064" s="332"/>
      <c r="N4064" s="333"/>
    </row>
    <row r="4065" spans="2:14" x14ac:dyDescent="0.25">
      <c r="B4065" s="328"/>
      <c r="C4065" s="328"/>
      <c r="D4065" s="329"/>
      <c r="E4065" s="330"/>
      <c r="F4065" s="330"/>
      <c r="G4065" s="330"/>
      <c r="H4065" s="331"/>
      <c r="I4065" s="332"/>
      <c r="J4065" s="332"/>
      <c r="K4065" s="332"/>
      <c r="L4065" s="332"/>
      <c r="M4065" s="332"/>
      <c r="N4065" s="333"/>
    </row>
    <row r="4066" spans="2:14" x14ac:dyDescent="0.25">
      <c r="B4066" s="328"/>
      <c r="C4066" s="328"/>
      <c r="D4066" s="329"/>
      <c r="E4066" s="330"/>
      <c r="F4066" s="330"/>
      <c r="G4066" s="330"/>
      <c r="H4066" s="331"/>
      <c r="I4066" s="332"/>
      <c r="J4066" s="332"/>
      <c r="K4066" s="332"/>
      <c r="L4066" s="332"/>
      <c r="M4066" s="332"/>
      <c r="N4066" s="333"/>
    </row>
    <row r="4067" spans="2:14" x14ac:dyDescent="0.25">
      <c r="B4067" s="328"/>
      <c r="C4067" s="328"/>
      <c r="D4067" s="329"/>
      <c r="E4067" s="330"/>
      <c r="F4067" s="330"/>
      <c r="G4067" s="330"/>
      <c r="H4067" s="331"/>
      <c r="I4067" s="332"/>
      <c r="J4067" s="332"/>
      <c r="K4067" s="332"/>
      <c r="L4067" s="332"/>
      <c r="M4067" s="332"/>
      <c r="N4067" s="333"/>
    </row>
    <row r="4068" spans="2:14" x14ac:dyDescent="0.25">
      <c r="B4068" s="328"/>
      <c r="C4068" s="328"/>
      <c r="D4068" s="329"/>
      <c r="E4068" s="330"/>
      <c r="F4068" s="330"/>
      <c r="G4068" s="330"/>
      <c r="H4068" s="331"/>
      <c r="I4068" s="332"/>
      <c r="J4068" s="332"/>
      <c r="K4068" s="332"/>
      <c r="L4068" s="332"/>
      <c r="M4068" s="332"/>
      <c r="N4068" s="333"/>
    </row>
    <row r="4069" spans="2:14" x14ac:dyDescent="0.25">
      <c r="B4069" s="328"/>
      <c r="C4069" s="328"/>
      <c r="D4069" s="329"/>
      <c r="E4069" s="330"/>
      <c r="F4069" s="330"/>
      <c r="G4069" s="330"/>
      <c r="H4069" s="331"/>
      <c r="I4069" s="332"/>
      <c r="J4069" s="332"/>
      <c r="K4069" s="332"/>
      <c r="L4069" s="332"/>
      <c r="M4069" s="332"/>
      <c r="N4069" s="333"/>
    </row>
    <row r="4070" spans="2:14" x14ac:dyDescent="0.25">
      <c r="B4070" s="328"/>
      <c r="C4070" s="328"/>
      <c r="D4070" s="329"/>
      <c r="E4070" s="330"/>
      <c r="F4070" s="330"/>
      <c r="G4070" s="330"/>
      <c r="H4070" s="331"/>
      <c r="I4070" s="332"/>
      <c r="J4070" s="332"/>
      <c r="K4070" s="332"/>
      <c r="L4070" s="332"/>
      <c r="M4070" s="332"/>
      <c r="N4070" s="333"/>
    </row>
    <row r="4071" spans="2:14" x14ac:dyDescent="0.25">
      <c r="B4071" s="328"/>
      <c r="C4071" s="328"/>
      <c r="D4071" s="329"/>
      <c r="E4071" s="330"/>
      <c r="F4071" s="330"/>
      <c r="G4071" s="330"/>
      <c r="H4071" s="331"/>
      <c r="I4071" s="332"/>
      <c r="J4071" s="332"/>
      <c r="K4071" s="332"/>
      <c r="L4071" s="332"/>
      <c r="M4071" s="332"/>
      <c r="N4071" s="333"/>
    </row>
    <row r="4072" spans="2:14" x14ac:dyDescent="0.25">
      <c r="B4072" s="328"/>
      <c r="C4072" s="328"/>
      <c r="D4072" s="329"/>
      <c r="E4072" s="330"/>
      <c r="F4072" s="330"/>
      <c r="G4072" s="330"/>
      <c r="H4072" s="331"/>
      <c r="I4072" s="332"/>
      <c r="J4072" s="332"/>
      <c r="K4072" s="332"/>
      <c r="L4072" s="332"/>
      <c r="M4072" s="332"/>
      <c r="N4072" s="333"/>
    </row>
    <row r="4073" spans="2:14" x14ac:dyDescent="0.25">
      <c r="B4073" s="328"/>
      <c r="C4073" s="328"/>
      <c r="D4073" s="329"/>
      <c r="E4073" s="330"/>
      <c r="F4073" s="330"/>
      <c r="G4073" s="330"/>
      <c r="H4073" s="331"/>
      <c r="I4073" s="332"/>
      <c r="J4073" s="332"/>
      <c r="K4073" s="332"/>
      <c r="L4073" s="332"/>
      <c r="M4073" s="332"/>
      <c r="N4073" s="333"/>
    </row>
    <row r="4074" spans="2:14" x14ac:dyDescent="0.25">
      <c r="B4074" s="328"/>
      <c r="C4074" s="328"/>
      <c r="D4074" s="329"/>
      <c r="E4074" s="330"/>
      <c r="F4074" s="330"/>
      <c r="G4074" s="330"/>
      <c r="H4074" s="331"/>
      <c r="I4074" s="332"/>
      <c r="J4074" s="332"/>
      <c r="K4074" s="332"/>
      <c r="L4074" s="332"/>
      <c r="M4074" s="332"/>
      <c r="N4074" s="333"/>
    </row>
    <row r="4075" spans="2:14" x14ac:dyDescent="0.25">
      <c r="B4075" s="328"/>
      <c r="C4075" s="328"/>
      <c r="D4075" s="329"/>
      <c r="E4075" s="330"/>
      <c r="F4075" s="330"/>
      <c r="G4075" s="330"/>
      <c r="H4075" s="331"/>
      <c r="I4075" s="332"/>
      <c r="J4075" s="332"/>
      <c r="K4075" s="332"/>
      <c r="L4075" s="332"/>
      <c r="M4075" s="332"/>
      <c r="N4075" s="333"/>
    </row>
    <row r="4076" spans="2:14" x14ac:dyDescent="0.25">
      <c r="B4076" s="328"/>
      <c r="C4076" s="328"/>
      <c r="D4076" s="329"/>
      <c r="E4076" s="330"/>
      <c r="F4076" s="330"/>
      <c r="G4076" s="330"/>
      <c r="H4076" s="331"/>
      <c r="I4076" s="332"/>
      <c r="J4076" s="332"/>
      <c r="K4076" s="332"/>
      <c r="L4076" s="332"/>
      <c r="M4076" s="332"/>
      <c r="N4076" s="333"/>
    </row>
    <row r="4077" spans="2:14" x14ac:dyDescent="0.25">
      <c r="B4077" s="328"/>
      <c r="C4077" s="328"/>
      <c r="D4077" s="329"/>
      <c r="E4077" s="330"/>
      <c r="F4077" s="330"/>
      <c r="G4077" s="330"/>
      <c r="H4077" s="331"/>
      <c r="I4077" s="332"/>
      <c r="J4077" s="332"/>
      <c r="K4077" s="332"/>
      <c r="L4077" s="332"/>
      <c r="M4077" s="332"/>
      <c r="N4077" s="333"/>
    </row>
    <row r="4078" spans="2:14" x14ac:dyDescent="0.25">
      <c r="B4078" s="328"/>
      <c r="C4078" s="328"/>
      <c r="D4078" s="329"/>
      <c r="E4078" s="330"/>
      <c r="F4078" s="330"/>
      <c r="G4078" s="330"/>
      <c r="H4078" s="331"/>
      <c r="I4078" s="332"/>
      <c r="J4078" s="332"/>
      <c r="K4078" s="332"/>
      <c r="L4078" s="332"/>
      <c r="M4078" s="332"/>
      <c r="N4078" s="333"/>
    </row>
    <row r="4079" spans="2:14" x14ac:dyDescent="0.25">
      <c r="B4079" s="328"/>
      <c r="C4079" s="328"/>
      <c r="D4079" s="329"/>
      <c r="E4079" s="330"/>
      <c r="F4079" s="330"/>
      <c r="G4079" s="330"/>
      <c r="H4079" s="331"/>
      <c r="I4079" s="332"/>
      <c r="J4079" s="332"/>
      <c r="K4079" s="332"/>
      <c r="L4079" s="332"/>
      <c r="M4079" s="332"/>
      <c r="N4079" s="333"/>
    </row>
    <row r="4080" spans="2:14" x14ac:dyDescent="0.25">
      <c r="B4080" s="328"/>
      <c r="C4080" s="328"/>
      <c r="D4080" s="329"/>
      <c r="E4080" s="330"/>
      <c r="F4080" s="330"/>
      <c r="G4080" s="330"/>
      <c r="H4080" s="331"/>
      <c r="I4080" s="332"/>
      <c r="J4080" s="332"/>
      <c r="K4080" s="332"/>
      <c r="L4080" s="332"/>
      <c r="M4080" s="332"/>
      <c r="N4080" s="333"/>
    </row>
    <row r="4081" spans="2:14" x14ac:dyDescent="0.25">
      <c r="B4081" s="328"/>
      <c r="C4081" s="328"/>
      <c r="D4081" s="329"/>
      <c r="E4081" s="330"/>
      <c r="F4081" s="330"/>
      <c r="G4081" s="330"/>
      <c r="H4081" s="331"/>
      <c r="I4081" s="332"/>
      <c r="J4081" s="332"/>
      <c r="K4081" s="332"/>
      <c r="L4081" s="332"/>
      <c r="M4081" s="332"/>
      <c r="N4081" s="333"/>
    </row>
    <row r="4082" spans="2:14" x14ac:dyDescent="0.25">
      <c r="B4082" s="328"/>
      <c r="C4082" s="328"/>
      <c r="D4082" s="329"/>
      <c r="E4082" s="330"/>
      <c r="F4082" s="330"/>
      <c r="G4082" s="330"/>
      <c r="H4082" s="331"/>
      <c r="I4082" s="332"/>
      <c r="J4082" s="332"/>
      <c r="K4082" s="332"/>
      <c r="L4082" s="332"/>
      <c r="M4082" s="332"/>
      <c r="N4082" s="333"/>
    </row>
    <row r="4083" spans="2:14" x14ac:dyDescent="0.25">
      <c r="B4083" s="328"/>
      <c r="C4083" s="328"/>
      <c r="D4083" s="329"/>
      <c r="E4083" s="330"/>
      <c r="F4083" s="330"/>
      <c r="G4083" s="330"/>
      <c r="H4083" s="331"/>
      <c r="I4083" s="332"/>
      <c r="J4083" s="332"/>
      <c r="K4083" s="332"/>
      <c r="L4083" s="332"/>
      <c r="M4083" s="332"/>
      <c r="N4083" s="333"/>
    </row>
    <row r="4084" spans="2:14" x14ac:dyDescent="0.25">
      <c r="B4084" s="328"/>
      <c r="C4084" s="328"/>
      <c r="D4084" s="329"/>
      <c r="E4084" s="330"/>
      <c r="F4084" s="330"/>
      <c r="G4084" s="330"/>
      <c r="H4084" s="331"/>
      <c r="I4084" s="332"/>
      <c r="J4084" s="332"/>
      <c r="K4084" s="332"/>
      <c r="L4084" s="332"/>
      <c r="M4084" s="332"/>
      <c r="N4084" s="333"/>
    </row>
    <row r="4085" spans="2:14" x14ac:dyDescent="0.25">
      <c r="B4085" s="328"/>
      <c r="C4085" s="328"/>
      <c r="D4085" s="329"/>
      <c r="E4085" s="330"/>
      <c r="F4085" s="330"/>
      <c r="G4085" s="330"/>
      <c r="H4085" s="331"/>
      <c r="I4085" s="332"/>
      <c r="J4085" s="332"/>
      <c r="K4085" s="332"/>
      <c r="L4085" s="332"/>
      <c r="M4085" s="332"/>
      <c r="N4085" s="333"/>
    </row>
    <row r="4086" spans="2:14" x14ac:dyDescent="0.25">
      <c r="B4086" s="328"/>
      <c r="C4086" s="328"/>
      <c r="D4086" s="329"/>
      <c r="E4086" s="330"/>
      <c r="F4086" s="330"/>
      <c r="G4086" s="330"/>
      <c r="H4086" s="331"/>
      <c r="I4086" s="332"/>
      <c r="J4086" s="332"/>
      <c r="K4086" s="332"/>
      <c r="L4086" s="332"/>
      <c r="M4086" s="332"/>
      <c r="N4086" s="333"/>
    </row>
    <row r="4087" spans="2:14" x14ac:dyDescent="0.25">
      <c r="B4087" s="328"/>
      <c r="C4087" s="328"/>
      <c r="D4087" s="329"/>
      <c r="E4087" s="330"/>
      <c r="F4087" s="330"/>
      <c r="G4087" s="330"/>
      <c r="H4087" s="331"/>
      <c r="I4087" s="332"/>
      <c r="J4087" s="332"/>
      <c r="K4087" s="332"/>
      <c r="L4087" s="332"/>
      <c r="M4087" s="332"/>
      <c r="N4087" s="333"/>
    </row>
    <row r="4088" spans="2:14" x14ac:dyDescent="0.25">
      <c r="B4088" s="328"/>
      <c r="C4088" s="328"/>
      <c r="D4088" s="329"/>
      <c r="E4088" s="330"/>
      <c r="F4088" s="330"/>
      <c r="G4088" s="330"/>
      <c r="H4088" s="331"/>
      <c r="I4088" s="332"/>
      <c r="J4088" s="332"/>
      <c r="K4088" s="332"/>
      <c r="L4088" s="332"/>
      <c r="M4088" s="332"/>
      <c r="N4088" s="333"/>
    </row>
    <row r="4089" spans="2:14" x14ac:dyDescent="0.25">
      <c r="B4089" s="328"/>
      <c r="C4089" s="328"/>
      <c r="D4089" s="329"/>
      <c r="E4089" s="330"/>
      <c r="F4089" s="330"/>
      <c r="G4089" s="330"/>
      <c r="H4089" s="331"/>
      <c r="I4089" s="332"/>
      <c r="J4089" s="332"/>
      <c r="K4089" s="332"/>
      <c r="L4089" s="332"/>
      <c r="M4089" s="332"/>
      <c r="N4089" s="333"/>
    </row>
    <row r="4090" spans="2:14" x14ac:dyDescent="0.25">
      <c r="B4090" s="328"/>
      <c r="C4090" s="328"/>
      <c r="D4090" s="329"/>
      <c r="E4090" s="330"/>
      <c r="F4090" s="330"/>
      <c r="G4090" s="330"/>
      <c r="H4090" s="331"/>
      <c r="I4090" s="332"/>
      <c r="J4090" s="332"/>
      <c r="K4090" s="332"/>
      <c r="L4090" s="332"/>
      <c r="M4090" s="332"/>
      <c r="N4090" s="333"/>
    </row>
    <row r="4091" spans="2:14" x14ac:dyDescent="0.25">
      <c r="B4091" s="328"/>
      <c r="C4091" s="328"/>
      <c r="D4091" s="329"/>
      <c r="E4091" s="330"/>
      <c r="F4091" s="330"/>
      <c r="G4091" s="330"/>
      <c r="H4091" s="331"/>
      <c r="I4091" s="332"/>
      <c r="J4091" s="332"/>
      <c r="K4091" s="332"/>
      <c r="L4091" s="332"/>
      <c r="M4091" s="332"/>
      <c r="N4091" s="333"/>
    </row>
    <row r="4092" spans="2:14" x14ac:dyDescent="0.25">
      <c r="B4092" s="328"/>
      <c r="C4092" s="328"/>
      <c r="D4092" s="329"/>
      <c r="E4092" s="330"/>
      <c r="F4092" s="330"/>
      <c r="G4092" s="330"/>
      <c r="H4092" s="331"/>
      <c r="I4092" s="332"/>
      <c r="J4092" s="332"/>
      <c r="K4092" s="332"/>
      <c r="L4092" s="332"/>
      <c r="M4092" s="332"/>
      <c r="N4092" s="333"/>
    </row>
    <row r="4093" spans="2:14" x14ac:dyDescent="0.25">
      <c r="B4093" s="328"/>
      <c r="C4093" s="328"/>
      <c r="D4093" s="329"/>
      <c r="E4093" s="330"/>
      <c r="F4093" s="330"/>
      <c r="G4093" s="330"/>
      <c r="H4093" s="331"/>
      <c r="I4093" s="332"/>
      <c r="J4093" s="332"/>
      <c r="K4093" s="332"/>
      <c r="L4093" s="332"/>
      <c r="M4093" s="332"/>
      <c r="N4093" s="333"/>
    </row>
    <row r="4094" spans="2:14" x14ac:dyDescent="0.25">
      <c r="B4094" s="328"/>
      <c r="C4094" s="328"/>
      <c r="D4094" s="329"/>
      <c r="E4094" s="330"/>
      <c r="F4094" s="330"/>
      <c r="G4094" s="330"/>
      <c r="H4094" s="331"/>
      <c r="I4094" s="332"/>
      <c r="J4094" s="332"/>
      <c r="K4094" s="332"/>
      <c r="L4094" s="332"/>
      <c r="M4094" s="332"/>
      <c r="N4094" s="333"/>
    </row>
    <row r="4095" spans="2:14" x14ac:dyDescent="0.25">
      <c r="B4095" s="328"/>
      <c r="C4095" s="328"/>
      <c r="D4095" s="329"/>
      <c r="E4095" s="330"/>
      <c r="F4095" s="330"/>
      <c r="G4095" s="330"/>
      <c r="H4095" s="331"/>
      <c r="I4095" s="332"/>
      <c r="J4095" s="332"/>
      <c r="K4095" s="332"/>
      <c r="L4095" s="332"/>
      <c r="M4095" s="332"/>
      <c r="N4095" s="333"/>
    </row>
    <row r="4096" spans="2:14" x14ac:dyDescent="0.25">
      <c r="B4096" s="328"/>
      <c r="C4096" s="328"/>
      <c r="D4096" s="329"/>
      <c r="E4096" s="330"/>
      <c r="F4096" s="330"/>
      <c r="G4096" s="330"/>
      <c r="H4096" s="331"/>
      <c r="I4096" s="332"/>
      <c r="J4096" s="332"/>
      <c r="K4096" s="332"/>
      <c r="L4096" s="332"/>
      <c r="M4096" s="332"/>
      <c r="N4096" s="333"/>
    </row>
    <row r="4097" spans="2:14" x14ac:dyDescent="0.25">
      <c r="B4097" s="328"/>
      <c r="C4097" s="328"/>
      <c r="D4097" s="329"/>
      <c r="E4097" s="330"/>
      <c r="F4097" s="330"/>
      <c r="G4097" s="330"/>
      <c r="H4097" s="331"/>
      <c r="I4097" s="332"/>
      <c r="J4097" s="332"/>
      <c r="K4097" s="332"/>
      <c r="L4097" s="332"/>
      <c r="M4097" s="332"/>
      <c r="N4097" s="333"/>
    </row>
    <row r="4098" spans="2:14" x14ac:dyDescent="0.25">
      <c r="B4098" s="328"/>
      <c r="C4098" s="328"/>
      <c r="D4098" s="329"/>
      <c r="E4098" s="330"/>
      <c r="F4098" s="330"/>
      <c r="G4098" s="330"/>
      <c r="H4098" s="331"/>
      <c r="I4098" s="332"/>
      <c r="J4098" s="332"/>
      <c r="K4098" s="332"/>
      <c r="L4098" s="332"/>
      <c r="M4098" s="332"/>
      <c r="N4098" s="333"/>
    </row>
    <row r="4099" spans="2:14" x14ac:dyDescent="0.25">
      <c r="B4099" s="328"/>
      <c r="C4099" s="328"/>
      <c r="D4099" s="329"/>
      <c r="E4099" s="330"/>
      <c r="F4099" s="330"/>
      <c r="G4099" s="330"/>
      <c r="H4099" s="331"/>
      <c r="I4099" s="332"/>
      <c r="J4099" s="332"/>
      <c r="K4099" s="332"/>
      <c r="L4099" s="332"/>
      <c r="M4099" s="332"/>
      <c r="N4099" s="333"/>
    </row>
    <row r="4100" spans="2:14" x14ac:dyDescent="0.25">
      <c r="B4100" s="328"/>
      <c r="C4100" s="328"/>
      <c r="D4100" s="329"/>
      <c r="E4100" s="330"/>
      <c r="F4100" s="330"/>
      <c r="G4100" s="330"/>
      <c r="H4100" s="331"/>
      <c r="I4100" s="332"/>
      <c r="J4100" s="332"/>
      <c r="K4100" s="332"/>
      <c r="L4100" s="332"/>
      <c r="M4100" s="332"/>
      <c r="N4100" s="333"/>
    </row>
    <row r="4101" spans="2:14" x14ac:dyDescent="0.25">
      <c r="B4101" s="328"/>
      <c r="C4101" s="328"/>
      <c r="D4101" s="329"/>
      <c r="E4101" s="330"/>
      <c r="F4101" s="330"/>
      <c r="G4101" s="330"/>
      <c r="H4101" s="331"/>
      <c r="I4101" s="332"/>
      <c r="J4101" s="332"/>
      <c r="K4101" s="332"/>
      <c r="L4101" s="332"/>
      <c r="M4101" s="332"/>
      <c r="N4101" s="333"/>
    </row>
    <row r="4102" spans="2:14" x14ac:dyDescent="0.25">
      <c r="B4102" s="328"/>
      <c r="C4102" s="328"/>
      <c r="D4102" s="329"/>
      <c r="E4102" s="330"/>
      <c r="F4102" s="330"/>
      <c r="G4102" s="330"/>
      <c r="H4102" s="331"/>
      <c r="I4102" s="332"/>
      <c r="J4102" s="332"/>
      <c r="K4102" s="332"/>
      <c r="L4102" s="332"/>
      <c r="M4102" s="332"/>
      <c r="N4102" s="333"/>
    </row>
    <row r="4103" spans="2:14" x14ac:dyDescent="0.25">
      <c r="B4103" s="328"/>
      <c r="C4103" s="328"/>
      <c r="D4103" s="329"/>
      <c r="E4103" s="330"/>
      <c r="F4103" s="330"/>
      <c r="G4103" s="330"/>
      <c r="H4103" s="331"/>
      <c r="I4103" s="332"/>
      <c r="J4103" s="332"/>
      <c r="K4103" s="332"/>
      <c r="L4103" s="332"/>
      <c r="M4103" s="332"/>
      <c r="N4103" s="333"/>
    </row>
    <row r="4104" spans="2:14" x14ac:dyDescent="0.25">
      <c r="B4104" s="328"/>
      <c r="C4104" s="328"/>
      <c r="D4104" s="329"/>
      <c r="E4104" s="330"/>
      <c r="F4104" s="330"/>
      <c r="G4104" s="330"/>
      <c r="H4104" s="331"/>
      <c r="I4104" s="332"/>
      <c r="J4104" s="332"/>
      <c r="K4104" s="332"/>
      <c r="L4104" s="332"/>
      <c r="M4104" s="332"/>
      <c r="N4104" s="333"/>
    </row>
    <row r="4105" spans="2:14" x14ac:dyDescent="0.25">
      <c r="B4105" s="328"/>
      <c r="C4105" s="328"/>
      <c r="D4105" s="329"/>
      <c r="E4105" s="330"/>
      <c r="F4105" s="330"/>
      <c r="G4105" s="330"/>
      <c r="H4105" s="331"/>
      <c r="I4105" s="332"/>
      <c r="J4105" s="332"/>
      <c r="K4105" s="332"/>
      <c r="L4105" s="332"/>
      <c r="M4105" s="332"/>
      <c r="N4105" s="333"/>
    </row>
    <row r="4106" spans="2:14" x14ac:dyDescent="0.25">
      <c r="B4106" s="328"/>
      <c r="C4106" s="328"/>
      <c r="D4106" s="329"/>
      <c r="E4106" s="330"/>
      <c r="F4106" s="330"/>
      <c r="G4106" s="330"/>
      <c r="H4106" s="331"/>
      <c r="I4106" s="332"/>
      <c r="J4106" s="332"/>
      <c r="K4106" s="332"/>
      <c r="L4106" s="332"/>
      <c r="M4106" s="332"/>
      <c r="N4106" s="333"/>
    </row>
    <row r="4107" spans="2:14" x14ac:dyDescent="0.25">
      <c r="B4107" s="328"/>
      <c r="C4107" s="328"/>
      <c r="D4107" s="329"/>
      <c r="E4107" s="330"/>
      <c r="F4107" s="330"/>
      <c r="G4107" s="330"/>
      <c r="H4107" s="331"/>
      <c r="I4107" s="332"/>
      <c r="J4107" s="332"/>
      <c r="K4107" s="332"/>
      <c r="L4107" s="332"/>
      <c r="M4107" s="332"/>
      <c r="N4107" s="333"/>
    </row>
    <row r="4108" spans="2:14" x14ac:dyDescent="0.25">
      <c r="B4108" s="328"/>
      <c r="C4108" s="328"/>
      <c r="D4108" s="329"/>
      <c r="E4108" s="330"/>
      <c r="F4108" s="330"/>
      <c r="G4108" s="330"/>
      <c r="H4108" s="331"/>
      <c r="I4108" s="332"/>
      <c r="J4108" s="332"/>
      <c r="K4108" s="332"/>
      <c r="L4108" s="332"/>
      <c r="M4108" s="332"/>
      <c r="N4108" s="333"/>
    </row>
    <row r="4109" spans="2:14" x14ac:dyDescent="0.25">
      <c r="B4109" s="328"/>
      <c r="C4109" s="328"/>
      <c r="D4109" s="329"/>
      <c r="E4109" s="330"/>
      <c r="F4109" s="330"/>
      <c r="G4109" s="330"/>
      <c r="H4109" s="331"/>
      <c r="I4109" s="332"/>
      <c r="J4109" s="332"/>
      <c r="K4109" s="332"/>
      <c r="L4109" s="332"/>
      <c r="M4109" s="332"/>
      <c r="N4109" s="333"/>
    </row>
    <row r="4110" spans="2:14" x14ac:dyDescent="0.25">
      <c r="B4110" s="328"/>
      <c r="C4110" s="328"/>
      <c r="D4110" s="329"/>
      <c r="E4110" s="330"/>
      <c r="F4110" s="330"/>
      <c r="G4110" s="330"/>
      <c r="H4110" s="331"/>
      <c r="I4110" s="332"/>
      <c r="J4110" s="332"/>
      <c r="K4110" s="332"/>
      <c r="L4110" s="332"/>
      <c r="M4110" s="332"/>
      <c r="N4110" s="333"/>
    </row>
    <row r="4111" spans="2:14" x14ac:dyDescent="0.25">
      <c r="B4111" s="328"/>
      <c r="C4111" s="328"/>
      <c r="D4111" s="329"/>
      <c r="E4111" s="330"/>
      <c r="F4111" s="330"/>
      <c r="G4111" s="330"/>
      <c r="H4111" s="331"/>
      <c r="I4111" s="332"/>
      <c r="J4111" s="332"/>
      <c r="K4111" s="332"/>
      <c r="L4111" s="332"/>
      <c r="M4111" s="332"/>
      <c r="N4111" s="333"/>
    </row>
    <row r="4112" spans="2:14" x14ac:dyDescent="0.25">
      <c r="B4112" s="328"/>
      <c r="C4112" s="328"/>
      <c r="D4112" s="329"/>
      <c r="E4112" s="330"/>
      <c r="F4112" s="330"/>
      <c r="G4112" s="330"/>
      <c r="H4112" s="331"/>
      <c r="I4112" s="332"/>
      <c r="J4112" s="332"/>
      <c r="K4112" s="332"/>
      <c r="L4112" s="332"/>
      <c r="M4112" s="332"/>
      <c r="N4112" s="333"/>
    </row>
    <row r="4113" spans="2:14" x14ac:dyDescent="0.25">
      <c r="B4113" s="328"/>
      <c r="C4113" s="328"/>
      <c r="D4113" s="329"/>
      <c r="E4113" s="330"/>
      <c r="F4113" s="330"/>
      <c r="G4113" s="330"/>
      <c r="H4113" s="331"/>
      <c r="I4113" s="332"/>
      <c r="J4113" s="332"/>
      <c r="K4113" s="332"/>
      <c r="L4113" s="332"/>
      <c r="M4113" s="332"/>
      <c r="N4113" s="333"/>
    </row>
    <row r="4114" spans="2:14" x14ac:dyDescent="0.25">
      <c r="B4114" s="328"/>
      <c r="C4114" s="328"/>
      <c r="D4114" s="329"/>
      <c r="E4114" s="330"/>
      <c r="F4114" s="330"/>
      <c r="G4114" s="330"/>
      <c r="H4114" s="331"/>
      <c r="I4114" s="332"/>
      <c r="J4114" s="332"/>
      <c r="K4114" s="332"/>
      <c r="L4114" s="332"/>
      <c r="M4114" s="332"/>
      <c r="N4114" s="333"/>
    </row>
    <row r="4115" spans="2:14" x14ac:dyDescent="0.25">
      <c r="B4115" s="328"/>
      <c r="C4115" s="328"/>
      <c r="D4115" s="329"/>
      <c r="E4115" s="330"/>
      <c r="F4115" s="330"/>
      <c r="G4115" s="330"/>
      <c r="H4115" s="331"/>
      <c r="I4115" s="332"/>
      <c r="J4115" s="332"/>
      <c r="K4115" s="332"/>
      <c r="L4115" s="332"/>
      <c r="M4115" s="332"/>
      <c r="N4115" s="333"/>
    </row>
    <row r="4116" spans="2:14" x14ac:dyDescent="0.25">
      <c r="B4116" s="328"/>
      <c r="C4116" s="328"/>
      <c r="D4116" s="329"/>
      <c r="E4116" s="330"/>
      <c r="F4116" s="330"/>
      <c r="G4116" s="330"/>
      <c r="H4116" s="331"/>
      <c r="I4116" s="332"/>
      <c r="J4116" s="332"/>
      <c r="K4116" s="332"/>
      <c r="L4116" s="332"/>
      <c r="M4116" s="332"/>
      <c r="N4116" s="333"/>
    </row>
    <row r="4117" spans="2:14" x14ac:dyDescent="0.25">
      <c r="B4117" s="328"/>
      <c r="C4117" s="328"/>
      <c r="D4117" s="329"/>
      <c r="E4117" s="330"/>
      <c r="F4117" s="330"/>
      <c r="G4117" s="330"/>
      <c r="H4117" s="331"/>
      <c r="I4117" s="332"/>
      <c r="J4117" s="332"/>
      <c r="K4117" s="332"/>
      <c r="L4117" s="332"/>
      <c r="M4117" s="332"/>
      <c r="N4117" s="333"/>
    </row>
    <row r="4118" spans="2:14" x14ac:dyDescent="0.25">
      <c r="B4118" s="328"/>
      <c r="C4118" s="328"/>
      <c r="D4118" s="329"/>
      <c r="E4118" s="330"/>
      <c r="F4118" s="330"/>
      <c r="G4118" s="330"/>
      <c r="H4118" s="331"/>
      <c r="I4118" s="332"/>
      <c r="J4118" s="332"/>
      <c r="K4118" s="332"/>
      <c r="L4118" s="332"/>
      <c r="M4118" s="332"/>
      <c r="N4118" s="333"/>
    </row>
    <row r="4119" spans="2:14" x14ac:dyDescent="0.25">
      <c r="B4119" s="328"/>
      <c r="C4119" s="328"/>
      <c r="D4119" s="329"/>
      <c r="E4119" s="330"/>
      <c r="F4119" s="330"/>
      <c r="G4119" s="330"/>
      <c r="H4119" s="331"/>
      <c r="I4119" s="332"/>
      <c r="J4119" s="332"/>
      <c r="K4119" s="332"/>
      <c r="L4119" s="332"/>
      <c r="M4119" s="332"/>
      <c r="N4119" s="333"/>
    </row>
    <row r="4120" spans="2:14" x14ac:dyDescent="0.25">
      <c r="B4120" s="328"/>
      <c r="C4120" s="328"/>
      <c r="D4120" s="329"/>
      <c r="E4120" s="330"/>
      <c r="F4120" s="330"/>
      <c r="G4120" s="330"/>
      <c r="H4120" s="331"/>
      <c r="I4120" s="332"/>
      <c r="J4120" s="332"/>
      <c r="K4120" s="332"/>
      <c r="L4120" s="332"/>
      <c r="M4120" s="332"/>
      <c r="N4120" s="333"/>
    </row>
    <row r="4121" spans="2:14" x14ac:dyDescent="0.25">
      <c r="B4121" s="328"/>
      <c r="C4121" s="328"/>
      <c r="D4121" s="329"/>
      <c r="E4121" s="330"/>
      <c r="F4121" s="330"/>
      <c r="G4121" s="330"/>
      <c r="H4121" s="331"/>
      <c r="I4121" s="332"/>
      <c r="J4121" s="332"/>
      <c r="K4121" s="332"/>
      <c r="L4121" s="332"/>
      <c r="M4121" s="332"/>
      <c r="N4121" s="333"/>
    </row>
    <row r="4122" spans="2:14" x14ac:dyDescent="0.25">
      <c r="B4122" s="328"/>
      <c r="C4122" s="328"/>
      <c r="D4122" s="329"/>
      <c r="E4122" s="330"/>
      <c r="F4122" s="330"/>
      <c r="G4122" s="330"/>
      <c r="H4122" s="331"/>
      <c r="I4122" s="332"/>
      <c r="J4122" s="332"/>
      <c r="K4122" s="332"/>
      <c r="L4122" s="332"/>
      <c r="M4122" s="332"/>
      <c r="N4122" s="333"/>
    </row>
    <row r="4123" spans="2:14" x14ac:dyDescent="0.25">
      <c r="B4123" s="328"/>
      <c r="C4123" s="328"/>
      <c r="D4123" s="329"/>
      <c r="E4123" s="330"/>
      <c r="F4123" s="330"/>
      <c r="G4123" s="330"/>
      <c r="H4123" s="331"/>
      <c r="I4123" s="332"/>
      <c r="J4123" s="332"/>
      <c r="K4123" s="332"/>
      <c r="L4123" s="332"/>
      <c r="M4123" s="332"/>
      <c r="N4123" s="333"/>
    </row>
    <row r="4124" spans="2:14" x14ac:dyDescent="0.25">
      <c r="B4124" s="328"/>
      <c r="C4124" s="328"/>
      <c r="D4124" s="329"/>
      <c r="E4124" s="330"/>
      <c r="F4124" s="330"/>
      <c r="G4124" s="330"/>
      <c r="H4124" s="331"/>
      <c r="I4124" s="332"/>
      <c r="J4124" s="332"/>
      <c r="K4124" s="332"/>
      <c r="L4124" s="332"/>
      <c r="M4124" s="332"/>
      <c r="N4124" s="333"/>
    </row>
    <row r="4125" spans="2:14" x14ac:dyDescent="0.25">
      <c r="B4125" s="328"/>
      <c r="C4125" s="328"/>
      <c r="D4125" s="329"/>
      <c r="E4125" s="330"/>
      <c r="F4125" s="330"/>
      <c r="G4125" s="330"/>
      <c r="H4125" s="331"/>
      <c r="I4125" s="332"/>
      <c r="J4125" s="332"/>
      <c r="K4125" s="332"/>
      <c r="L4125" s="332"/>
      <c r="M4125" s="332"/>
      <c r="N4125" s="333"/>
    </row>
    <row r="4126" spans="2:14" x14ac:dyDescent="0.25">
      <c r="B4126" s="328"/>
      <c r="C4126" s="328"/>
      <c r="D4126" s="329"/>
      <c r="E4126" s="330"/>
      <c r="F4126" s="330"/>
      <c r="G4126" s="330"/>
      <c r="H4126" s="331"/>
      <c r="I4126" s="332"/>
      <c r="J4126" s="332"/>
      <c r="K4126" s="332"/>
      <c r="L4126" s="332"/>
      <c r="M4126" s="332"/>
      <c r="N4126" s="333"/>
    </row>
    <row r="4127" spans="2:14" x14ac:dyDescent="0.25">
      <c r="B4127" s="328"/>
      <c r="C4127" s="328"/>
      <c r="D4127" s="329"/>
      <c r="E4127" s="330"/>
      <c r="F4127" s="330"/>
      <c r="G4127" s="330"/>
      <c r="H4127" s="331"/>
      <c r="I4127" s="332"/>
      <c r="J4127" s="332"/>
      <c r="K4127" s="332"/>
      <c r="L4127" s="332"/>
      <c r="M4127" s="332"/>
      <c r="N4127" s="333"/>
    </row>
    <row r="4128" spans="2:14" x14ac:dyDescent="0.25">
      <c r="B4128" s="328"/>
      <c r="C4128" s="328"/>
      <c r="D4128" s="329"/>
      <c r="E4128" s="330"/>
      <c r="F4128" s="330"/>
      <c r="G4128" s="330"/>
      <c r="H4128" s="331"/>
      <c r="I4128" s="332"/>
      <c r="J4128" s="332"/>
      <c r="K4128" s="332"/>
      <c r="L4128" s="332"/>
      <c r="M4128" s="332"/>
      <c r="N4128" s="333"/>
    </row>
    <row r="4129" spans="2:14" x14ac:dyDescent="0.25">
      <c r="B4129" s="328"/>
      <c r="C4129" s="328"/>
      <c r="D4129" s="329"/>
      <c r="E4129" s="330"/>
      <c r="F4129" s="330"/>
      <c r="G4129" s="330"/>
      <c r="H4129" s="331"/>
      <c r="I4129" s="332"/>
      <c r="J4129" s="332"/>
      <c r="K4129" s="332"/>
      <c r="L4129" s="332"/>
      <c r="M4129" s="332"/>
      <c r="N4129" s="333"/>
    </row>
    <row r="4130" spans="2:14" x14ac:dyDescent="0.25">
      <c r="B4130" s="328"/>
      <c r="C4130" s="328"/>
      <c r="D4130" s="329"/>
      <c r="E4130" s="330"/>
      <c r="F4130" s="330"/>
      <c r="G4130" s="330"/>
      <c r="H4130" s="331"/>
      <c r="I4130" s="332"/>
      <c r="J4130" s="332"/>
      <c r="K4130" s="332"/>
      <c r="L4130" s="332"/>
      <c r="M4130" s="332"/>
      <c r="N4130" s="333"/>
    </row>
    <row r="4131" spans="2:14" x14ac:dyDescent="0.25">
      <c r="B4131" s="328"/>
      <c r="C4131" s="328"/>
      <c r="D4131" s="329"/>
      <c r="E4131" s="330"/>
      <c r="F4131" s="330"/>
      <c r="G4131" s="330"/>
      <c r="H4131" s="331"/>
      <c r="I4131" s="332"/>
      <c r="J4131" s="332"/>
      <c r="K4131" s="332"/>
      <c r="L4131" s="332"/>
      <c r="M4131" s="332"/>
      <c r="N4131" s="333"/>
    </row>
    <row r="4132" spans="2:14" x14ac:dyDescent="0.25">
      <c r="B4132" s="328"/>
      <c r="C4132" s="328"/>
      <c r="D4132" s="329"/>
      <c r="E4132" s="330"/>
      <c r="F4132" s="330"/>
      <c r="G4132" s="330"/>
      <c r="H4132" s="331"/>
      <c r="I4132" s="332"/>
      <c r="J4132" s="332"/>
      <c r="K4132" s="332"/>
      <c r="L4132" s="332"/>
      <c r="M4132" s="332"/>
      <c r="N4132" s="333"/>
    </row>
    <row r="4133" spans="2:14" x14ac:dyDescent="0.25">
      <c r="B4133" s="328"/>
      <c r="C4133" s="328"/>
      <c r="D4133" s="329"/>
      <c r="E4133" s="330"/>
      <c r="F4133" s="330"/>
      <c r="G4133" s="330"/>
      <c r="H4133" s="331"/>
      <c r="I4133" s="332"/>
      <c r="J4133" s="332"/>
      <c r="K4133" s="332"/>
      <c r="L4133" s="332"/>
      <c r="M4133" s="332"/>
      <c r="N4133" s="333"/>
    </row>
    <row r="4134" spans="2:14" x14ac:dyDescent="0.25">
      <c r="B4134" s="328"/>
      <c r="C4134" s="328"/>
      <c r="D4134" s="329"/>
      <c r="E4134" s="330"/>
      <c r="F4134" s="330"/>
      <c r="G4134" s="330"/>
      <c r="H4134" s="331"/>
      <c r="I4134" s="332"/>
      <c r="J4134" s="332"/>
      <c r="K4134" s="332"/>
      <c r="L4134" s="332"/>
      <c r="M4134" s="332"/>
      <c r="N4134" s="333"/>
    </row>
    <row r="4135" spans="2:14" x14ac:dyDescent="0.25">
      <c r="B4135" s="328"/>
      <c r="C4135" s="328"/>
      <c r="D4135" s="329"/>
      <c r="E4135" s="330"/>
      <c r="F4135" s="330"/>
      <c r="G4135" s="330"/>
      <c r="H4135" s="331"/>
      <c r="I4135" s="332"/>
      <c r="J4135" s="332"/>
      <c r="K4135" s="332"/>
      <c r="L4135" s="332"/>
      <c r="M4135" s="332"/>
      <c r="N4135" s="333"/>
    </row>
    <row r="4136" spans="2:14" x14ac:dyDescent="0.25">
      <c r="B4136" s="328"/>
      <c r="C4136" s="328"/>
      <c r="D4136" s="329"/>
      <c r="E4136" s="330"/>
      <c r="F4136" s="330"/>
      <c r="G4136" s="330"/>
      <c r="H4136" s="331"/>
      <c r="I4136" s="332"/>
      <c r="J4136" s="332"/>
      <c r="K4136" s="332"/>
      <c r="L4136" s="332"/>
      <c r="M4136" s="332"/>
      <c r="N4136" s="333"/>
    </row>
    <row r="4137" spans="2:14" x14ac:dyDescent="0.25">
      <c r="B4137" s="328"/>
      <c r="C4137" s="328"/>
      <c r="D4137" s="329"/>
      <c r="E4137" s="330"/>
      <c r="F4137" s="330"/>
      <c r="G4137" s="330"/>
      <c r="H4137" s="331"/>
      <c r="I4137" s="332"/>
      <c r="J4137" s="332"/>
      <c r="K4137" s="332"/>
      <c r="L4137" s="332"/>
      <c r="M4137" s="332"/>
      <c r="N4137" s="333"/>
    </row>
    <row r="4138" spans="2:14" x14ac:dyDescent="0.25">
      <c r="B4138" s="328"/>
      <c r="C4138" s="328"/>
      <c r="D4138" s="329"/>
      <c r="E4138" s="330"/>
      <c r="F4138" s="330"/>
      <c r="G4138" s="330"/>
      <c r="H4138" s="331"/>
      <c r="I4138" s="332"/>
      <c r="J4138" s="332"/>
      <c r="K4138" s="332"/>
      <c r="L4138" s="332"/>
      <c r="M4138" s="332"/>
      <c r="N4138" s="333"/>
    </row>
    <row r="4139" spans="2:14" x14ac:dyDescent="0.25">
      <c r="B4139" s="328"/>
      <c r="C4139" s="328"/>
      <c r="D4139" s="329"/>
      <c r="E4139" s="330"/>
      <c r="F4139" s="330"/>
      <c r="G4139" s="330"/>
      <c r="H4139" s="331"/>
      <c r="I4139" s="332"/>
      <c r="J4139" s="332"/>
      <c r="K4139" s="332"/>
      <c r="L4139" s="332"/>
      <c r="M4139" s="332"/>
      <c r="N4139" s="333"/>
    </row>
    <row r="4140" spans="2:14" x14ac:dyDescent="0.25">
      <c r="B4140" s="328"/>
      <c r="C4140" s="328"/>
      <c r="D4140" s="329"/>
      <c r="E4140" s="330"/>
      <c r="F4140" s="330"/>
      <c r="G4140" s="330"/>
      <c r="H4140" s="331"/>
      <c r="I4140" s="332"/>
      <c r="J4140" s="332"/>
      <c r="K4140" s="332"/>
      <c r="L4140" s="332"/>
      <c r="M4140" s="332"/>
      <c r="N4140" s="333"/>
    </row>
    <row r="4141" spans="2:14" x14ac:dyDescent="0.25">
      <c r="B4141" s="328"/>
      <c r="C4141" s="328"/>
      <c r="D4141" s="329"/>
      <c r="E4141" s="330"/>
      <c r="F4141" s="330"/>
      <c r="G4141" s="330"/>
      <c r="H4141" s="331"/>
      <c r="I4141" s="332"/>
      <c r="J4141" s="332"/>
      <c r="K4141" s="332"/>
      <c r="L4141" s="332"/>
      <c r="M4141" s="332"/>
      <c r="N4141" s="333"/>
    </row>
    <row r="4142" spans="2:14" x14ac:dyDescent="0.25">
      <c r="B4142" s="328"/>
      <c r="C4142" s="328"/>
      <c r="D4142" s="329"/>
      <c r="E4142" s="330"/>
      <c r="F4142" s="330"/>
      <c r="G4142" s="330"/>
      <c r="H4142" s="331"/>
      <c r="I4142" s="332"/>
      <c r="J4142" s="332"/>
      <c r="K4142" s="332"/>
      <c r="L4142" s="332"/>
      <c r="M4142" s="332"/>
      <c r="N4142" s="333"/>
    </row>
    <row r="4143" spans="2:14" x14ac:dyDescent="0.25">
      <c r="B4143" s="328"/>
      <c r="C4143" s="328"/>
      <c r="D4143" s="329"/>
      <c r="E4143" s="330"/>
      <c r="F4143" s="330"/>
      <c r="G4143" s="330"/>
      <c r="H4143" s="331"/>
      <c r="I4143" s="332"/>
      <c r="J4143" s="332"/>
      <c r="K4143" s="332"/>
      <c r="L4143" s="332"/>
      <c r="M4143" s="332"/>
      <c r="N4143" s="333"/>
    </row>
    <row r="4144" spans="2:14" x14ac:dyDescent="0.25">
      <c r="B4144" s="328"/>
      <c r="C4144" s="328"/>
      <c r="D4144" s="329"/>
      <c r="E4144" s="330"/>
      <c r="F4144" s="330"/>
      <c r="G4144" s="330"/>
      <c r="H4144" s="331"/>
      <c r="I4144" s="332"/>
      <c r="J4144" s="332"/>
      <c r="K4144" s="332"/>
      <c r="L4144" s="332"/>
      <c r="M4144" s="332"/>
      <c r="N4144" s="333"/>
    </row>
    <row r="4145" spans="2:14" x14ac:dyDescent="0.25">
      <c r="B4145" s="328"/>
      <c r="C4145" s="328"/>
      <c r="D4145" s="329"/>
      <c r="E4145" s="330"/>
      <c r="F4145" s="330"/>
      <c r="G4145" s="330"/>
      <c r="H4145" s="331"/>
      <c r="I4145" s="332"/>
      <c r="J4145" s="332"/>
      <c r="K4145" s="332"/>
      <c r="L4145" s="332"/>
      <c r="M4145" s="332"/>
      <c r="N4145" s="333"/>
    </row>
    <row r="4146" spans="2:14" x14ac:dyDescent="0.25">
      <c r="B4146" s="328"/>
      <c r="C4146" s="328"/>
      <c r="D4146" s="329"/>
      <c r="E4146" s="330"/>
      <c r="F4146" s="330"/>
      <c r="G4146" s="330"/>
      <c r="H4146" s="331"/>
      <c r="I4146" s="332"/>
      <c r="J4146" s="332"/>
      <c r="K4146" s="332"/>
      <c r="L4146" s="332"/>
      <c r="M4146" s="332"/>
      <c r="N4146" s="333"/>
    </row>
    <row r="4147" spans="2:14" x14ac:dyDescent="0.25">
      <c r="B4147" s="328"/>
      <c r="C4147" s="328"/>
      <c r="D4147" s="329"/>
      <c r="E4147" s="330"/>
      <c r="F4147" s="330"/>
      <c r="G4147" s="330"/>
      <c r="H4147" s="331"/>
      <c r="I4147" s="332"/>
      <c r="J4147" s="332"/>
      <c r="K4147" s="332"/>
      <c r="L4147" s="332"/>
      <c r="M4147" s="332"/>
      <c r="N4147" s="333"/>
    </row>
    <row r="4148" spans="2:14" x14ac:dyDescent="0.25">
      <c r="B4148" s="328"/>
      <c r="C4148" s="328"/>
      <c r="D4148" s="329"/>
      <c r="E4148" s="330"/>
      <c r="F4148" s="330"/>
      <c r="G4148" s="330"/>
      <c r="H4148" s="331"/>
      <c r="I4148" s="332"/>
      <c r="J4148" s="332"/>
      <c r="K4148" s="332"/>
      <c r="L4148" s="332"/>
      <c r="M4148" s="332"/>
      <c r="N4148" s="333"/>
    </row>
    <row r="4149" spans="2:14" x14ac:dyDescent="0.25">
      <c r="B4149" s="328"/>
      <c r="C4149" s="328"/>
      <c r="D4149" s="329"/>
      <c r="E4149" s="330"/>
      <c r="F4149" s="330"/>
      <c r="G4149" s="330"/>
      <c r="H4149" s="331"/>
      <c r="I4149" s="332"/>
      <c r="J4149" s="332"/>
      <c r="K4149" s="332"/>
      <c r="L4149" s="332"/>
      <c r="M4149" s="332"/>
      <c r="N4149" s="333"/>
    </row>
    <row r="4150" spans="2:14" x14ac:dyDescent="0.25">
      <c r="B4150" s="328"/>
      <c r="C4150" s="328"/>
      <c r="D4150" s="329"/>
      <c r="E4150" s="330"/>
      <c r="F4150" s="330"/>
      <c r="G4150" s="330"/>
      <c r="H4150" s="331"/>
      <c r="I4150" s="332"/>
      <c r="J4150" s="332"/>
      <c r="K4150" s="332"/>
      <c r="L4150" s="332"/>
      <c r="M4150" s="332"/>
      <c r="N4150" s="333"/>
    </row>
    <row r="4151" spans="2:14" x14ac:dyDescent="0.25">
      <c r="B4151" s="328"/>
      <c r="C4151" s="328"/>
      <c r="D4151" s="329"/>
      <c r="E4151" s="330"/>
      <c r="F4151" s="330"/>
      <c r="G4151" s="330"/>
      <c r="H4151" s="331"/>
      <c r="I4151" s="332"/>
      <c r="J4151" s="332"/>
      <c r="K4151" s="332"/>
      <c r="L4151" s="332"/>
      <c r="M4151" s="332"/>
      <c r="N4151" s="333"/>
    </row>
    <row r="4152" spans="2:14" x14ac:dyDescent="0.25">
      <c r="B4152" s="328"/>
      <c r="C4152" s="328"/>
      <c r="D4152" s="329"/>
      <c r="E4152" s="330"/>
      <c r="F4152" s="330"/>
      <c r="G4152" s="330"/>
      <c r="H4152" s="331"/>
      <c r="I4152" s="332"/>
      <c r="J4152" s="332"/>
      <c r="K4152" s="332"/>
      <c r="L4152" s="332"/>
      <c r="M4152" s="332"/>
      <c r="N4152" s="333"/>
    </row>
    <row r="4153" spans="2:14" x14ac:dyDescent="0.25">
      <c r="B4153" s="328"/>
      <c r="C4153" s="328"/>
      <c r="D4153" s="329"/>
      <c r="E4153" s="330"/>
      <c r="F4153" s="330"/>
      <c r="G4153" s="330"/>
      <c r="H4153" s="331"/>
      <c r="I4153" s="332"/>
      <c r="J4153" s="332"/>
      <c r="K4153" s="332"/>
      <c r="L4153" s="332"/>
      <c r="M4153" s="332"/>
      <c r="N4153" s="333"/>
    </row>
    <row r="4154" spans="2:14" x14ac:dyDescent="0.25">
      <c r="B4154" s="328"/>
      <c r="C4154" s="328"/>
      <c r="D4154" s="329"/>
      <c r="E4154" s="330"/>
      <c r="F4154" s="330"/>
      <c r="G4154" s="330"/>
      <c r="H4154" s="331"/>
      <c r="I4154" s="332"/>
      <c r="J4154" s="332"/>
      <c r="K4154" s="332"/>
      <c r="L4154" s="332"/>
      <c r="M4154" s="332"/>
      <c r="N4154" s="333"/>
    </row>
    <row r="4155" spans="2:14" x14ac:dyDescent="0.25">
      <c r="B4155" s="328"/>
      <c r="C4155" s="328"/>
      <c r="D4155" s="329"/>
      <c r="E4155" s="330"/>
      <c r="F4155" s="330"/>
      <c r="G4155" s="330"/>
      <c r="H4155" s="331"/>
      <c r="I4155" s="332"/>
      <c r="J4155" s="332"/>
      <c r="K4155" s="332"/>
      <c r="L4155" s="332"/>
      <c r="M4155" s="332"/>
      <c r="N4155" s="333"/>
    </row>
    <row r="4156" spans="2:14" x14ac:dyDescent="0.25">
      <c r="B4156" s="328"/>
      <c r="C4156" s="328"/>
      <c r="D4156" s="329"/>
      <c r="E4156" s="330"/>
      <c r="F4156" s="330"/>
      <c r="G4156" s="330"/>
      <c r="H4156" s="331"/>
      <c r="I4156" s="332"/>
      <c r="J4156" s="332"/>
      <c r="K4156" s="332"/>
      <c r="L4156" s="332"/>
      <c r="M4156" s="332"/>
      <c r="N4156" s="333"/>
    </row>
    <row r="4157" spans="2:14" x14ac:dyDescent="0.25">
      <c r="B4157" s="328"/>
      <c r="C4157" s="328"/>
      <c r="D4157" s="329"/>
      <c r="E4157" s="330"/>
      <c r="F4157" s="330"/>
      <c r="G4157" s="330"/>
      <c r="H4157" s="331"/>
      <c r="I4157" s="332"/>
      <c r="J4157" s="332"/>
      <c r="K4157" s="332"/>
      <c r="L4157" s="332"/>
      <c r="M4157" s="332"/>
      <c r="N4157" s="333"/>
    </row>
    <row r="4158" spans="2:14" x14ac:dyDescent="0.25">
      <c r="B4158" s="328"/>
      <c r="C4158" s="328"/>
      <c r="D4158" s="329"/>
      <c r="E4158" s="330"/>
      <c r="F4158" s="330"/>
      <c r="G4158" s="330"/>
      <c r="H4158" s="331"/>
      <c r="I4158" s="332"/>
      <c r="J4158" s="332"/>
      <c r="K4158" s="332"/>
      <c r="L4158" s="332"/>
      <c r="M4158" s="332"/>
      <c r="N4158" s="333"/>
    </row>
    <row r="4159" spans="2:14" x14ac:dyDescent="0.25">
      <c r="B4159" s="328"/>
      <c r="C4159" s="328"/>
      <c r="D4159" s="329"/>
      <c r="E4159" s="330"/>
      <c r="F4159" s="330"/>
      <c r="G4159" s="330"/>
      <c r="H4159" s="331"/>
      <c r="I4159" s="332"/>
      <c r="J4159" s="332"/>
      <c r="K4159" s="332"/>
      <c r="L4159" s="332"/>
      <c r="M4159" s="332"/>
      <c r="N4159" s="333"/>
    </row>
    <row r="4160" spans="2:14" x14ac:dyDescent="0.25">
      <c r="B4160" s="328"/>
      <c r="C4160" s="328"/>
      <c r="D4160" s="329"/>
      <c r="E4160" s="330"/>
      <c r="F4160" s="330"/>
      <c r="G4160" s="330"/>
      <c r="H4160" s="331"/>
      <c r="I4160" s="332"/>
      <c r="J4160" s="332"/>
      <c r="K4160" s="332"/>
      <c r="L4160" s="332"/>
      <c r="M4160" s="332"/>
      <c r="N4160" s="333"/>
    </row>
    <row r="4161" spans="2:14" x14ac:dyDescent="0.25">
      <c r="B4161" s="328"/>
      <c r="C4161" s="328"/>
      <c r="D4161" s="329"/>
      <c r="E4161" s="330"/>
      <c r="F4161" s="330"/>
      <c r="G4161" s="330"/>
      <c r="H4161" s="331"/>
      <c r="I4161" s="332"/>
      <c r="J4161" s="332"/>
      <c r="K4161" s="332"/>
      <c r="L4161" s="332"/>
      <c r="M4161" s="332"/>
      <c r="N4161" s="333"/>
    </row>
    <row r="4162" spans="2:14" x14ac:dyDescent="0.25">
      <c r="B4162" s="328"/>
      <c r="C4162" s="328"/>
      <c r="D4162" s="329"/>
      <c r="E4162" s="330"/>
      <c r="F4162" s="330"/>
      <c r="G4162" s="330"/>
      <c r="H4162" s="331"/>
      <c r="I4162" s="332"/>
      <c r="J4162" s="332"/>
      <c r="K4162" s="332"/>
      <c r="L4162" s="332"/>
      <c r="M4162" s="332"/>
      <c r="N4162" s="333"/>
    </row>
    <row r="4163" spans="2:14" x14ac:dyDescent="0.25">
      <c r="B4163" s="328"/>
      <c r="C4163" s="328"/>
      <c r="D4163" s="329"/>
      <c r="E4163" s="330"/>
      <c r="F4163" s="330"/>
      <c r="G4163" s="330"/>
      <c r="H4163" s="331"/>
      <c r="I4163" s="332"/>
      <c r="J4163" s="332"/>
      <c r="K4163" s="332"/>
      <c r="L4163" s="332"/>
      <c r="M4163" s="332"/>
      <c r="N4163" s="333"/>
    </row>
    <row r="4164" spans="2:14" x14ac:dyDescent="0.25">
      <c r="B4164" s="328"/>
      <c r="C4164" s="328"/>
      <c r="D4164" s="329"/>
      <c r="E4164" s="330"/>
      <c r="F4164" s="330"/>
      <c r="G4164" s="330"/>
      <c r="H4164" s="331"/>
      <c r="I4164" s="332"/>
      <c r="J4164" s="332"/>
      <c r="K4164" s="332"/>
      <c r="L4164" s="332"/>
      <c r="M4164" s="332"/>
      <c r="N4164" s="333"/>
    </row>
    <row r="4165" spans="2:14" x14ac:dyDescent="0.25">
      <c r="B4165" s="328"/>
      <c r="C4165" s="328"/>
      <c r="D4165" s="329"/>
      <c r="E4165" s="330"/>
      <c r="F4165" s="330"/>
      <c r="G4165" s="330"/>
      <c r="H4165" s="331"/>
      <c r="I4165" s="332"/>
      <c r="J4165" s="332"/>
      <c r="K4165" s="332"/>
      <c r="L4165" s="332"/>
      <c r="M4165" s="332"/>
      <c r="N4165" s="333"/>
    </row>
    <row r="4166" spans="2:14" x14ac:dyDescent="0.25">
      <c r="B4166" s="328"/>
      <c r="C4166" s="328"/>
      <c r="D4166" s="329"/>
      <c r="E4166" s="330"/>
      <c r="F4166" s="330"/>
      <c r="G4166" s="330"/>
      <c r="H4166" s="331"/>
      <c r="I4166" s="332"/>
      <c r="J4166" s="332"/>
      <c r="K4166" s="332"/>
      <c r="L4166" s="332"/>
      <c r="M4166" s="332"/>
      <c r="N4166" s="333"/>
    </row>
    <row r="4167" spans="2:14" x14ac:dyDescent="0.25">
      <c r="B4167" s="328"/>
      <c r="C4167" s="328"/>
      <c r="D4167" s="329"/>
      <c r="E4167" s="330"/>
      <c r="F4167" s="330"/>
      <c r="G4167" s="330"/>
      <c r="H4167" s="331"/>
      <c r="I4167" s="332"/>
      <c r="J4167" s="332"/>
      <c r="K4167" s="332"/>
      <c r="L4167" s="332"/>
      <c r="M4167" s="332"/>
      <c r="N4167" s="333"/>
    </row>
    <row r="4168" spans="2:14" x14ac:dyDescent="0.25">
      <c r="B4168" s="328"/>
      <c r="C4168" s="328"/>
      <c r="D4168" s="329"/>
      <c r="E4168" s="330"/>
      <c r="F4168" s="330"/>
      <c r="G4168" s="330"/>
      <c r="H4168" s="331"/>
      <c r="I4168" s="332"/>
      <c r="J4168" s="332"/>
      <c r="K4168" s="332"/>
      <c r="L4168" s="332"/>
      <c r="M4168" s="332"/>
      <c r="N4168" s="333"/>
    </row>
    <row r="4169" spans="2:14" x14ac:dyDescent="0.25">
      <c r="B4169" s="328"/>
      <c r="C4169" s="328"/>
      <c r="D4169" s="329"/>
      <c r="E4169" s="330"/>
      <c r="F4169" s="330"/>
      <c r="G4169" s="330"/>
      <c r="H4169" s="331"/>
      <c r="I4169" s="332"/>
      <c r="J4169" s="332"/>
      <c r="K4169" s="332"/>
      <c r="L4169" s="332"/>
      <c r="M4169" s="332"/>
      <c r="N4169" s="333"/>
    </row>
    <row r="4170" spans="2:14" x14ac:dyDescent="0.25">
      <c r="B4170" s="328"/>
      <c r="C4170" s="328"/>
      <c r="D4170" s="329"/>
      <c r="E4170" s="330"/>
      <c r="F4170" s="330"/>
      <c r="G4170" s="330"/>
      <c r="H4170" s="331"/>
      <c r="I4170" s="332"/>
      <c r="J4170" s="332"/>
      <c r="K4170" s="332"/>
      <c r="L4170" s="332"/>
      <c r="M4170" s="332"/>
      <c r="N4170" s="333"/>
    </row>
    <row r="4171" spans="2:14" x14ac:dyDescent="0.25">
      <c r="B4171" s="328"/>
      <c r="C4171" s="328"/>
      <c r="D4171" s="329"/>
      <c r="E4171" s="330"/>
      <c r="F4171" s="330"/>
      <c r="G4171" s="330"/>
      <c r="H4171" s="331"/>
      <c r="I4171" s="332"/>
      <c r="J4171" s="332"/>
      <c r="K4171" s="332"/>
      <c r="L4171" s="332"/>
      <c r="M4171" s="332"/>
      <c r="N4171" s="333"/>
    </row>
    <row r="4172" spans="2:14" x14ac:dyDescent="0.25">
      <c r="B4172" s="328"/>
      <c r="C4172" s="328"/>
      <c r="D4172" s="329"/>
      <c r="E4172" s="330"/>
      <c r="F4172" s="330"/>
      <c r="G4172" s="330"/>
      <c r="H4172" s="331"/>
      <c r="I4172" s="332"/>
      <c r="J4172" s="332"/>
      <c r="K4172" s="332"/>
      <c r="L4172" s="332"/>
      <c r="M4172" s="332"/>
      <c r="N4172" s="333"/>
    </row>
    <row r="4173" spans="2:14" x14ac:dyDescent="0.25">
      <c r="B4173" s="328"/>
      <c r="C4173" s="328"/>
      <c r="D4173" s="329"/>
      <c r="E4173" s="330"/>
      <c r="F4173" s="330"/>
      <c r="G4173" s="330"/>
      <c r="H4173" s="331"/>
      <c r="I4173" s="332"/>
      <c r="J4173" s="332"/>
      <c r="K4173" s="332"/>
      <c r="L4173" s="332"/>
      <c r="M4173" s="332"/>
      <c r="N4173" s="333"/>
    </row>
    <row r="4174" spans="2:14" x14ac:dyDescent="0.25">
      <c r="B4174" s="328"/>
      <c r="C4174" s="328"/>
      <c r="D4174" s="329"/>
      <c r="E4174" s="330"/>
      <c r="F4174" s="330"/>
      <c r="G4174" s="330"/>
      <c r="H4174" s="331"/>
      <c r="I4174" s="332"/>
      <c r="J4174" s="332"/>
      <c r="K4174" s="332"/>
      <c r="L4174" s="332"/>
      <c r="M4174" s="332"/>
      <c r="N4174" s="333"/>
    </row>
    <row r="4175" spans="2:14" x14ac:dyDescent="0.25">
      <c r="B4175" s="328"/>
      <c r="C4175" s="328"/>
      <c r="D4175" s="329"/>
      <c r="E4175" s="330"/>
      <c r="F4175" s="330"/>
      <c r="G4175" s="330"/>
      <c r="H4175" s="331"/>
      <c r="I4175" s="332"/>
      <c r="J4175" s="332"/>
      <c r="K4175" s="332"/>
      <c r="L4175" s="332"/>
      <c r="M4175" s="332"/>
      <c r="N4175" s="333"/>
    </row>
    <row r="4176" spans="2:14" x14ac:dyDescent="0.25">
      <c r="B4176" s="328"/>
      <c r="C4176" s="328"/>
      <c r="D4176" s="329"/>
      <c r="E4176" s="330"/>
      <c r="F4176" s="330"/>
      <c r="G4176" s="330"/>
      <c r="H4176" s="331"/>
      <c r="I4176" s="332"/>
      <c r="J4176" s="332"/>
      <c r="K4176" s="332"/>
      <c r="L4176" s="332"/>
      <c r="M4176" s="332"/>
      <c r="N4176" s="333"/>
    </row>
    <row r="4177" spans="2:14" x14ac:dyDescent="0.25">
      <c r="B4177" s="328"/>
      <c r="C4177" s="328"/>
      <c r="D4177" s="329"/>
      <c r="E4177" s="330"/>
      <c r="F4177" s="330"/>
      <c r="G4177" s="330"/>
      <c r="H4177" s="331"/>
      <c r="I4177" s="332"/>
      <c r="J4177" s="332"/>
      <c r="K4177" s="332"/>
      <c r="L4177" s="332"/>
      <c r="M4177" s="332"/>
      <c r="N4177" s="333"/>
    </row>
    <row r="4178" spans="2:14" x14ac:dyDescent="0.25">
      <c r="B4178" s="328"/>
      <c r="C4178" s="328"/>
      <c r="D4178" s="329"/>
      <c r="E4178" s="330"/>
      <c r="F4178" s="330"/>
      <c r="G4178" s="330"/>
      <c r="H4178" s="331"/>
      <c r="I4178" s="332"/>
      <c r="J4178" s="332"/>
      <c r="K4178" s="332"/>
      <c r="L4178" s="332"/>
      <c r="M4178" s="332"/>
      <c r="N4178" s="333"/>
    </row>
    <row r="4179" spans="2:14" x14ac:dyDescent="0.25">
      <c r="B4179" s="328"/>
      <c r="C4179" s="328"/>
      <c r="D4179" s="329"/>
      <c r="E4179" s="330"/>
      <c r="F4179" s="330"/>
      <c r="G4179" s="330"/>
      <c r="H4179" s="331"/>
      <c r="I4179" s="332"/>
      <c r="J4179" s="332"/>
      <c r="K4179" s="332"/>
      <c r="L4179" s="332"/>
      <c r="M4179" s="332"/>
      <c r="N4179" s="333"/>
    </row>
    <row r="4180" spans="2:14" x14ac:dyDescent="0.25">
      <c r="B4180" s="328"/>
      <c r="C4180" s="328"/>
      <c r="D4180" s="329"/>
      <c r="E4180" s="330"/>
      <c r="F4180" s="330"/>
      <c r="G4180" s="330"/>
      <c r="H4180" s="331"/>
      <c r="I4180" s="332"/>
      <c r="J4180" s="332"/>
      <c r="K4180" s="332"/>
      <c r="L4180" s="332"/>
      <c r="M4180" s="332"/>
      <c r="N4180" s="333"/>
    </row>
    <row r="4181" spans="2:14" x14ac:dyDescent="0.25">
      <c r="B4181" s="328"/>
      <c r="C4181" s="328"/>
      <c r="D4181" s="329"/>
      <c r="E4181" s="330"/>
      <c r="F4181" s="330"/>
      <c r="G4181" s="330"/>
      <c r="H4181" s="331"/>
      <c r="I4181" s="332"/>
      <c r="J4181" s="332"/>
      <c r="K4181" s="332"/>
      <c r="L4181" s="332"/>
      <c r="M4181" s="332"/>
      <c r="N4181" s="333"/>
    </row>
    <row r="4182" spans="2:14" x14ac:dyDescent="0.25">
      <c r="B4182" s="328"/>
      <c r="C4182" s="328"/>
      <c r="D4182" s="329"/>
      <c r="E4182" s="330"/>
      <c r="F4182" s="330"/>
      <c r="G4182" s="330"/>
      <c r="H4182" s="331"/>
      <c r="I4182" s="332"/>
      <c r="J4182" s="332"/>
      <c r="K4182" s="332"/>
      <c r="L4182" s="332"/>
      <c r="M4182" s="332"/>
      <c r="N4182" s="333"/>
    </row>
    <row r="4183" spans="2:14" x14ac:dyDescent="0.25">
      <c r="B4183" s="328"/>
      <c r="C4183" s="328"/>
      <c r="D4183" s="329"/>
      <c r="E4183" s="330"/>
      <c r="F4183" s="330"/>
      <c r="G4183" s="330"/>
      <c r="H4183" s="331"/>
      <c r="I4183" s="332"/>
      <c r="J4183" s="332"/>
      <c r="K4183" s="332"/>
      <c r="L4183" s="332"/>
      <c r="M4183" s="332"/>
      <c r="N4183" s="333"/>
    </row>
    <row r="4184" spans="2:14" x14ac:dyDescent="0.25">
      <c r="B4184" s="328"/>
      <c r="C4184" s="328"/>
      <c r="D4184" s="329"/>
      <c r="E4184" s="330"/>
      <c r="F4184" s="330"/>
      <c r="G4184" s="330"/>
      <c r="H4184" s="331"/>
      <c r="I4184" s="332"/>
      <c r="J4184" s="332"/>
      <c r="K4184" s="332"/>
      <c r="L4184" s="332"/>
      <c r="M4184" s="332"/>
      <c r="N4184" s="333"/>
    </row>
    <row r="4185" spans="2:14" x14ac:dyDescent="0.25">
      <c r="B4185" s="328"/>
      <c r="C4185" s="328"/>
      <c r="D4185" s="329"/>
      <c r="E4185" s="330"/>
      <c r="F4185" s="330"/>
      <c r="G4185" s="330"/>
      <c r="H4185" s="331"/>
      <c r="I4185" s="332"/>
      <c r="J4185" s="332"/>
      <c r="K4185" s="332"/>
      <c r="L4185" s="332"/>
      <c r="M4185" s="332"/>
      <c r="N4185" s="333"/>
    </row>
    <row r="4186" spans="2:14" x14ac:dyDescent="0.25">
      <c r="B4186" s="328"/>
      <c r="C4186" s="328"/>
      <c r="D4186" s="329"/>
      <c r="E4186" s="330"/>
      <c r="F4186" s="330"/>
      <c r="G4186" s="330"/>
      <c r="H4186" s="331"/>
      <c r="I4186" s="332"/>
      <c r="J4186" s="332"/>
      <c r="K4186" s="332"/>
      <c r="L4186" s="332"/>
      <c r="M4186" s="332"/>
      <c r="N4186" s="333"/>
    </row>
    <row r="4187" spans="2:14" x14ac:dyDescent="0.25">
      <c r="B4187" s="328"/>
      <c r="C4187" s="328"/>
      <c r="D4187" s="329"/>
      <c r="E4187" s="330"/>
      <c r="F4187" s="330"/>
      <c r="G4187" s="330"/>
      <c r="H4187" s="331"/>
      <c r="I4187" s="332"/>
      <c r="J4187" s="332"/>
      <c r="K4187" s="332"/>
      <c r="L4187" s="332"/>
      <c r="M4187" s="332"/>
      <c r="N4187" s="333"/>
    </row>
    <row r="4188" spans="2:14" x14ac:dyDescent="0.25">
      <c r="B4188" s="328"/>
      <c r="C4188" s="328"/>
      <c r="D4188" s="329"/>
      <c r="E4188" s="330"/>
      <c r="F4188" s="330"/>
      <c r="G4188" s="330"/>
      <c r="H4188" s="331"/>
      <c r="I4188" s="332"/>
      <c r="J4188" s="332"/>
      <c r="K4188" s="332"/>
      <c r="L4188" s="332"/>
      <c r="M4188" s="332"/>
      <c r="N4188" s="333"/>
    </row>
    <row r="4189" spans="2:14" x14ac:dyDescent="0.25">
      <c r="B4189" s="328"/>
      <c r="C4189" s="328"/>
      <c r="D4189" s="329"/>
      <c r="E4189" s="330"/>
      <c r="F4189" s="330"/>
      <c r="G4189" s="330"/>
      <c r="H4189" s="331"/>
      <c r="I4189" s="332"/>
      <c r="J4189" s="332"/>
      <c r="K4189" s="332"/>
      <c r="L4189" s="332"/>
      <c r="M4189" s="332"/>
      <c r="N4189" s="333"/>
    </row>
    <row r="4190" spans="2:14" x14ac:dyDescent="0.25">
      <c r="B4190" s="328"/>
      <c r="C4190" s="328"/>
      <c r="D4190" s="329"/>
      <c r="E4190" s="330"/>
      <c r="F4190" s="330"/>
      <c r="G4190" s="330"/>
      <c r="H4190" s="331"/>
      <c r="I4190" s="332"/>
      <c r="J4190" s="332"/>
      <c r="K4190" s="332"/>
      <c r="L4190" s="332"/>
      <c r="M4190" s="332"/>
      <c r="N4190" s="333"/>
    </row>
    <row r="4191" spans="2:14" x14ac:dyDescent="0.25">
      <c r="B4191" s="328"/>
      <c r="C4191" s="328"/>
      <c r="D4191" s="329"/>
      <c r="E4191" s="330"/>
      <c r="F4191" s="330"/>
      <c r="G4191" s="330"/>
      <c r="H4191" s="331"/>
      <c r="I4191" s="332"/>
      <c r="J4191" s="332"/>
      <c r="K4191" s="332"/>
      <c r="L4191" s="332"/>
      <c r="M4191" s="332"/>
      <c r="N4191" s="333"/>
    </row>
    <row r="4192" spans="2:14" x14ac:dyDescent="0.25">
      <c r="B4192" s="328"/>
      <c r="C4192" s="328"/>
      <c r="D4192" s="329"/>
      <c r="E4192" s="330"/>
      <c r="F4192" s="330"/>
      <c r="G4192" s="330"/>
      <c r="H4192" s="331"/>
      <c r="I4192" s="332"/>
      <c r="J4192" s="332"/>
      <c r="K4192" s="332"/>
      <c r="L4192" s="332"/>
      <c r="M4192" s="332"/>
      <c r="N4192" s="333"/>
    </row>
    <row r="4193" spans="2:14" x14ac:dyDescent="0.25">
      <c r="B4193" s="328"/>
      <c r="C4193" s="328"/>
      <c r="D4193" s="329"/>
      <c r="E4193" s="330"/>
      <c r="F4193" s="330"/>
      <c r="G4193" s="330"/>
      <c r="H4193" s="331"/>
      <c r="I4193" s="332"/>
      <c r="J4193" s="332"/>
      <c r="K4193" s="332"/>
      <c r="L4193" s="332"/>
      <c r="M4193" s="332"/>
      <c r="N4193" s="333"/>
    </row>
    <row r="4194" spans="2:14" x14ac:dyDescent="0.25">
      <c r="B4194" s="328"/>
      <c r="C4194" s="328"/>
      <c r="D4194" s="329"/>
      <c r="E4194" s="330"/>
      <c r="F4194" s="330"/>
      <c r="G4194" s="330"/>
      <c r="H4194" s="331"/>
      <c r="I4194" s="332"/>
      <c r="J4194" s="332"/>
      <c r="K4194" s="332"/>
      <c r="L4194" s="332"/>
      <c r="M4194" s="332"/>
      <c r="N4194" s="333"/>
    </row>
    <row r="4195" spans="2:14" x14ac:dyDescent="0.25">
      <c r="B4195" s="328"/>
      <c r="C4195" s="328"/>
      <c r="D4195" s="329"/>
      <c r="E4195" s="330"/>
      <c r="F4195" s="330"/>
      <c r="G4195" s="330"/>
      <c r="H4195" s="331"/>
      <c r="I4195" s="332"/>
      <c r="J4195" s="332"/>
      <c r="K4195" s="332"/>
      <c r="L4195" s="332"/>
      <c r="M4195" s="332"/>
      <c r="N4195" s="333"/>
    </row>
    <row r="4196" spans="2:14" x14ac:dyDescent="0.25">
      <c r="B4196" s="328"/>
      <c r="C4196" s="328"/>
      <c r="D4196" s="329"/>
      <c r="E4196" s="330"/>
      <c r="F4196" s="330"/>
      <c r="G4196" s="330"/>
      <c r="H4196" s="331"/>
      <c r="I4196" s="332"/>
      <c r="J4196" s="332"/>
      <c r="K4196" s="332"/>
      <c r="L4196" s="332"/>
      <c r="M4196" s="332"/>
      <c r="N4196" s="333"/>
    </row>
    <row r="4197" spans="2:14" x14ac:dyDescent="0.25">
      <c r="B4197" s="328"/>
      <c r="C4197" s="328"/>
      <c r="D4197" s="329"/>
      <c r="E4197" s="330"/>
      <c r="F4197" s="330"/>
      <c r="G4197" s="330"/>
      <c r="H4197" s="331"/>
      <c r="I4197" s="332"/>
      <c r="J4197" s="332"/>
      <c r="K4197" s="332"/>
      <c r="L4197" s="332"/>
      <c r="M4197" s="332"/>
      <c r="N4197" s="333"/>
    </row>
    <row r="4198" spans="2:14" x14ac:dyDescent="0.25">
      <c r="B4198" s="328"/>
      <c r="C4198" s="328"/>
      <c r="D4198" s="329"/>
      <c r="E4198" s="330"/>
      <c r="F4198" s="330"/>
      <c r="G4198" s="330"/>
      <c r="H4198" s="331"/>
      <c r="I4198" s="332"/>
      <c r="J4198" s="332"/>
      <c r="K4198" s="332"/>
      <c r="L4198" s="332"/>
      <c r="M4198" s="332"/>
      <c r="N4198" s="333"/>
    </row>
    <row r="4199" spans="2:14" x14ac:dyDescent="0.25">
      <c r="B4199" s="328"/>
      <c r="C4199" s="328"/>
      <c r="D4199" s="329"/>
      <c r="E4199" s="330"/>
      <c r="F4199" s="330"/>
      <c r="G4199" s="330"/>
      <c r="H4199" s="331"/>
      <c r="I4199" s="332"/>
      <c r="J4199" s="332"/>
      <c r="K4199" s="332"/>
      <c r="L4199" s="332"/>
      <c r="M4199" s="332"/>
      <c r="N4199" s="333"/>
    </row>
    <row r="4200" spans="2:14" x14ac:dyDescent="0.25">
      <c r="B4200" s="328"/>
      <c r="C4200" s="328"/>
      <c r="D4200" s="329"/>
      <c r="E4200" s="330"/>
      <c r="F4200" s="330"/>
      <c r="G4200" s="330"/>
      <c r="H4200" s="331"/>
      <c r="I4200" s="332"/>
      <c r="J4200" s="332"/>
      <c r="K4200" s="332"/>
      <c r="L4200" s="332"/>
      <c r="M4200" s="332"/>
      <c r="N4200" s="333"/>
    </row>
    <row r="4201" spans="2:14" x14ac:dyDescent="0.25">
      <c r="B4201" s="328"/>
      <c r="C4201" s="328"/>
      <c r="D4201" s="329"/>
      <c r="E4201" s="330"/>
      <c r="F4201" s="330"/>
      <c r="G4201" s="330"/>
      <c r="H4201" s="331"/>
      <c r="I4201" s="332"/>
      <c r="J4201" s="332"/>
      <c r="K4201" s="332"/>
      <c r="L4201" s="332"/>
      <c r="M4201" s="332"/>
      <c r="N4201" s="333"/>
    </row>
    <row r="4202" spans="2:14" x14ac:dyDescent="0.25">
      <c r="B4202" s="328"/>
      <c r="C4202" s="328"/>
      <c r="D4202" s="329"/>
      <c r="E4202" s="330"/>
      <c r="F4202" s="330"/>
      <c r="G4202" s="330"/>
      <c r="H4202" s="331"/>
      <c r="I4202" s="332"/>
      <c r="J4202" s="332"/>
      <c r="K4202" s="332"/>
      <c r="L4202" s="332"/>
      <c r="M4202" s="332"/>
      <c r="N4202" s="333"/>
    </row>
    <row r="4203" spans="2:14" x14ac:dyDescent="0.25">
      <c r="B4203" s="328"/>
      <c r="C4203" s="328"/>
      <c r="D4203" s="329"/>
      <c r="E4203" s="330"/>
      <c r="F4203" s="330"/>
      <c r="G4203" s="330"/>
      <c r="H4203" s="331"/>
      <c r="I4203" s="332"/>
      <c r="J4203" s="332"/>
      <c r="K4203" s="332"/>
      <c r="L4203" s="332"/>
      <c r="M4203" s="332"/>
      <c r="N4203" s="333"/>
    </row>
    <row r="4204" spans="2:14" x14ac:dyDescent="0.25">
      <c r="B4204" s="328"/>
      <c r="C4204" s="328"/>
      <c r="D4204" s="329"/>
      <c r="E4204" s="330"/>
      <c r="F4204" s="330"/>
      <c r="G4204" s="330"/>
      <c r="H4204" s="331"/>
      <c r="I4204" s="332"/>
      <c r="J4204" s="332"/>
      <c r="K4204" s="332"/>
      <c r="L4204" s="332"/>
      <c r="M4204" s="332"/>
      <c r="N4204" s="333"/>
    </row>
    <row r="4205" spans="2:14" x14ac:dyDescent="0.25">
      <c r="B4205" s="328"/>
      <c r="C4205" s="328"/>
      <c r="D4205" s="329"/>
      <c r="E4205" s="330"/>
      <c r="F4205" s="330"/>
      <c r="G4205" s="330"/>
      <c r="H4205" s="331"/>
      <c r="I4205" s="332"/>
      <c r="J4205" s="332"/>
      <c r="K4205" s="332"/>
      <c r="L4205" s="332"/>
      <c r="M4205" s="332"/>
      <c r="N4205" s="333"/>
    </row>
    <row r="4206" spans="2:14" x14ac:dyDescent="0.25">
      <c r="B4206" s="328"/>
      <c r="C4206" s="328"/>
      <c r="D4206" s="329"/>
      <c r="E4206" s="330"/>
      <c r="F4206" s="330"/>
      <c r="G4206" s="330"/>
      <c r="H4206" s="331"/>
      <c r="I4206" s="332"/>
      <c r="J4206" s="332"/>
      <c r="K4206" s="332"/>
      <c r="L4206" s="332"/>
      <c r="M4206" s="332"/>
      <c r="N4206" s="333"/>
    </row>
    <row r="4207" spans="2:14" x14ac:dyDescent="0.25">
      <c r="B4207" s="328"/>
      <c r="C4207" s="328"/>
      <c r="D4207" s="329"/>
      <c r="E4207" s="330"/>
      <c r="F4207" s="330"/>
      <c r="G4207" s="330"/>
      <c r="H4207" s="331"/>
      <c r="I4207" s="332"/>
      <c r="J4207" s="332"/>
      <c r="K4207" s="332"/>
      <c r="L4207" s="332"/>
      <c r="M4207" s="332"/>
      <c r="N4207" s="333"/>
    </row>
    <row r="4208" spans="2:14" x14ac:dyDescent="0.25">
      <c r="B4208" s="328"/>
      <c r="C4208" s="328"/>
      <c r="D4208" s="329"/>
      <c r="E4208" s="330"/>
      <c r="F4208" s="330"/>
      <c r="G4208" s="330"/>
      <c r="H4208" s="331"/>
      <c r="I4208" s="332"/>
      <c r="J4208" s="332"/>
      <c r="K4208" s="332"/>
      <c r="L4208" s="332"/>
      <c r="M4208" s="332"/>
      <c r="N4208" s="333"/>
    </row>
    <row r="4209" spans="2:14" x14ac:dyDescent="0.25">
      <c r="B4209" s="328"/>
      <c r="C4209" s="328"/>
      <c r="D4209" s="329"/>
      <c r="E4209" s="330"/>
      <c r="F4209" s="330"/>
      <c r="G4209" s="330"/>
      <c r="H4209" s="331"/>
      <c r="I4209" s="332"/>
      <c r="J4209" s="332"/>
      <c r="K4209" s="332"/>
      <c r="L4209" s="332"/>
      <c r="M4209" s="332"/>
      <c r="N4209" s="333"/>
    </row>
    <row r="4210" spans="2:14" x14ac:dyDescent="0.25">
      <c r="B4210" s="328"/>
      <c r="C4210" s="328"/>
      <c r="D4210" s="329"/>
      <c r="E4210" s="330"/>
      <c r="F4210" s="330"/>
      <c r="G4210" s="330"/>
      <c r="H4210" s="331"/>
      <c r="I4210" s="332"/>
      <c r="J4210" s="332"/>
      <c r="K4210" s="332"/>
      <c r="L4210" s="332"/>
      <c r="M4210" s="332"/>
      <c r="N4210" s="333"/>
    </row>
    <row r="4211" spans="2:14" x14ac:dyDescent="0.25">
      <c r="B4211" s="328"/>
      <c r="C4211" s="328"/>
      <c r="D4211" s="329"/>
      <c r="E4211" s="330"/>
      <c r="F4211" s="330"/>
      <c r="G4211" s="330"/>
      <c r="H4211" s="331"/>
      <c r="I4211" s="332"/>
      <c r="J4211" s="332"/>
      <c r="K4211" s="332"/>
      <c r="L4211" s="332"/>
      <c r="M4211" s="332"/>
      <c r="N4211" s="333"/>
    </row>
    <row r="4212" spans="2:14" x14ac:dyDescent="0.25">
      <c r="B4212" s="328"/>
      <c r="C4212" s="328"/>
      <c r="D4212" s="329"/>
      <c r="E4212" s="330"/>
      <c r="F4212" s="330"/>
      <c r="G4212" s="330"/>
      <c r="H4212" s="331"/>
      <c r="I4212" s="332"/>
      <c r="J4212" s="332"/>
      <c r="K4212" s="332"/>
      <c r="L4212" s="332"/>
      <c r="M4212" s="332"/>
      <c r="N4212" s="333"/>
    </row>
    <row r="4213" spans="2:14" x14ac:dyDescent="0.25">
      <c r="B4213" s="328"/>
      <c r="C4213" s="328"/>
      <c r="D4213" s="329"/>
      <c r="E4213" s="330"/>
      <c r="F4213" s="330"/>
      <c r="G4213" s="330"/>
      <c r="H4213" s="331"/>
      <c r="I4213" s="332"/>
      <c r="J4213" s="332"/>
      <c r="K4213" s="332"/>
      <c r="L4213" s="332"/>
      <c r="M4213" s="332"/>
      <c r="N4213" s="333"/>
    </row>
    <row r="4214" spans="2:14" x14ac:dyDescent="0.25">
      <c r="B4214" s="328"/>
      <c r="C4214" s="328"/>
      <c r="D4214" s="329"/>
      <c r="E4214" s="330"/>
      <c r="F4214" s="330"/>
      <c r="G4214" s="330"/>
      <c r="H4214" s="331"/>
      <c r="I4214" s="332"/>
      <c r="J4214" s="332"/>
      <c r="K4214" s="332"/>
      <c r="L4214" s="332"/>
      <c r="M4214" s="332"/>
      <c r="N4214" s="333"/>
    </row>
    <row r="4215" spans="2:14" x14ac:dyDescent="0.25">
      <c r="B4215" s="328"/>
      <c r="C4215" s="328"/>
      <c r="D4215" s="329"/>
      <c r="E4215" s="330"/>
      <c r="F4215" s="330"/>
      <c r="G4215" s="330"/>
      <c r="H4215" s="331"/>
      <c r="I4215" s="332"/>
      <c r="J4215" s="332"/>
      <c r="K4215" s="332"/>
      <c r="L4215" s="332"/>
      <c r="M4215" s="332"/>
      <c r="N4215" s="333"/>
    </row>
    <row r="4216" spans="2:14" x14ac:dyDescent="0.25">
      <c r="B4216" s="328"/>
      <c r="C4216" s="328"/>
      <c r="D4216" s="329"/>
      <c r="E4216" s="330"/>
      <c r="F4216" s="330"/>
      <c r="G4216" s="330"/>
      <c r="H4216" s="331"/>
      <c r="I4216" s="332"/>
      <c r="J4216" s="332"/>
      <c r="K4216" s="332"/>
      <c r="L4216" s="332"/>
      <c r="M4216" s="332"/>
      <c r="N4216" s="333"/>
    </row>
    <row r="4217" spans="2:14" x14ac:dyDescent="0.25">
      <c r="B4217" s="328"/>
      <c r="C4217" s="328"/>
      <c r="D4217" s="329"/>
      <c r="E4217" s="330"/>
      <c r="F4217" s="330"/>
      <c r="G4217" s="330"/>
      <c r="H4217" s="331"/>
      <c r="I4217" s="332"/>
      <c r="J4217" s="332"/>
      <c r="K4217" s="332"/>
      <c r="L4217" s="332"/>
      <c r="M4217" s="332"/>
      <c r="N4217" s="333"/>
    </row>
    <row r="4218" spans="2:14" x14ac:dyDescent="0.25">
      <c r="B4218" s="328"/>
      <c r="C4218" s="328"/>
      <c r="D4218" s="329"/>
      <c r="E4218" s="330"/>
      <c r="F4218" s="330"/>
      <c r="G4218" s="330"/>
      <c r="H4218" s="331"/>
      <c r="I4218" s="332"/>
      <c r="J4218" s="332"/>
      <c r="K4218" s="332"/>
      <c r="L4218" s="332"/>
      <c r="M4218" s="332"/>
      <c r="N4218" s="333"/>
    </row>
    <row r="4219" spans="2:14" x14ac:dyDescent="0.25">
      <c r="B4219" s="328"/>
      <c r="C4219" s="328"/>
      <c r="D4219" s="329"/>
      <c r="E4219" s="330"/>
      <c r="F4219" s="330"/>
      <c r="G4219" s="330"/>
      <c r="H4219" s="331"/>
      <c r="I4219" s="332"/>
      <c r="J4219" s="332"/>
      <c r="K4219" s="332"/>
      <c r="L4219" s="332"/>
      <c r="M4219" s="332"/>
      <c r="N4219" s="333"/>
    </row>
    <row r="4220" spans="2:14" x14ac:dyDescent="0.25">
      <c r="B4220" s="328"/>
      <c r="C4220" s="328"/>
      <c r="D4220" s="329"/>
      <c r="E4220" s="330"/>
      <c r="F4220" s="330"/>
      <c r="G4220" s="330"/>
      <c r="H4220" s="331"/>
      <c r="I4220" s="332"/>
      <c r="J4220" s="332"/>
      <c r="K4220" s="332"/>
      <c r="L4220" s="332"/>
      <c r="M4220" s="332"/>
      <c r="N4220" s="333"/>
    </row>
    <row r="4221" spans="2:14" x14ac:dyDescent="0.25">
      <c r="B4221" s="328"/>
      <c r="C4221" s="328"/>
      <c r="D4221" s="329"/>
      <c r="E4221" s="330"/>
      <c r="F4221" s="330"/>
      <c r="G4221" s="330"/>
      <c r="H4221" s="331"/>
      <c r="I4221" s="332"/>
      <c r="J4221" s="332"/>
      <c r="K4221" s="332"/>
      <c r="L4221" s="332"/>
      <c r="M4221" s="332"/>
      <c r="N4221" s="333"/>
    </row>
    <row r="4222" spans="2:14" x14ac:dyDescent="0.25">
      <c r="B4222" s="328"/>
      <c r="C4222" s="328"/>
      <c r="D4222" s="329"/>
      <c r="E4222" s="330"/>
      <c r="F4222" s="330"/>
      <c r="G4222" s="330"/>
      <c r="H4222" s="331"/>
      <c r="I4222" s="332"/>
      <c r="J4222" s="332"/>
      <c r="K4222" s="332"/>
      <c r="L4222" s="332"/>
      <c r="M4222" s="332"/>
      <c r="N4222" s="333"/>
    </row>
    <row r="4223" spans="2:14" x14ac:dyDescent="0.25">
      <c r="B4223" s="328"/>
      <c r="C4223" s="328"/>
      <c r="D4223" s="329"/>
      <c r="E4223" s="330"/>
      <c r="F4223" s="330"/>
      <c r="G4223" s="330"/>
      <c r="H4223" s="331"/>
      <c r="I4223" s="332"/>
      <c r="J4223" s="332"/>
      <c r="K4223" s="332"/>
      <c r="L4223" s="332"/>
      <c r="M4223" s="332"/>
      <c r="N4223" s="333"/>
    </row>
    <row r="4224" spans="2:14" x14ac:dyDescent="0.25">
      <c r="B4224" s="328"/>
      <c r="C4224" s="328"/>
      <c r="D4224" s="329"/>
      <c r="E4224" s="330"/>
      <c r="F4224" s="330"/>
      <c r="G4224" s="330"/>
      <c r="H4224" s="331"/>
      <c r="I4224" s="332"/>
      <c r="J4224" s="332"/>
      <c r="K4224" s="332"/>
      <c r="L4224" s="332"/>
      <c r="M4224" s="332"/>
      <c r="N4224" s="333"/>
    </row>
    <row r="4225" spans="2:14" x14ac:dyDescent="0.25">
      <c r="B4225" s="328"/>
      <c r="C4225" s="328"/>
      <c r="D4225" s="329"/>
      <c r="E4225" s="330"/>
      <c r="F4225" s="330"/>
      <c r="G4225" s="330"/>
      <c r="H4225" s="331"/>
      <c r="I4225" s="332"/>
      <c r="J4225" s="332"/>
      <c r="K4225" s="332"/>
      <c r="L4225" s="332"/>
      <c r="M4225" s="332"/>
      <c r="N4225" s="333"/>
    </row>
    <row r="4226" spans="2:14" x14ac:dyDescent="0.25">
      <c r="B4226" s="328"/>
      <c r="C4226" s="328"/>
      <c r="D4226" s="329"/>
      <c r="E4226" s="330"/>
      <c r="F4226" s="330"/>
      <c r="G4226" s="330"/>
      <c r="H4226" s="331"/>
      <c r="I4226" s="332"/>
      <c r="J4226" s="332"/>
      <c r="K4226" s="332"/>
      <c r="L4226" s="332"/>
      <c r="M4226" s="332"/>
      <c r="N4226" s="333"/>
    </row>
    <row r="4227" spans="2:14" x14ac:dyDescent="0.25">
      <c r="B4227" s="328"/>
      <c r="C4227" s="328"/>
      <c r="D4227" s="329"/>
      <c r="E4227" s="330"/>
      <c r="F4227" s="330"/>
      <c r="G4227" s="330"/>
      <c r="H4227" s="331"/>
      <c r="I4227" s="332"/>
      <c r="J4227" s="332"/>
      <c r="K4227" s="332"/>
      <c r="L4227" s="332"/>
      <c r="M4227" s="332"/>
      <c r="N4227" s="333"/>
    </row>
    <row r="4228" spans="2:14" x14ac:dyDescent="0.25">
      <c r="B4228" s="328"/>
      <c r="C4228" s="328"/>
      <c r="D4228" s="329"/>
      <c r="E4228" s="330"/>
      <c r="F4228" s="330"/>
      <c r="G4228" s="330"/>
      <c r="H4228" s="331"/>
      <c r="I4228" s="332"/>
      <c r="J4228" s="332"/>
      <c r="K4228" s="332"/>
      <c r="L4228" s="332"/>
      <c r="M4228" s="332"/>
      <c r="N4228" s="333"/>
    </row>
    <row r="4229" spans="2:14" x14ac:dyDescent="0.25">
      <c r="B4229" s="328"/>
      <c r="C4229" s="328"/>
      <c r="D4229" s="329"/>
      <c r="E4229" s="330"/>
      <c r="F4229" s="330"/>
      <c r="G4229" s="330"/>
      <c r="H4229" s="331"/>
      <c r="I4229" s="332"/>
      <c r="J4229" s="332"/>
      <c r="K4229" s="332"/>
      <c r="L4229" s="332"/>
      <c r="M4229" s="332"/>
      <c r="N4229" s="333"/>
    </row>
    <row r="4230" spans="2:14" x14ac:dyDescent="0.25">
      <c r="B4230" s="328"/>
      <c r="C4230" s="328"/>
      <c r="D4230" s="329"/>
      <c r="E4230" s="330"/>
      <c r="F4230" s="330"/>
      <c r="G4230" s="330"/>
      <c r="H4230" s="331"/>
      <c r="I4230" s="332"/>
      <c r="J4230" s="332"/>
      <c r="K4230" s="332"/>
      <c r="L4230" s="332"/>
      <c r="M4230" s="332"/>
      <c r="N4230" s="333"/>
    </row>
    <row r="4231" spans="2:14" x14ac:dyDescent="0.25">
      <c r="B4231" s="328"/>
      <c r="C4231" s="328"/>
      <c r="D4231" s="329"/>
      <c r="E4231" s="330"/>
      <c r="F4231" s="330"/>
      <c r="G4231" s="330"/>
      <c r="H4231" s="331"/>
      <c r="I4231" s="332"/>
      <c r="J4231" s="332"/>
      <c r="K4231" s="332"/>
      <c r="L4231" s="332"/>
      <c r="M4231" s="332"/>
      <c r="N4231" s="333"/>
    </row>
    <row r="4232" spans="2:14" x14ac:dyDescent="0.25">
      <c r="B4232" s="328"/>
      <c r="C4232" s="328"/>
      <c r="D4232" s="329"/>
      <c r="E4232" s="330"/>
      <c r="F4232" s="330"/>
      <c r="G4232" s="330"/>
      <c r="H4232" s="331"/>
      <c r="I4232" s="332"/>
      <c r="J4232" s="332"/>
      <c r="K4232" s="332"/>
      <c r="L4232" s="332"/>
      <c r="M4232" s="332"/>
      <c r="N4232" s="333"/>
    </row>
    <row r="4233" spans="2:14" x14ac:dyDescent="0.25">
      <c r="B4233" s="328"/>
      <c r="C4233" s="328"/>
      <c r="D4233" s="329"/>
      <c r="E4233" s="330"/>
      <c r="F4233" s="330"/>
      <c r="G4233" s="330"/>
      <c r="H4233" s="331"/>
      <c r="I4233" s="332"/>
      <c r="J4233" s="332"/>
      <c r="K4233" s="332"/>
      <c r="L4233" s="332"/>
      <c r="M4233" s="332"/>
      <c r="N4233" s="333"/>
    </row>
    <row r="4234" spans="2:14" x14ac:dyDescent="0.25">
      <c r="B4234" s="328"/>
      <c r="C4234" s="328"/>
      <c r="D4234" s="329"/>
      <c r="E4234" s="330"/>
      <c r="F4234" s="330"/>
      <c r="G4234" s="330"/>
      <c r="H4234" s="331"/>
      <c r="I4234" s="332"/>
      <c r="J4234" s="332"/>
      <c r="K4234" s="332"/>
      <c r="L4234" s="332"/>
      <c r="M4234" s="332"/>
      <c r="N4234" s="333"/>
    </row>
    <row r="4235" spans="2:14" x14ac:dyDescent="0.25">
      <c r="B4235" s="328"/>
      <c r="C4235" s="328"/>
      <c r="D4235" s="329"/>
      <c r="E4235" s="330"/>
      <c r="F4235" s="330"/>
      <c r="G4235" s="330"/>
      <c r="H4235" s="331"/>
      <c r="I4235" s="332"/>
      <c r="J4235" s="332"/>
      <c r="K4235" s="332"/>
      <c r="L4235" s="332"/>
      <c r="M4235" s="332"/>
      <c r="N4235" s="333"/>
    </row>
    <row r="4236" spans="2:14" x14ac:dyDescent="0.25">
      <c r="B4236" s="328"/>
      <c r="C4236" s="328"/>
      <c r="D4236" s="329"/>
      <c r="E4236" s="330"/>
      <c r="F4236" s="330"/>
      <c r="G4236" s="330"/>
      <c r="H4236" s="331"/>
      <c r="I4236" s="332"/>
      <c r="J4236" s="332"/>
      <c r="K4236" s="332"/>
      <c r="L4236" s="332"/>
      <c r="M4236" s="332"/>
      <c r="N4236" s="333"/>
    </row>
    <row r="4237" spans="2:14" x14ac:dyDescent="0.25">
      <c r="B4237" s="328"/>
      <c r="C4237" s="328"/>
      <c r="D4237" s="329"/>
      <c r="E4237" s="330"/>
      <c r="F4237" s="330"/>
      <c r="G4237" s="330"/>
      <c r="H4237" s="331"/>
      <c r="I4237" s="332"/>
      <c r="J4237" s="332"/>
      <c r="K4237" s="332"/>
      <c r="L4237" s="332"/>
      <c r="M4237" s="332"/>
      <c r="N4237" s="333"/>
    </row>
    <row r="4238" spans="2:14" x14ac:dyDescent="0.25">
      <c r="B4238" s="328"/>
      <c r="C4238" s="328"/>
      <c r="D4238" s="329"/>
      <c r="E4238" s="330"/>
      <c r="F4238" s="330"/>
      <c r="G4238" s="330"/>
      <c r="H4238" s="331"/>
      <c r="I4238" s="332"/>
      <c r="J4238" s="332"/>
      <c r="K4238" s="332"/>
      <c r="L4238" s="332"/>
      <c r="M4238" s="332"/>
      <c r="N4238" s="333"/>
    </row>
    <row r="4239" spans="2:14" x14ac:dyDescent="0.25">
      <c r="B4239" s="328"/>
      <c r="C4239" s="328"/>
      <c r="D4239" s="329"/>
      <c r="E4239" s="330"/>
      <c r="F4239" s="330"/>
      <c r="G4239" s="330"/>
      <c r="H4239" s="331"/>
      <c r="I4239" s="332"/>
      <c r="J4239" s="332"/>
      <c r="K4239" s="332"/>
      <c r="L4239" s="332"/>
      <c r="M4239" s="332"/>
      <c r="N4239" s="333"/>
    </row>
    <row r="4240" spans="2:14" x14ac:dyDescent="0.25">
      <c r="B4240" s="328"/>
      <c r="C4240" s="328"/>
      <c r="D4240" s="329"/>
      <c r="E4240" s="330"/>
      <c r="F4240" s="330"/>
      <c r="G4240" s="330"/>
      <c r="H4240" s="331"/>
      <c r="I4240" s="332"/>
      <c r="J4240" s="332"/>
      <c r="K4240" s="332"/>
      <c r="L4240" s="332"/>
      <c r="M4240" s="332"/>
      <c r="N4240" s="333"/>
    </row>
    <row r="4241" spans="2:14" x14ac:dyDescent="0.25">
      <c r="B4241" s="328"/>
      <c r="C4241" s="328"/>
      <c r="D4241" s="329"/>
      <c r="E4241" s="330"/>
      <c r="F4241" s="330"/>
      <c r="G4241" s="330"/>
      <c r="H4241" s="331"/>
      <c r="I4241" s="332"/>
      <c r="J4241" s="332"/>
      <c r="K4241" s="332"/>
      <c r="L4241" s="332"/>
      <c r="M4241" s="332"/>
      <c r="N4241" s="333"/>
    </row>
    <row r="4242" spans="2:14" x14ac:dyDescent="0.25">
      <c r="B4242" s="328"/>
      <c r="C4242" s="328"/>
      <c r="D4242" s="329"/>
      <c r="E4242" s="330"/>
      <c r="F4242" s="330"/>
      <c r="G4242" s="330"/>
      <c r="H4242" s="331"/>
      <c r="I4242" s="332"/>
      <c r="J4242" s="332"/>
      <c r="K4242" s="332"/>
      <c r="L4242" s="332"/>
      <c r="M4242" s="332"/>
      <c r="N4242" s="333"/>
    </row>
    <row r="4243" spans="2:14" x14ac:dyDescent="0.25">
      <c r="B4243" s="328"/>
      <c r="C4243" s="328"/>
      <c r="D4243" s="329"/>
      <c r="E4243" s="330"/>
      <c r="F4243" s="330"/>
      <c r="G4243" s="330"/>
      <c r="H4243" s="331"/>
      <c r="I4243" s="332"/>
      <c r="J4243" s="332"/>
      <c r="K4243" s="332"/>
      <c r="L4243" s="332"/>
      <c r="M4243" s="332"/>
      <c r="N4243" s="333"/>
    </row>
    <row r="4244" spans="2:14" x14ac:dyDescent="0.25">
      <c r="B4244" s="328"/>
      <c r="C4244" s="328"/>
      <c r="D4244" s="329"/>
      <c r="E4244" s="330"/>
      <c r="F4244" s="330"/>
      <c r="G4244" s="330"/>
      <c r="H4244" s="331"/>
      <c r="I4244" s="332"/>
      <c r="J4244" s="332"/>
      <c r="K4244" s="332"/>
      <c r="L4244" s="332"/>
      <c r="M4244" s="332"/>
      <c r="N4244" s="333"/>
    </row>
    <row r="4245" spans="2:14" x14ac:dyDescent="0.25">
      <c r="B4245" s="328"/>
      <c r="C4245" s="328"/>
      <c r="D4245" s="329"/>
      <c r="E4245" s="330"/>
      <c r="F4245" s="330"/>
      <c r="G4245" s="330"/>
      <c r="H4245" s="331"/>
      <c r="I4245" s="332"/>
      <c r="J4245" s="332"/>
      <c r="K4245" s="332"/>
      <c r="L4245" s="332"/>
      <c r="M4245" s="332"/>
      <c r="N4245" s="333"/>
    </row>
    <row r="4246" spans="2:14" x14ac:dyDescent="0.25">
      <c r="B4246" s="328"/>
      <c r="C4246" s="328"/>
      <c r="D4246" s="329"/>
      <c r="E4246" s="330"/>
      <c r="F4246" s="330"/>
      <c r="G4246" s="330"/>
      <c r="H4246" s="331"/>
      <c r="I4246" s="332"/>
      <c r="J4246" s="332"/>
      <c r="K4246" s="332"/>
      <c r="L4246" s="332"/>
      <c r="M4246" s="332"/>
      <c r="N4246" s="333"/>
    </row>
    <row r="4247" spans="2:14" x14ac:dyDescent="0.25">
      <c r="B4247" s="328"/>
      <c r="C4247" s="328"/>
      <c r="D4247" s="329"/>
      <c r="E4247" s="330"/>
      <c r="F4247" s="330"/>
      <c r="G4247" s="330"/>
      <c r="H4247" s="331"/>
      <c r="I4247" s="332"/>
      <c r="J4247" s="332"/>
      <c r="K4247" s="332"/>
      <c r="L4247" s="332"/>
      <c r="M4247" s="332"/>
      <c r="N4247" s="333"/>
    </row>
    <row r="4248" spans="2:14" x14ac:dyDescent="0.25">
      <c r="B4248" s="328"/>
      <c r="C4248" s="328"/>
      <c r="D4248" s="329"/>
      <c r="E4248" s="330"/>
      <c r="F4248" s="330"/>
      <c r="G4248" s="330"/>
      <c r="H4248" s="331"/>
      <c r="I4248" s="332"/>
      <c r="J4248" s="332"/>
      <c r="K4248" s="332"/>
      <c r="L4248" s="332"/>
      <c r="M4248" s="332"/>
      <c r="N4248" s="333"/>
    </row>
    <row r="4249" spans="2:14" x14ac:dyDescent="0.25">
      <c r="B4249" s="328"/>
      <c r="C4249" s="328"/>
      <c r="D4249" s="329"/>
      <c r="E4249" s="330"/>
      <c r="F4249" s="330"/>
      <c r="G4249" s="330"/>
      <c r="H4249" s="331"/>
      <c r="I4249" s="332"/>
      <c r="J4249" s="332"/>
      <c r="K4249" s="332"/>
      <c r="L4249" s="332"/>
      <c r="M4249" s="332"/>
      <c r="N4249" s="333"/>
    </row>
    <row r="4250" spans="2:14" x14ac:dyDescent="0.25">
      <c r="B4250" s="328"/>
      <c r="C4250" s="328"/>
      <c r="D4250" s="329"/>
      <c r="E4250" s="330"/>
      <c r="F4250" s="330"/>
      <c r="G4250" s="330"/>
      <c r="H4250" s="331"/>
      <c r="I4250" s="332"/>
      <c r="J4250" s="332"/>
      <c r="K4250" s="332"/>
      <c r="L4250" s="332"/>
      <c r="M4250" s="332"/>
      <c r="N4250" s="333"/>
    </row>
    <row r="4251" spans="2:14" x14ac:dyDescent="0.25">
      <c r="B4251" s="328"/>
      <c r="C4251" s="328"/>
      <c r="D4251" s="329"/>
      <c r="E4251" s="330"/>
      <c r="F4251" s="330"/>
      <c r="G4251" s="330"/>
      <c r="H4251" s="331"/>
      <c r="I4251" s="332"/>
      <c r="J4251" s="332"/>
      <c r="K4251" s="332"/>
      <c r="L4251" s="332"/>
      <c r="M4251" s="332"/>
      <c r="N4251" s="333"/>
    </row>
    <row r="4252" spans="2:14" x14ac:dyDescent="0.25">
      <c r="B4252" s="328"/>
      <c r="C4252" s="328"/>
      <c r="D4252" s="329"/>
      <c r="E4252" s="330"/>
      <c r="F4252" s="330"/>
      <c r="G4252" s="330"/>
      <c r="H4252" s="331"/>
      <c r="I4252" s="332"/>
      <c r="J4252" s="332"/>
      <c r="K4252" s="332"/>
      <c r="L4252" s="332"/>
      <c r="M4252" s="332"/>
      <c r="N4252" s="333"/>
    </row>
    <row r="4253" spans="2:14" x14ac:dyDescent="0.25">
      <c r="B4253" s="328"/>
      <c r="C4253" s="328"/>
      <c r="D4253" s="329"/>
      <c r="E4253" s="330"/>
      <c r="F4253" s="330"/>
      <c r="G4253" s="330"/>
      <c r="H4253" s="331"/>
      <c r="I4253" s="332"/>
      <c r="J4253" s="332"/>
      <c r="K4253" s="332"/>
      <c r="L4253" s="332"/>
      <c r="M4253" s="332"/>
      <c r="N4253" s="333"/>
    </row>
    <row r="4254" spans="2:14" x14ac:dyDescent="0.25">
      <c r="B4254" s="328"/>
      <c r="C4254" s="328"/>
      <c r="D4254" s="329"/>
      <c r="E4254" s="330"/>
      <c r="F4254" s="330"/>
      <c r="G4254" s="330"/>
      <c r="H4254" s="331"/>
      <c r="I4254" s="332"/>
      <c r="J4254" s="332"/>
      <c r="K4254" s="332"/>
      <c r="L4254" s="332"/>
      <c r="M4254" s="332"/>
      <c r="N4254" s="333"/>
    </row>
    <row r="4255" spans="2:14" x14ac:dyDescent="0.25">
      <c r="B4255" s="328"/>
      <c r="C4255" s="328"/>
      <c r="D4255" s="329"/>
      <c r="E4255" s="330"/>
      <c r="F4255" s="330"/>
      <c r="G4255" s="330"/>
      <c r="H4255" s="331"/>
      <c r="I4255" s="332"/>
      <c r="J4255" s="332"/>
      <c r="K4255" s="332"/>
      <c r="L4255" s="332"/>
      <c r="M4255" s="332"/>
      <c r="N4255" s="333"/>
    </row>
    <row r="4256" spans="2:14" x14ac:dyDescent="0.25">
      <c r="B4256" s="328"/>
      <c r="C4256" s="328"/>
      <c r="D4256" s="329"/>
      <c r="E4256" s="330"/>
      <c r="F4256" s="330"/>
      <c r="G4256" s="330"/>
      <c r="H4256" s="331"/>
      <c r="I4256" s="332"/>
      <c r="J4256" s="332"/>
      <c r="K4256" s="332"/>
      <c r="L4256" s="332"/>
      <c r="M4256" s="332"/>
      <c r="N4256" s="333"/>
    </row>
    <row r="4257" spans="2:14" x14ac:dyDescent="0.25">
      <c r="B4257" s="328"/>
      <c r="C4257" s="328"/>
      <c r="D4257" s="329"/>
      <c r="E4257" s="330"/>
      <c r="F4257" s="330"/>
      <c r="G4257" s="330"/>
      <c r="H4257" s="331"/>
      <c r="I4257" s="332"/>
      <c r="J4257" s="332"/>
      <c r="K4257" s="332"/>
      <c r="L4257" s="332"/>
      <c r="M4257" s="332"/>
      <c r="N4257" s="333"/>
    </row>
    <row r="4258" spans="2:14" x14ac:dyDescent="0.25">
      <c r="B4258" s="328"/>
      <c r="C4258" s="328"/>
      <c r="D4258" s="329"/>
      <c r="E4258" s="330"/>
      <c r="F4258" s="330"/>
      <c r="G4258" s="330"/>
      <c r="H4258" s="331"/>
      <c r="I4258" s="332"/>
      <c r="J4258" s="332"/>
      <c r="K4258" s="332"/>
      <c r="L4258" s="332"/>
      <c r="M4258" s="332"/>
      <c r="N4258" s="333"/>
    </row>
    <row r="4259" spans="2:14" x14ac:dyDescent="0.25">
      <c r="B4259" s="328"/>
      <c r="C4259" s="328"/>
      <c r="D4259" s="329"/>
      <c r="E4259" s="330"/>
      <c r="F4259" s="330"/>
      <c r="G4259" s="330"/>
      <c r="H4259" s="331"/>
      <c r="I4259" s="332"/>
      <c r="J4259" s="332"/>
      <c r="K4259" s="332"/>
      <c r="L4259" s="332"/>
      <c r="M4259" s="332"/>
      <c r="N4259" s="333"/>
    </row>
    <row r="4260" spans="2:14" x14ac:dyDescent="0.25">
      <c r="B4260" s="328"/>
      <c r="C4260" s="328"/>
      <c r="D4260" s="329"/>
      <c r="E4260" s="330"/>
      <c r="F4260" s="330"/>
      <c r="G4260" s="330"/>
      <c r="H4260" s="331"/>
      <c r="I4260" s="332"/>
      <c r="J4260" s="332"/>
      <c r="K4260" s="332"/>
      <c r="L4260" s="332"/>
      <c r="M4260" s="332"/>
      <c r="N4260" s="333"/>
    </row>
    <row r="4261" spans="2:14" x14ac:dyDescent="0.25">
      <c r="B4261" s="328"/>
      <c r="C4261" s="328"/>
      <c r="D4261" s="329"/>
      <c r="E4261" s="330"/>
      <c r="F4261" s="330"/>
      <c r="G4261" s="330"/>
      <c r="H4261" s="331"/>
      <c r="I4261" s="332"/>
      <c r="J4261" s="332"/>
      <c r="K4261" s="332"/>
      <c r="L4261" s="332"/>
      <c r="M4261" s="332"/>
      <c r="N4261" s="333"/>
    </row>
    <row r="4262" spans="2:14" x14ac:dyDescent="0.25">
      <c r="B4262" s="328"/>
      <c r="C4262" s="328"/>
      <c r="D4262" s="329"/>
      <c r="E4262" s="330"/>
      <c r="F4262" s="330"/>
      <c r="G4262" s="330"/>
      <c r="H4262" s="331"/>
      <c r="I4262" s="332"/>
      <c r="J4262" s="332"/>
      <c r="K4262" s="332"/>
      <c r="L4262" s="332"/>
      <c r="M4262" s="332"/>
      <c r="N4262" s="333"/>
    </row>
    <row r="4263" spans="2:14" x14ac:dyDescent="0.25">
      <c r="B4263" s="328"/>
      <c r="C4263" s="328"/>
      <c r="D4263" s="329"/>
      <c r="E4263" s="330"/>
      <c r="F4263" s="330"/>
      <c r="G4263" s="330"/>
      <c r="H4263" s="331"/>
      <c r="I4263" s="332"/>
      <c r="J4263" s="332"/>
      <c r="K4263" s="332"/>
      <c r="L4263" s="332"/>
      <c r="M4263" s="332"/>
      <c r="N4263" s="333"/>
    </row>
    <row r="4264" spans="2:14" x14ac:dyDescent="0.25">
      <c r="B4264" s="328"/>
      <c r="C4264" s="328"/>
      <c r="D4264" s="329"/>
      <c r="E4264" s="330"/>
      <c r="F4264" s="330"/>
      <c r="G4264" s="330"/>
      <c r="H4264" s="331"/>
      <c r="I4264" s="332"/>
      <c r="J4264" s="332"/>
      <c r="K4264" s="332"/>
      <c r="L4264" s="332"/>
      <c r="M4264" s="332"/>
      <c r="N4264" s="333"/>
    </row>
    <row r="4265" spans="2:14" x14ac:dyDescent="0.25">
      <c r="B4265" s="328"/>
      <c r="C4265" s="328"/>
      <c r="D4265" s="329"/>
      <c r="E4265" s="330"/>
      <c r="F4265" s="330"/>
      <c r="G4265" s="330"/>
      <c r="H4265" s="331"/>
      <c r="I4265" s="332"/>
      <c r="J4265" s="332"/>
      <c r="K4265" s="332"/>
      <c r="L4265" s="332"/>
      <c r="M4265" s="332"/>
      <c r="N4265" s="333"/>
    </row>
    <row r="4266" spans="2:14" x14ac:dyDescent="0.25">
      <c r="B4266" s="328"/>
      <c r="C4266" s="328"/>
      <c r="D4266" s="329"/>
      <c r="E4266" s="330"/>
      <c r="F4266" s="330"/>
      <c r="G4266" s="330"/>
      <c r="H4266" s="331"/>
      <c r="I4266" s="332"/>
      <c r="J4266" s="332"/>
      <c r="K4266" s="332"/>
      <c r="L4266" s="332"/>
      <c r="M4266" s="332"/>
      <c r="N4266" s="333"/>
    </row>
    <row r="4267" spans="2:14" x14ac:dyDescent="0.25">
      <c r="B4267" s="328"/>
      <c r="C4267" s="328"/>
      <c r="D4267" s="329"/>
      <c r="E4267" s="330"/>
      <c r="F4267" s="330"/>
      <c r="G4267" s="330"/>
      <c r="H4267" s="331"/>
      <c r="I4267" s="332"/>
      <c r="J4267" s="332"/>
      <c r="K4267" s="332"/>
      <c r="L4267" s="332"/>
      <c r="M4267" s="332"/>
      <c r="N4267" s="333"/>
    </row>
    <row r="4268" spans="2:14" x14ac:dyDescent="0.25">
      <c r="B4268" s="328"/>
      <c r="C4268" s="328"/>
      <c r="D4268" s="329"/>
      <c r="E4268" s="330"/>
      <c r="F4268" s="330"/>
      <c r="G4268" s="330"/>
      <c r="H4268" s="331"/>
      <c r="I4268" s="332"/>
      <c r="J4268" s="332"/>
      <c r="K4268" s="332"/>
      <c r="L4268" s="332"/>
      <c r="M4268" s="332"/>
      <c r="N4268" s="333"/>
    </row>
    <row r="4269" spans="2:14" x14ac:dyDescent="0.25">
      <c r="B4269" s="328"/>
      <c r="C4269" s="328"/>
      <c r="D4269" s="329"/>
      <c r="E4269" s="330"/>
      <c r="F4269" s="330"/>
      <c r="G4269" s="330"/>
      <c r="H4269" s="331"/>
      <c r="I4269" s="332"/>
      <c r="J4269" s="332"/>
      <c r="K4269" s="332"/>
      <c r="L4269" s="332"/>
      <c r="M4269" s="332"/>
      <c r="N4269" s="333"/>
    </row>
    <row r="4270" spans="2:14" x14ac:dyDescent="0.25">
      <c r="B4270" s="328"/>
      <c r="C4270" s="328"/>
      <c r="D4270" s="329"/>
      <c r="E4270" s="330"/>
      <c r="F4270" s="330"/>
      <c r="G4270" s="330"/>
      <c r="H4270" s="331"/>
      <c r="I4270" s="332"/>
      <c r="J4270" s="332"/>
      <c r="K4270" s="332"/>
      <c r="L4270" s="332"/>
      <c r="M4270" s="332"/>
      <c r="N4270" s="333"/>
    </row>
    <row r="4271" spans="2:14" x14ac:dyDescent="0.25">
      <c r="B4271" s="328"/>
      <c r="C4271" s="328"/>
      <c r="D4271" s="329"/>
      <c r="E4271" s="330"/>
      <c r="F4271" s="330"/>
      <c r="G4271" s="330"/>
      <c r="H4271" s="331"/>
      <c r="I4271" s="332"/>
      <c r="J4271" s="332"/>
      <c r="K4271" s="332"/>
      <c r="L4271" s="332"/>
      <c r="M4271" s="332"/>
      <c r="N4271" s="333"/>
    </row>
    <row r="4272" spans="2:14" x14ac:dyDescent="0.25">
      <c r="B4272" s="328"/>
      <c r="C4272" s="328"/>
      <c r="D4272" s="329"/>
      <c r="E4272" s="330"/>
      <c r="F4272" s="330"/>
      <c r="G4272" s="330"/>
      <c r="H4272" s="331"/>
      <c r="I4272" s="332"/>
      <c r="J4272" s="332"/>
      <c r="K4272" s="332"/>
      <c r="L4272" s="332"/>
      <c r="M4272" s="332"/>
      <c r="N4272" s="333"/>
    </row>
    <row r="4273" spans="2:14" x14ac:dyDescent="0.25">
      <c r="B4273" s="328"/>
      <c r="C4273" s="328"/>
      <c r="D4273" s="329"/>
      <c r="E4273" s="330"/>
      <c r="F4273" s="330"/>
      <c r="G4273" s="330"/>
      <c r="H4273" s="331"/>
      <c r="I4273" s="332"/>
      <c r="J4273" s="332"/>
      <c r="K4273" s="332"/>
      <c r="L4273" s="332"/>
      <c r="M4273" s="332"/>
      <c r="N4273" s="333"/>
    </row>
    <row r="4274" spans="2:14" x14ac:dyDescent="0.25">
      <c r="B4274" s="328"/>
      <c r="C4274" s="328"/>
      <c r="D4274" s="329"/>
      <c r="E4274" s="330"/>
      <c r="F4274" s="330"/>
      <c r="G4274" s="330"/>
      <c r="H4274" s="331"/>
      <c r="I4274" s="332"/>
      <c r="J4274" s="332"/>
      <c r="K4274" s="332"/>
      <c r="L4274" s="332"/>
      <c r="M4274" s="332"/>
      <c r="N4274" s="333"/>
    </row>
    <row r="4275" spans="2:14" x14ac:dyDescent="0.25">
      <c r="B4275" s="328"/>
      <c r="C4275" s="328"/>
      <c r="D4275" s="329"/>
      <c r="E4275" s="330"/>
      <c r="F4275" s="330"/>
      <c r="G4275" s="330"/>
      <c r="H4275" s="331"/>
      <c r="I4275" s="332"/>
      <c r="J4275" s="332"/>
      <c r="K4275" s="332"/>
      <c r="L4275" s="332"/>
      <c r="M4275" s="332"/>
      <c r="N4275" s="333"/>
    </row>
    <row r="4276" spans="2:14" x14ac:dyDescent="0.25">
      <c r="B4276" s="328"/>
      <c r="C4276" s="328"/>
      <c r="D4276" s="329"/>
      <c r="E4276" s="330"/>
      <c r="F4276" s="330"/>
      <c r="G4276" s="330"/>
      <c r="H4276" s="331"/>
      <c r="I4276" s="332"/>
      <c r="J4276" s="332"/>
      <c r="K4276" s="332"/>
      <c r="L4276" s="332"/>
      <c r="M4276" s="332"/>
      <c r="N4276" s="333"/>
    </row>
    <row r="4277" spans="2:14" x14ac:dyDescent="0.25">
      <c r="B4277" s="328"/>
      <c r="C4277" s="328"/>
      <c r="D4277" s="329"/>
      <c r="E4277" s="330"/>
      <c r="F4277" s="330"/>
      <c r="G4277" s="330"/>
      <c r="H4277" s="331"/>
      <c r="I4277" s="332"/>
      <c r="J4277" s="332"/>
      <c r="K4277" s="332"/>
      <c r="L4277" s="332"/>
      <c r="M4277" s="332"/>
      <c r="N4277" s="333"/>
    </row>
    <row r="4278" spans="2:14" x14ac:dyDescent="0.25">
      <c r="B4278" s="328"/>
      <c r="C4278" s="328"/>
      <c r="D4278" s="329"/>
      <c r="E4278" s="330"/>
      <c r="F4278" s="330"/>
      <c r="G4278" s="330"/>
      <c r="H4278" s="331"/>
      <c r="I4278" s="332"/>
      <c r="J4278" s="332"/>
      <c r="K4278" s="332"/>
      <c r="L4278" s="332"/>
      <c r="M4278" s="332"/>
      <c r="N4278" s="333"/>
    </row>
    <row r="4279" spans="2:14" x14ac:dyDescent="0.25">
      <c r="B4279" s="328"/>
      <c r="C4279" s="328"/>
      <c r="D4279" s="329"/>
      <c r="E4279" s="330"/>
      <c r="F4279" s="330"/>
      <c r="G4279" s="330"/>
      <c r="H4279" s="331"/>
      <c r="I4279" s="332"/>
      <c r="J4279" s="332"/>
      <c r="K4279" s="332"/>
      <c r="L4279" s="332"/>
      <c r="M4279" s="332"/>
      <c r="N4279" s="333"/>
    </row>
    <row r="4280" spans="2:14" x14ac:dyDescent="0.25">
      <c r="B4280" s="328"/>
      <c r="C4280" s="328"/>
      <c r="D4280" s="329"/>
      <c r="E4280" s="330"/>
      <c r="F4280" s="330"/>
      <c r="G4280" s="330"/>
      <c r="H4280" s="331"/>
      <c r="I4280" s="332"/>
      <c r="J4280" s="332"/>
      <c r="K4280" s="332"/>
      <c r="L4280" s="332"/>
      <c r="M4280" s="332"/>
      <c r="N4280" s="333"/>
    </row>
    <row r="4281" spans="2:14" x14ac:dyDescent="0.25">
      <c r="B4281" s="328"/>
      <c r="C4281" s="328"/>
      <c r="D4281" s="329"/>
      <c r="E4281" s="330"/>
      <c r="F4281" s="330"/>
      <c r="G4281" s="330"/>
      <c r="H4281" s="331"/>
      <c r="I4281" s="332"/>
      <c r="J4281" s="332"/>
      <c r="K4281" s="332"/>
      <c r="L4281" s="332"/>
      <c r="M4281" s="332"/>
      <c r="N4281" s="333"/>
    </row>
    <row r="4282" spans="2:14" x14ac:dyDescent="0.25">
      <c r="B4282" s="328"/>
      <c r="C4282" s="328"/>
      <c r="D4282" s="329"/>
      <c r="E4282" s="330"/>
      <c r="F4282" s="330"/>
      <c r="G4282" s="330"/>
      <c r="H4282" s="331"/>
      <c r="I4282" s="332"/>
      <c r="J4282" s="332"/>
      <c r="K4282" s="332"/>
      <c r="L4282" s="332"/>
      <c r="M4282" s="332"/>
      <c r="N4282" s="333"/>
    </row>
    <row r="4283" spans="2:14" x14ac:dyDescent="0.25">
      <c r="B4283" s="328"/>
      <c r="C4283" s="328"/>
      <c r="D4283" s="329"/>
      <c r="E4283" s="330"/>
      <c r="F4283" s="330"/>
      <c r="G4283" s="330"/>
      <c r="H4283" s="331"/>
      <c r="I4283" s="332"/>
      <c r="J4283" s="332"/>
      <c r="K4283" s="332"/>
      <c r="L4283" s="332"/>
      <c r="M4283" s="332"/>
      <c r="N4283" s="333"/>
    </row>
    <row r="4284" spans="2:14" x14ac:dyDescent="0.25">
      <c r="B4284" s="328"/>
      <c r="C4284" s="328"/>
      <c r="D4284" s="329"/>
      <c r="E4284" s="330"/>
      <c r="F4284" s="330"/>
      <c r="G4284" s="330"/>
      <c r="H4284" s="331"/>
      <c r="I4284" s="332"/>
      <c r="J4284" s="332"/>
      <c r="K4284" s="332"/>
      <c r="L4284" s="332"/>
      <c r="M4284" s="332"/>
      <c r="N4284" s="333"/>
    </row>
    <row r="4285" spans="2:14" x14ac:dyDescent="0.25">
      <c r="B4285" s="328"/>
      <c r="C4285" s="328"/>
      <c r="D4285" s="329"/>
      <c r="E4285" s="330"/>
      <c r="F4285" s="330"/>
      <c r="G4285" s="330"/>
      <c r="H4285" s="331"/>
      <c r="I4285" s="332"/>
      <c r="J4285" s="332"/>
      <c r="K4285" s="332"/>
      <c r="L4285" s="332"/>
      <c r="M4285" s="332"/>
      <c r="N4285" s="333"/>
    </row>
    <row r="4286" spans="2:14" x14ac:dyDescent="0.25">
      <c r="B4286" s="328"/>
      <c r="C4286" s="328"/>
      <c r="D4286" s="329"/>
      <c r="E4286" s="330"/>
      <c r="F4286" s="330"/>
      <c r="G4286" s="330"/>
      <c r="H4286" s="331"/>
      <c r="I4286" s="332"/>
      <c r="J4286" s="332"/>
      <c r="K4286" s="332"/>
      <c r="L4286" s="332"/>
      <c r="M4286" s="332"/>
      <c r="N4286" s="333"/>
    </row>
    <row r="4287" spans="2:14" x14ac:dyDescent="0.25">
      <c r="B4287" s="328"/>
      <c r="C4287" s="328"/>
      <c r="D4287" s="329"/>
      <c r="E4287" s="330"/>
      <c r="F4287" s="330"/>
      <c r="G4287" s="330"/>
      <c r="H4287" s="331"/>
      <c r="I4287" s="332"/>
      <c r="J4287" s="332"/>
      <c r="K4287" s="332"/>
      <c r="L4287" s="332"/>
      <c r="M4287" s="332"/>
      <c r="N4287" s="333"/>
    </row>
    <row r="4288" spans="2:14" x14ac:dyDescent="0.25">
      <c r="B4288" s="328"/>
      <c r="C4288" s="328"/>
      <c r="D4288" s="329"/>
      <c r="E4288" s="330"/>
      <c r="F4288" s="330"/>
      <c r="G4288" s="330"/>
      <c r="H4288" s="331"/>
      <c r="I4288" s="332"/>
      <c r="J4288" s="332"/>
      <c r="K4288" s="332"/>
      <c r="L4288" s="332"/>
      <c r="M4288" s="332"/>
      <c r="N4288" s="333"/>
    </row>
    <row r="4289" spans="2:14" x14ac:dyDescent="0.25">
      <c r="B4289" s="328"/>
      <c r="C4289" s="328"/>
      <c r="D4289" s="329"/>
      <c r="E4289" s="330"/>
      <c r="F4289" s="330"/>
      <c r="G4289" s="330"/>
      <c r="H4289" s="331"/>
      <c r="I4289" s="332"/>
      <c r="J4289" s="332"/>
      <c r="K4289" s="332"/>
      <c r="L4289" s="332"/>
      <c r="M4289" s="332"/>
      <c r="N4289" s="333"/>
    </row>
    <row r="4290" spans="2:14" x14ac:dyDescent="0.25">
      <c r="B4290" s="328"/>
      <c r="C4290" s="328"/>
      <c r="D4290" s="329"/>
      <c r="E4290" s="330"/>
      <c r="F4290" s="330"/>
      <c r="G4290" s="330"/>
      <c r="H4290" s="331"/>
      <c r="I4290" s="332"/>
      <c r="J4290" s="332"/>
      <c r="K4290" s="332"/>
      <c r="L4290" s="332"/>
      <c r="M4290" s="332"/>
      <c r="N4290" s="333"/>
    </row>
    <row r="4291" spans="2:14" x14ac:dyDescent="0.25">
      <c r="B4291" s="328"/>
      <c r="C4291" s="328"/>
      <c r="D4291" s="329"/>
      <c r="E4291" s="330"/>
      <c r="F4291" s="330"/>
      <c r="G4291" s="330"/>
      <c r="H4291" s="331"/>
      <c r="I4291" s="332"/>
      <c r="J4291" s="332"/>
      <c r="K4291" s="332"/>
      <c r="L4291" s="332"/>
      <c r="M4291" s="332"/>
      <c r="N4291" s="333"/>
    </row>
    <row r="4292" spans="2:14" x14ac:dyDescent="0.25">
      <c r="B4292" s="328"/>
      <c r="C4292" s="328"/>
      <c r="D4292" s="329"/>
      <c r="E4292" s="330"/>
      <c r="F4292" s="330"/>
      <c r="G4292" s="330"/>
      <c r="H4292" s="331"/>
      <c r="I4292" s="332"/>
      <c r="J4292" s="332"/>
      <c r="K4292" s="332"/>
      <c r="L4292" s="332"/>
      <c r="M4292" s="332"/>
      <c r="N4292" s="333"/>
    </row>
    <row r="4293" spans="2:14" x14ac:dyDescent="0.25">
      <c r="B4293" s="328"/>
      <c r="C4293" s="328"/>
      <c r="D4293" s="329"/>
      <c r="E4293" s="330"/>
      <c r="F4293" s="330"/>
      <c r="G4293" s="330"/>
      <c r="H4293" s="331"/>
      <c r="I4293" s="332"/>
      <c r="J4293" s="332"/>
      <c r="K4293" s="332"/>
      <c r="L4293" s="332"/>
      <c r="M4293" s="332"/>
      <c r="N4293" s="333"/>
    </row>
    <row r="4294" spans="2:14" x14ac:dyDescent="0.25">
      <c r="B4294" s="328"/>
      <c r="C4294" s="328"/>
      <c r="D4294" s="329"/>
      <c r="E4294" s="330"/>
      <c r="F4294" s="330"/>
      <c r="G4294" s="330"/>
      <c r="H4294" s="331"/>
      <c r="I4294" s="332"/>
      <c r="J4294" s="332"/>
      <c r="K4294" s="332"/>
      <c r="L4294" s="332"/>
      <c r="M4294" s="332"/>
      <c r="N4294" s="333"/>
    </row>
    <row r="4295" spans="2:14" x14ac:dyDescent="0.25">
      <c r="B4295" s="328"/>
      <c r="C4295" s="328"/>
      <c r="D4295" s="329"/>
      <c r="E4295" s="330"/>
      <c r="F4295" s="330"/>
      <c r="G4295" s="330"/>
      <c r="H4295" s="331"/>
      <c r="I4295" s="332"/>
      <c r="J4295" s="332"/>
      <c r="K4295" s="332"/>
      <c r="L4295" s="332"/>
      <c r="M4295" s="332"/>
      <c r="N4295" s="333"/>
    </row>
    <row r="4296" spans="2:14" x14ac:dyDescent="0.25">
      <c r="B4296" s="328"/>
      <c r="C4296" s="328"/>
      <c r="D4296" s="329"/>
      <c r="E4296" s="330"/>
      <c r="F4296" s="330"/>
      <c r="G4296" s="330"/>
      <c r="H4296" s="331"/>
      <c r="I4296" s="332"/>
      <c r="J4296" s="332"/>
      <c r="K4296" s="332"/>
      <c r="L4296" s="332"/>
      <c r="M4296" s="332"/>
      <c r="N4296" s="333"/>
    </row>
    <row r="4297" spans="2:14" x14ac:dyDescent="0.25">
      <c r="B4297" s="328"/>
      <c r="C4297" s="328"/>
      <c r="D4297" s="329"/>
      <c r="E4297" s="330"/>
      <c r="F4297" s="330"/>
      <c r="G4297" s="330"/>
      <c r="H4297" s="331"/>
      <c r="I4297" s="332"/>
      <c r="J4297" s="332"/>
      <c r="K4297" s="332"/>
      <c r="L4297" s="332"/>
      <c r="M4297" s="332"/>
      <c r="N4297" s="333"/>
    </row>
    <row r="4298" spans="2:14" x14ac:dyDescent="0.25">
      <c r="B4298" s="328"/>
      <c r="C4298" s="328"/>
      <c r="D4298" s="329"/>
      <c r="E4298" s="330"/>
      <c r="F4298" s="330"/>
      <c r="G4298" s="330"/>
      <c r="H4298" s="331"/>
      <c r="I4298" s="332"/>
      <c r="J4298" s="332"/>
      <c r="K4298" s="332"/>
      <c r="L4298" s="332"/>
      <c r="M4298" s="332"/>
      <c r="N4298" s="333"/>
    </row>
    <row r="4299" spans="2:14" x14ac:dyDescent="0.25">
      <c r="B4299" s="328"/>
      <c r="C4299" s="328"/>
      <c r="D4299" s="329"/>
      <c r="E4299" s="330"/>
      <c r="F4299" s="330"/>
      <c r="G4299" s="330"/>
      <c r="H4299" s="331"/>
      <c r="I4299" s="332"/>
      <c r="J4299" s="332"/>
      <c r="K4299" s="332"/>
      <c r="L4299" s="332"/>
      <c r="M4299" s="332"/>
      <c r="N4299" s="333"/>
    </row>
    <row r="4300" spans="2:14" x14ac:dyDescent="0.25">
      <c r="B4300" s="328"/>
      <c r="C4300" s="328"/>
      <c r="D4300" s="329"/>
      <c r="E4300" s="330"/>
      <c r="F4300" s="330"/>
      <c r="G4300" s="330"/>
      <c r="H4300" s="331"/>
      <c r="I4300" s="332"/>
      <c r="J4300" s="332"/>
      <c r="K4300" s="332"/>
      <c r="L4300" s="332"/>
      <c r="M4300" s="332"/>
      <c r="N4300" s="333"/>
    </row>
    <row r="4301" spans="2:14" x14ac:dyDescent="0.25">
      <c r="B4301" s="328"/>
      <c r="C4301" s="328"/>
      <c r="D4301" s="329"/>
      <c r="E4301" s="330"/>
      <c r="F4301" s="330"/>
      <c r="G4301" s="330"/>
      <c r="H4301" s="331"/>
      <c r="I4301" s="332"/>
      <c r="J4301" s="332"/>
      <c r="K4301" s="332"/>
      <c r="L4301" s="332"/>
      <c r="M4301" s="332"/>
      <c r="N4301" s="333"/>
    </row>
    <row r="4302" spans="2:14" x14ac:dyDescent="0.25">
      <c r="B4302" s="328"/>
      <c r="C4302" s="328"/>
      <c r="D4302" s="329"/>
      <c r="E4302" s="330"/>
      <c r="F4302" s="330"/>
      <c r="G4302" s="330"/>
      <c r="H4302" s="331"/>
      <c r="I4302" s="332"/>
      <c r="J4302" s="332"/>
      <c r="K4302" s="332"/>
      <c r="L4302" s="332"/>
      <c r="M4302" s="332"/>
      <c r="N4302" s="333"/>
    </row>
    <row r="4303" spans="2:14" x14ac:dyDescent="0.25">
      <c r="B4303" s="328"/>
      <c r="C4303" s="328"/>
      <c r="D4303" s="329"/>
      <c r="E4303" s="330"/>
      <c r="F4303" s="330"/>
      <c r="G4303" s="330"/>
      <c r="H4303" s="331"/>
      <c r="I4303" s="332"/>
      <c r="J4303" s="332"/>
      <c r="K4303" s="332"/>
      <c r="L4303" s="332"/>
      <c r="M4303" s="332"/>
      <c r="N4303" s="333"/>
    </row>
    <row r="4304" spans="2:14" x14ac:dyDescent="0.25">
      <c r="B4304" s="328"/>
      <c r="C4304" s="328"/>
      <c r="D4304" s="329"/>
      <c r="E4304" s="330"/>
      <c r="F4304" s="330"/>
      <c r="G4304" s="330"/>
      <c r="H4304" s="331"/>
      <c r="I4304" s="332"/>
      <c r="J4304" s="332"/>
      <c r="K4304" s="332"/>
      <c r="L4304" s="332"/>
      <c r="M4304" s="332"/>
      <c r="N4304" s="333"/>
    </row>
    <row r="4305" spans="2:14" x14ac:dyDescent="0.25">
      <c r="B4305" s="328"/>
      <c r="C4305" s="328"/>
      <c r="D4305" s="329"/>
      <c r="E4305" s="330"/>
      <c r="F4305" s="330"/>
      <c r="G4305" s="330"/>
      <c r="H4305" s="331"/>
      <c r="I4305" s="332"/>
      <c r="J4305" s="332"/>
      <c r="K4305" s="332"/>
      <c r="L4305" s="332"/>
      <c r="M4305" s="332"/>
      <c r="N4305" s="333"/>
    </row>
    <row r="4306" spans="2:14" x14ac:dyDescent="0.25">
      <c r="B4306" s="328"/>
      <c r="C4306" s="328"/>
      <c r="D4306" s="329"/>
      <c r="E4306" s="330"/>
      <c r="F4306" s="330"/>
      <c r="G4306" s="330"/>
      <c r="H4306" s="331"/>
      <c r="I4306" s="332"/>
      <c r="J4306" s="332"/>
      <c r="K4306" s="332"/>
      <c r="L4306" s="332"/>
      <c r="M4306" s="332"/>
      <c r="N4306" s="333"/>
    </row>
    <row r="4307" spans="2:14" x14ac:dyDescent="0.25">
      <c r="B4307" s="328"/>
      <c r="C4307" s="328"/>
      <c r="D4307" s="329"/>
      <c r="E4307" s="330"/>
      <c r="F4307" s="330"/>
      <c r="G4307" s="330"/>
      <c r="H4307" s="331"/>
      <c r="I4307" s="332"/>
      <c r="J4307" s="332"/>
      <c r="K4307" s="332"/>
      <c r="L4307" s="332"/>
      <c r="M4307" s="332"/>
      <c r="N4307" s="333"/>
    </row>
    <row r="4308" spans="2:14" x14ac:dyDescent="0.25">
      <c r="B4308" s="328"/>
      <c r="C4308" s="328"/>
      <c r="D4308" s="329"/>
      <c r="E4308" s="330"/>
      <c r="F4308" s="330"/>
      <c r="G4308" s="330"/>
      <c r="H4308" s="331"/>
      <c r="I4308" s="332"/>
      <c r="J4308" s="332"/>
      <c r="K4308" s="332"/>
      <c r="L4308" s="332"/>
      <c r="M4308" s="332"/>
      <c r="N4308" s="333"/>
    </row>
    <row r="4309" spans="2:14" x14ac:dyDescent="0.25">
      <c r="B4309" s="328"/>
      <c r="C4309" s="328"/>
      <c r="D4309" s="329"/>
      <c r="E4309" s="330"/>
      <c r="F4309" s="330"/>
      <c r="G4309" s="330"/>
      <c r="H4309" s="331"/>
      <c r="I4309" s="332"/>
      <c r="J4309" s="332"/>
      <c r="K4309" s="332"/>
      <c r="L4309" s="332"/>
      <c r="M4309" s="332"/>
      <c r="N4309" s="333"/>
    </row>
    <row r="4310" spans="2:14" x14ac:dyDescent="0.25">
      <c r="B4310" s="328"/>
      <c r="C4310" s="328"/>
      <c r="D4310" s="329"/>
      <c r="E4310" s="330"/>
      <c r="F4310" s="330"/>
      <c r="G4310" s="330"/>
      <c r="H4310" s="331"/>
      <c r="I4310" s="332"/>
      <c r="J4310" s="332"/>
      <c r="K4310" s="332"/>
      <c r="L4310" s="332"/>
      <c r="M4310" s="332"/>
      <c r="N4310" s="333"/>
    </row>
    <row r="4311" spans="2:14" x14ac:dyDescent="0.25">
      <c r="B4311" s="328"/>
      <c r="C4311" s="328"/>
      <c r="D4311" s="329"/>
      <c r="E4311" s="330"/>
      <c r="F4311" s="330"/>
      <c r="G4311" s="330"/>
      <c r="H4311" s="331"/>
      <c r="I4311" s="332"/>
      <c r="J4311" s="332"/>
      <c r="K4311" s="332"/>
      <c r="L4311" s="332"/>
      <c r="M4311" s="332"/>
      <c r="N4311" s="333"/>
    </row>
    <row r="4312" spans="2:14" x14ac:dyDescent="0.25">
      <c r="B4312" s="328"/>
      <c r="C4312" s="328"/>
      <c r="D4312" s="329"/>
      <c r="E4312" s="330"/>
      <c r="F4312" s="330"/>
      <c r="G4312" s="330"/>
      <c r="H4312" s="331"/>
      <c r="I4312" s="332"/>
      <c r="J4312" s="332"/>
      <c r="K4312" s="332"/>
      <c r="L4312" s="332"/>
      <c r="M4312" s="332"/>
      <c r="N4312" s="333"/>
    </row>
    <row r="4313" spans="2:14" x14ac:dyDescent="0.25">
      <c r="B4313" s="328"/>
      <c r="C4313" s="328"/>
      <c r="D4313" s="329"/>
      <c r="E4313" s="330"/>
      <c r="F4313" s="330"/>
      <c r="G4313" s="330"/>
      <c r="H4313" s="331"/>
      <c r="I4313" s="332"/>
      <c r="J4313" s="332"/>
      <c r="K4313" s="332"/>
      <c r="L4313" s="332"/>
      <c r="M4313" s="332"/>
      <c r="N4313" s="333"/>
    </row>
    <row r="4314" spans="2:14" x14ac:dyDescent="0.25">
      <c r="B4314" s="328"/>
      <c r="C4314" s="328"/>
      <c r="D4314" s="329"/>
      <c r="E4314" s="330"/>
      <c r="F4314" s="330"/>
      <c r="G4314" s="330"/>
      <c r="H4314" s="331"/>
      <c r="I4314" s="332"/>
      <c r="J4314" s="332"/>
      <c r="K4314" s="332"/>
      <c r="L4314" s="332"/>
      <c r="M4314" s="332"/>
      <c r="N4314" s="333"/>
    </row>
    <row r="4315" spans="2:14" x14ac:dyDescent="0.25">
      <c r="B4315" s="328"/>
      <c r="C4315" s="328"/>
      <c r="D4315" s="329"/>
      <c r="E4315" s="330"/>
      <c r="F4315" s="330"/>
      <c r="G4315" s="330"/>
      <c r="H4315" s="331"/>
      <c r="I4315" s="332"/>
      <c r="J4315" s="332"/>
      <c r="K4315" s="332"/>
      <c r="L4315" s="332"/>
      <c r="M4315" s="332"/>
      <c r="N4315" s="333"/>
    </row>
    <row r="4316" spans="2:14" x14ac:dyDescent="0.25">
      <c r="B4316" s="328"/>
      <c r="C4316" s="328"/>
      <c r="D4316" s="329"/>
      <c r="E4316" s="330"/>
      <c r="F4316" s="330"/>
      <c r="G4316" s="330"/>
      <c r="H4316" s="331"/>
      <c r="I4316" s="332"/>
      <c r="J4316" s="332"/>
      <c r="K4316" s="332"/>
      <c r="L4316" s="332"/>
      <c r="M4316" s="332"/>
      <c r="N4316" s="333"/>
    </row>
    <row r="4317" spans="2:14" x14ac:dyDescent="0.25">
      <c r="B4317" s="328"/>
      <c r="C4317" s="328"/>
      <c r="D4317" s="329"/>
      <c r="E4317" s="330"/>
      <c r="F4317" s="330"/>
      <c r="G4317" s="330"/>
      <c r="H4317" s="331"/>
      <c r="I4317" s="332"/>
      <c r="J4317" s="332"/>
      <c r="K4317" s="332"/>
      <c r="L4317" s="332"/>
      <c r="M4317" s="332"/>
      <c r="N4317" s="333"/>
    </row>
    <row r="4318" spans="2:14" x14ac:dyDescent="0.25">
      <c r="B4318" s="328"/>
      <c r="C4318" s="328"/>
      <c r="D4318" s="329"/>
      <c r="E4318" s="330"/>
      <c r="F4318" s="330"/>
      <c r="G4318" s="330"/>
      <c r="H4318" s="331"/>
      <c r="I4318" s="332"/>
      <c r="J4318" s="332"/>
      <c r="K4318" s="332"/>
      <c r="L4318" s="332"/>
      <c r="M4318" s="332"/>
      <c r="N4318" s="333"/>
    </row>
    <row r="4319" spans="2:14" x14ac:dyDescent="0.25">
      <c r="B4319" s="328"/>
      <c r="C4319" s="328"/>
      <c r="D4319" s="329"/>
      <c r="E4319" s="330"/>
      <c r="F4319" s="330"/>
      <c r="G4319" s="330"/>
      <c r="H4319" s="331"/>
      <c r="I4319" s="332"/>
      <c r="J4319" s="332"/>
      <c r="K4319" s="332"/>
      <c r="L4319" s="332"/>
      <c r="M4319" s="332"/>
      <c r="N4319" s="333"/>
    </row>
    <row r="4320" spans="2:14" x14ac:dyDescent="0.25">
      <c r="B4320" s="328"/>
      <c r="C4320" s="328"/>
      <c r="D4320" s="329"/>
      <c r="E4320" s="330"/>
      <c r="F4320" s="330"/>
      <c r="G4320" s="330"/>
      <c r="H4320" s="331"/>
      <c r="I4320" s="332"/>
      <c r="J4320" s="332"/>
      <c r="K4320" s="332"/>
      <c r="L4320" s="332"/>
      <c r="M4320" s="332"/>
      <c r="N4320" s="333"/>
    </row>
    <row r="4321" spans="2:14" x14ac:dyDescent="0.25">
      <c r="B4321" s="328"/>
      <c r="C4321" s="328"/>
      <c r="D4321" s="329"/>
      <c r="E4321" s="330"/>
      <c r="F4321" s="330"/>
      <c r="G4321" s="330"/>
      <c r="H4321" s="331"/>
      <c r="I4321" s="332"/>
      <c r="J4321" s="332"/>
      <c r="K4321" s="332"/>
      <c r="L4321" s="332"/>
      <c r="M4321" s="332"/>
      <c r="N4321" s="333"/>
    </row>
    <row r="4322" spans="2:14" x14ac:dyDescent="0.25">
      <c r="B4322" s="328"/>
      <c r="C4322" s="328"/>
      <c r="D4322" s="329"/>
      <c r="E4322" s="330"/>
      <c r="F4322" s="330"/>
      <c r="G4322" s="330"/>
      <c r="H4322" s="331"/>
      <c r="I4322" s="332"/>
      <c r="J4322" s="332"/>
      <c r="K4322" s="332"/>
      <c r="L4322" s="332"/>
      <c r="M4322" s="332"/>
      <c r="N4322" s="333"/>
    </row>
    <row r="4323" spans="2:14" x14ac:dyDescent="0.25">
      <c r="B4323" s="328"/>
      <c r="C4323" s="328"/>
      <c r="D4323" s="329"/>
      <c r="E4323" s="330"/>
      <c r="F4323" s="330"/>
      <c r="G4323" s="330"/>
      <c r="H4323" s="331"/>
      <c r="I4323" s="332"/>
      <c r="J4323" s="332"/>
      <c r="K4323" s="332"/>
      <c r="L4323" s="332"/>
      <c r="M4323" s="332"/>
      <c r="N4323" s="333"/>
    </row>
    <row r="4324" spans="2:14" x14ac:dyDescent="0.25">
      <c r="B4324" s="328"/>
      <c r="C4324" s="328"/>
      <c r="D4324" s="329"/>
      <c r="E4324" s="330"/>
      <c r="F4324" s="330"/>
      <c r="G4324" s="330"/>
      <c r="H4324" s="331"/>
      <c r="I4324" s="332"/>
      <c r="J4324" s="332"/>
      <c r="K4324" s="332"/>
      <c r="L4324" s="332"/>
      <c r="M4324" s="332"/>
      <c r="N4324" s="333"/>
    </row>
    <row r="4325" spans="2:14" x14ac:dyDescent="0.25">
      <c r="B4325" s="328"/>
      <c r="C4325" s="328"/>
      <c r="D4325" s="329"/>
      <c r="E4325" s="330"/>
      <c r="F4325" s="330"/>
      <c r="G4325" s="330"/>
      <c r="H4325" s="331"/>
      <c r="I4325" s="332"/>
      <c r="J4325" s="332"/>
      <c r="K4325" s="332"/>
      <c r="L4325" s="332"/>
      <c r="M4325" s="332"/>
      <c r="N4325" s="333"/>
    </row>
    <row r="4326" spans="2:14" x14ac:dyDescent="0.25">
      <c r="B4326" s="328"/>
      <c r="C4326" s="328"/>
      <c r="D4326" s="329"/>
      <c r="E4326" s="330"/>
      <c r="F4326" s="330"/>
      <c r="G4326" s="330"/>
      <c r="H4326" s="331"/>
      <c r="I4326" s="332"/>
      <c r="J4326" s="332"/>
      <c r="K4326" s="332"/>
      <c r="L4326" s="332"/>
      <c r="M4326" s="332"/>
      <c r="N4326" s="333"/>
    </row>
    <row r="4327" spans="2:14" x14ac:dyDescent="0.25">
      <c r="B4327" s="328"/>
      <c r="C4327" s="328"/>
      <c r="D4327" s="329"/>
      <c r="E4327" s="330"/>
      <c r="F4327" s="330"/>
      <c r="G4327" s="330"/>
      <c r="H4327" s="331"/>
      <c r="I4327" s="332"/>
      <c r="J4327" s="332"/>
      <c r="K4327" s="332"/>
      <c r="L4327" s="332"/>
      <c r="M4327" s="332"/>
      <c r="N4327" s="333"/>
    </row>
    <row r="4328" spans="2:14" x14ac:dyDescent="0.25">
      <c r="B4328" s="328"/>
      <c r="C4328" s="328"/>
      <c r="D4328" s="329"/>
      <c r="E4328" s="330"/>
      <c r="F4328" s="330"/>
      <c r="G4328" s="330"/>
      <c r="H4328" s="331"/>
      <c r="I4328" s="332"/>
      <c r="J4328" s="332"/>
      <c r="K4328" s="332"/>
      <c r="L4328" s="332"/>
      <c r="M4328" s="332"/>
      <c r="N4328" s="333"/>
    </row>
    <row r="4329" spans="2:14" x14ac:dyDescent="0.25">
      <c r="B4329" s="328"/>
      <c r="C4329" s="328"/>
      <c r="D4329" s="329"/>
      <c r="E4329" s="330"/>
      <c r="F4329" s="330"/>
      <c r="G4329" s="330"/>
      <c r="H4329" s="331"/>
      <c r="I4329" s="332"/>
      <c r="J4329" s="332"/>
      <c r="K4329" s="332"/>
      <c r="L4329" s="332"/>
      <c r="M4329" s="332"/>
      <c r="N4329" s="333"/>
    </row>
    <row r="4330" spans="2:14" x14ac:dyDescent="0.25">
      <c r="B4330" s="328"/>
      <c r="C4330" s="328"/>
      <c r="D4330" s="329"/>
      <c r="E4330" s="330"/>
      <c r="F4330" s="330"/>
      <c r="G4330" s="330"/>
      <c r="H4330" s="331"/>
      <c r="I4330" s="332"/>
      <c r="J4330" s="332"/>
      <c r="K4330" s="332"/>
      <c r="L4330" s="332"/>
      <c r="M4330" s="332"/>
      <c r="N4330" s="333"/>
    </row>
    <row r="4331" spans="2:14" x14ac:dyDescent="0.25">
      <c r="B4331" s="328"/>
      <c r="C4331" s="328"/>
      <c r="D4331" s="329"/>
      <c r="E4331" s="330"/>
      <c r="F4331" s="330"/>
      <c r="G4331" s="330"/>
      <c r="H4331" s="331"/>
      <c r="I4331" s="332"/>
      <c r="J4331" s="332"/>
      <c r="K4331" s="332"/>
      <c r="L4331" s="332"/>
      <c r="M4331" s="332"/>
      <c r="N4331" s="333"/>
    </row>
    <row r="4332" spans="2:14" x14ac:dyDescent="0.25">
      <c r="B4332" s="328"/>
      <c r="C4332" s="328"/>
      <c r="D4332" s="329"/>
      <c r="E4332" s="330"/>
      <c r="F4332" s="330"/>
      <c r="G4332" s="330"/>
      <c r="H4332" s="331"/>
      <c r="I4332" s="332"/>
      <c r="J4332" s="332"/>
      <c r="K4332" s="332"/>
      <c r="L4332" s="332"/>
      <c r="M4332" s="332"/>
      <c r="N4332" s="333"/>
    </row>
    <row r="4333" spans="2:14" x14ac:dyDescent="0.25">
      <c r="B4333" s="328"/>
      <c r="C4333" s="328"/>
      <c r="D4333" s="329"/>
      <c r="E4333" s="330"/>
      <c r="F4333" s="330"/>
      <c r="G4333" s="330"/>
      <c r="H4333" s="331"/>
      <c r="I4333" s="332"/>
      <c r="J4333" s="332"/>
      <c r="K4333" s="332"/>
      <c r="L4333" s="332"/>
      <c r="M4333" s="332"/>
      <c r="N4333" s="333"/>
    </row>
    <row r="4334" spans="2:14" x14ac:dyDescent="0.25">
      <c r="B4334" s="328"/>
      <c r="C4334" s="328"/>
      <c r="D4334" s="329"/>
      <c r="E4334" s="330"/>
      <c r="F4334" s="330"/>
      <c r="G4334" s="330"/>
      <c r="H4334" s="331"/>
      <c r="I4334" s="332"/>
      <c r="J4334" s="332"/>
      <c r="K4334" s="332"/>
      <c r="L4334" s="332"/>
      <c r="M4334" s="332"/>
      <c r="N4334" s="333"/>
    </row>
    <row r="4335" spans="2:14" x14ac:dyDescent="0.25">
      <c r="B4335" s="328"/>
      <c r="C4335" s="328"/>
      <c r="D4335" s="329"/>
      <c r="E4335" s="330"/>
      <c r="F4335" s="330"/>
      <c r="G4335" s="330"/>
      <c r="H4335" s="331"/>
      <c r="I4335" s="332"/>
      <c r="J4335" s="332"/>
      <c r="K4335" s="332"/>
      <c r="L4335" s="332"/>
      <c r="M4335" s="332"/>
      <c r="N4335" s="333"/>
    </row>
    <row r="4336" spans="2:14" x14ac:dyDescent="0.25">
      <c r="B4336" s="328"/>
      <c r="C4336" s="328"/>
      <c r="D4336" s="329"/>
      <c r="E4336" s="330"/>
      <c r="F4336" s="330"/>
      <c r="G4336" s="330"/>
      <c r="H4336" s="331"/>
      <c r="I4336" s="332"/>
      <c r="J4336" s="332"/>
      <c r="K4336" s="332"/>
      <c r="L4336" s="332"/>
      <c r="M4336" s="332"/>
      <c r="N4336" s="333"/>
    </row>
    <row r="4337" spans="2:14" x14ac:dyDescent="0.25">
      <c r="B4337" s="328"/>
      <c r="C4337" s="328"/>
      <c r="D4337" s="329"/>
      <c r="E4337" s="330"/>
      <c r="F4337" s="330"/>
      <c r="G4337" s="330"/>
      <c r="H4337" s="331"/>
      <c r="I4337" s="332"/>
      <c r="J4337" s="332"/>
      <c r="K4337" s="332"/>
      <c r="L4337" s="332"/>
      <c r="M4337" s="332"/>
      <c r="N4337" s="333"/>
    </row>
    <row r="4338" spans="2:14" x14ac:dyDescent="0.25">
      <c r="B4338" s="328"/>
      <c r="C4338" s="328"/>
      <c r="D4338" s="329"/>
      <c r="E4338" s="330"/>
      <c r="F4338" s="330"/>
      <c r="G4338" s="330"/>
      <c r="H4338" s="331"/>
      <c r="I4338" s="332"/>
      <c r="J4338" s="332"/>
      <c r="K4338" s="332"/>
      <c r="L4338" s="332"/>
      <c r="M4338" s="332"/>
      <c r="N4338" s="333"/>
    </row>
    <row r="4339" spans="2:14" x14ac:dyDescent="0.25">
      <c r="B4339" s="328"/>
      <c r="C4339" s="328"/>
      <c r="D4339" s="329"/>
      <c r="E4339" s="330"/>
      <c r="F4339" s="330"/>
      <c r="G4339" s="330"/>
      <c r="H4339" s="331"/>
      <c r="I4339" s="332"/>
      <c r="J4339" s="332"/>
      <c r="K4339" s="332"/>
      <c r="L4339" s="332"/>
      <c r="M4339" s="332"/>
      <c r="N4339" s="333"/>
    </row>
    <row r="4340" spans="2:14" x14ac:dyDescent="0.25">
      <c r="B4340" s="328"/>
      <c r="C4340" s="328"/>
      <c r="D4340" s="329"/>
      <c r="E4340" s="330"/>
      <c r="F4340" s="330"/>
      <c r="G4340" s="330"/>
      <c r="H4340" s="331"/>
      <c r="I4340" s="332"/>
      <c r="J4340" s="332"/>
      <c r="K4340" s="332"/>
      <c r="L4340" s="332"/>
      <c r="M4340" s="332"/>
      <c r="N4340" s="333"/>
    </row>
    <row r="4341" spans="2:14" x14ac:dyDescent="0.25">
      <c r="B4341" s="328"/>
      <c r="C4341" s="328"/>
      <c r="D4341" s="329"/>
      <c r="E4341" s="330"/>
      <c r="F4341" s="330"/>
      <c r="G4341" s="330"/>
      <c r="H4341" s="331"/>
      <c r="I4341" s="332"/>
      <c r="J4341" s="332"/>
      <c r="K4341" s="332"/>
      <c r="L4341" s="332"/>
      <c r="M4341" s="332"/>
      <c r="N4341" s="333"/>
    </row>
    <row r="4342" spans="2:14" x14ac:dyDescent="0.25">
      <c r="B4342" s="328"/>
      <c r="C4342" s="328"/>
      <c r="D4342" s="329"/>
      <c r="E4342" s="330"/>
      <c r="F4342" s="330"/>
      <c r="G4342" s="330"/>
      <c r="H4342" s="331"/>
      <c r="I4342" s="332"/>
      <c r="J4342" s="332"/>
      <c r="K4342" s="332"/>
      <c r="L4342" s="332"/>
      <c r="M4342" s="332"/>
      <c r="N4342" s="333"/>
    </row>
    <row r="4343" spans="2:14" x14ac:dyDescent="0.25">
      <c r="B4343" s="328"/>
      <c r="C4343" s="328"/>
      <c r="D4343" s="329"/>
      <c r="E4343" s="330"/>
      <c r="F4343" s="330"/>
      <c r="G4343" s="330"/>
      <c r="H4343" s="331"/>
      <c r="I4343" s="332"/>
      <c r="J4343" s="332"/>
      <c r="K4343" s="332"/>
      <c r="L4343" s="332"/>
      <c r="M4343" s="332"/>
      <c r="N4343" s="333"/>
    </row>
    <row r="4344" spans="2:14" x14ac:dyDescent="0.25">
      <c r="B4344" s="328"/>
      <c r="C4344" s="328"/>
      <c r="D4344" s="329"/>
      <c r="E4344" s="330"/>
      <c r="F4344" s="330"/>
      <c r="G4344" s="330"/>
      <c r="H4344" s="331"/>
      <c r="I4344" s="332"/>
      <c r="J4344" s="332"/>
      <c r="K4344" s="332"/>
      <c r="L4344" s="332"/>
      <c r="M4344" s="332"/>
      <c r="N4344" s="333"/>
    </row>
    <row r="4345" spans="2:14" x14ac:dyDescent="0.25">
      <c r="B4345" s="328"/>
      <c r="C4345" s="328"/>
      <c r="D4345" s="329"/>
      <c r="E4345" s="330"/>
      <c r="F4345" s="330"/>
      <c r="G4345" s="330"/>
      <c r="H4345" s="331"/>
      <c r="I4345" s="332"/>
      <c r="J4345" s="332"/>
      <c r="K4345" s="332"/>
      <c r="L4345" s="332"/>
      <c r="M4345" s="332"/>
      <c r="N4345" s="333"/>
    </row>
    <row r="4346" spans="2:14" x14ac:dyDescent="0.25">
      <c r="B4346" s="328"/>
      <c r="C4346" s="328"/>
      <c r="D4346" s="329"/>
      <c r="E4346" s="330"/>
      <c r="F4346" s="330"/>
      <c r="G4346" s="330"/>
      <c r="H4346" s="331"/>
      <c r="I4346" s="332"/>
      <c r="J4346" s="332"/>
      <c r="K4346" s="332"/>
      <c r="L4346" s="332"/>
      <c r="M4346" s="332"/>
      <c r="N4346" s="333"/>
    </row>
    <row r="4347" spans="2:14" x14ac:dyDescent="0.25">
      <c r="B4347" s="328"/>
      <c r="C4347" s="328"/>
      <c r="D4347" s="329"/>
      <c r="E4347" s="330"/>
      <c r="F4347" s="330"/>
      <c r="G4347" s="330"/>
      <c r="H4347" s="331"/>
      <c r="I4347" s="332"/>
      <c r="J4347" s="332"/>
      <c r="K4347" s="332"/>
      <c r="L4347" s="332"/>
      <c r="M4347" s="332"/>
      <c r="N4347" s="333"/>
    </row>
    <row r="4348" spans="2:14" x14ac:dyDescent="0.25">
      <c r="B4348" s="328"/>
      <c r="C4348" s="328"/>
      <c r="D4348" s="329"/>
      <c r="E4348" s="330"/>
      <c r="F4348" s="330"/>
      <c r="G4348" s="330"/>
      <c r="H4348" s="331"/>
      <c r="I4348" s="332"/>
      <c r="J4348" s="332"/>
      <c r="K4348" s="332"/>
      <c r="L4348" s="332"/>
      <c r="M4348" s="332"/>
      <c r="N4348" s="333"/>
    </row>
    <row r="4349" spans="2:14" x14ac:dyDescent="0.25">
      <c r="B4349" s="328"/>
      <c r="C4349" s="328"/>
      <c r="D4349" s="329"/>
      <c r="E4349" s="330"/>
      <c r="F4349" s="330"/>
      <c r="G4349" s="330"/>
      <c r="H4349" s="331"/>
      <c r="I4349" s="332"/>
      <c r="J4349" s="332"/>
      <c r="K4349" s="332"/>
      <c r="L4349" s="332"/>
      <c r="M4349" s="332"/>
      <c r="N4349" s="333"/>
    </row>
    <row r="4350" spans="2:14" x14ac:dyDescent="0.25">
      <c r="B4350" s="328"/>
      <c r="C4350" s="328"/>
      <c r="D4350" s="329"/>
      <c r="E4350" s="330"/>
      <c r="F4350" s="330"/>
      <c r="G4350" s="330"/>
      <c r="H4350" s="331"/>
      <c r="I4350" s="332"/>
      <c r="J4350" s="332"/>
      <c r="K4350" s="332"/>
      <c r="L4350" s="332"/>
      <c r="M4350" s="332"/>
      <c r="N4350" s="333"/>
    </row>
    <row r="4351" spans="2:14" x14ac:dyDescent="0.25">
      <c r="B4351" s="328"/>
      <c r="C4351" s="328"/>
      <c r="D4351" s="329"/>
      <c r="E4351" s="330"/>
      <c r="F4351" s="330"/>
      <c r="G4351" s="330"/>
      <c r="H4351" s="331"/>
      <c r="I4351" s="332"/>
      <c r="J4351" s="332"/>
      <c r="K4351" s="332"/>
      <c r="L4351" s="332"/>
      <c r="M4351" s="332"/>
      <c r="N4351" s="333"/>
    </row>
    <row r="4352" spans="2:14" x14ac:dyDescent="0.25">
      <c r="B4352" s="328"/>
      <c r="C4352" s="328"/>
      <c r="D4352" s="329"/>
      <c r="E4352" s="330"/>
      <c r="F4352" s="330"/>
      <c r="G4352" s="330"/>
      <c r="H4352" s="331"/>
      <c r="I4352" s="332"/>
      <c r="J4352" s="332"/>
      <c r="K4352" s="332"/>
      <c r="L4352" s="332"/>
      <c r="M4352" s="332"/>
      <c r="N4352" s="333"/>
    </row>
    <row r="4353" spans="2:14" x14ac:dyDescent="0.25">
      <c r="B4353" s="328"/>
      <c r="C4353" s="328"/>
      <c r="D4353" s="329"/>
      <c r="E4353" s="330"/>
      <c r="F4353" s="330"/>
      <c r="G4353" s="330"/>
      <c r="H4353" s="331"/>
      <c r="I4353" s="332"/>
      <c r="J4353" s="332"/>
      <c r="K4353" s="332"/>
      <c r="L4353" s="332"/>
      <c r="M4353" s="332"/>
      <c r="N4353" s="333"/>
    </row>
    <row r="4354" spans="2:14" x14ac:dyDescent="0.25">
      <c r="B4354" s="328"/>
      <c r="C4354" s="328"/>
      <c r="D4354" s="329"/>
      <c r="E4354" s="330"/>
      <c r="F4354" s="330"/>
      <c r="G4354" s="330"/>
      <c r="H4354" s="331"/>
      <c r="I4354" s="332"/>
      <c r="J4354" s="332"/>
      <c r="K4354" s="332"/>
      <c r="L4354" s="332"/>
      <c r="M4354" s="332"/>
      <c r="N4354" s="333"/>
    </row>
    <row r="4355" spans="2:14" x14ac:dyDescent="0.25">
      <c r="B4355" s="328"/>
      <c r="C4355" s="328"/>
      <c r="D4355" s="329"/>
      <c r="E4355" s="330"/>
      <c r="F4355" s="330"/>
      <c r="G4355" s="330"/>
      <c r="H4355" s="331"/>
      <c r="I4355" s="332"/>
      <c r="J4355" s="332"/>
      <c r="K4355" s="332"/>
      <c r="L4355" s="332"/>
      <c r="M4355" s="332"/>
      <c r="N4355" s="333"/>
    </row>
    <row r="4356" spans="2:14" x14ac:dyDescent="0.25">
      <c r="B4356" s="328"/>
      <c r="C4356" s="328"/>
      <c r="D4356" s="329"/>
      <c r="E4356" s="330"/>
      <c r="F4356" s="330"/>
      <c r="G4356" s="330"/>
      <c r="H4356" s="331"/>
      <c r="I4356" s="332"/>
      <c r="J4356" s="332"/>
      <c r="K4356" s="332"/>
      <c r="L4356" s="332"/>
      <c r="M4356" s="332"/>
      <c r="N4356" s="333"/>
    </row>
    <row r="4357" spans="2:14" x14ac:dyDescent="0.25">
      <c r="B4357" s="328"/>
      <c r="C4357" s="328"/>
      <c r="D4357" s="329"/>
      <c r="E4357" s="330"/>
      <c r="F4357" s="330"/>
      <c r="G4357" s="330"/>
      <c r="H4357" s="331"/>
      <c r="I4357" s="332"/>
      <c r="J4357" s="332"/>
      <c r="K4357" s="332"/>
      <c r="L4357" s="332"/>
      <c r="M4357" s="332"/>
      <c r="N4357" s="333"/>
    </row>
    <row r="4358" spans="2:14" x14ac:dyDescent="0.25">
      <c r="B4358" s="328"/>
      <c r="C4358" s="328"/>
      <c r="D4358" s="329"/>
      <c r="E4358" s="330"/>
      <c r="F4358" s="330"/>
      <c r="G4358" s="330"/>
      <c r="H4358" s="331"/>
      <c r="I4358" s="332"/>
      <c r="J4358" s="332"/>
      <c r="K4358" s="332"/>
      <c r="L4358" s="332"/>
      <c r="M4358" s="332"/>
      <c r="N4358" s="333"/>
    </row>
    <row r="4359" spans="2:14" x14ac:dyDescent="0.25">
      <c r="B4359" s="328"/>
      <c r="C4359" s="328"/>
      <c r="D4359" s="329"/>
      <c r="E4359" s="330"/>
      <c r="F4359" s="330"/>
      <c r="G4359" s="330"/>
      <c r="H4359" s="331"/>
      <c r="I4359" s="332"/>
      <c r="J4359" s="332"/>
      <c r="K4359" s="332"/>
      <c r="L4359" s="332"/>
      <c r="M4359" s="332"/>
      <c r="N4359" s="333"/>
    </row>
    <row r="4360" spans="2:14" x14ac:dyDescent="0.25">
      <c r="B4360" s="328"/>
      <c r="C4360" s="328"/>
      <c r="D4360" s="329"/>
      <c r="E4360" s="330"/>
      <c r="F4360" s="330"/>
      <c r="G4360" s="330"/>
      <c r="H4360" s="331"/>
      <c r="I4360" s="332"/>
      <c r="J4360" s="332"/>
      <c r="K4360" s="332"/>
      <c r="L4360" s="332"/>
      <c r="M4360" s="332"/>
      <c r="N4360" s="333"/>
    </row>
    <row r="4361" spans="2:14" x14ac:dyDescent="0.25">
      <c r="B4361" s="328"/>
      <c r="C4361" s="328"/>
      <c r="D4361" s="329"/>
      <c r="E4361" s="330"/>
      <c r="F4361" s="330"/>
      <c r="G4361" s="330"/>
      <c r="H4361" s="331"/>
      <c r="I4361" s="332"/>
      <c r="J4361" s="332"/>
      <c r="K4361" s="332"/>
      <c r="L4361" s="332"/>
      <c r="M4361" s="332"/>
      <c r="N4361" s="333"/>
    </row>
    <row r="4362" spans="2:14" x14ac:dyDescent="0.25">
      <c r="B4362" s="328"/>
      <c r="C4362" s="328"/>
      <c r="D4362" s="329"/>
      <c r="E4362" s="330"/>
      <c r="F4362" s="330"/>
      <c r="G4362" s="330"/>
      <c r="H4362" s="331"/>
      <c r="I4362" s="332"/>
      <c r="J4362" s="332"/>
      <c r="K4362" s="332"/>
      <c r="L4362" s="332"/>
      <c r="M4362" s="332"/>
      <c r="N4362" s="333"/>
    </row>
    <row r="4363" spans="2:14" x14ac:dyDescent="0.25">
      <c r="B4363" s="328"/>
      <c r="C4363" s="328"/>
      <c r="D4363" s="329"/>
      <c r="E4363" s="330"/>
      <c r="F4363" s="330"/>
      <c r="G4363" s="330"/>
      <c r="H4363" s="331"/>
      <c r="I4363" s="332"/>
      <c r="J4363" s="332"/>
      <c r="K4363" s="332"/>
      <c r="L4363" s="332"/>
      <c r="M4363" s="332"/>
      <c r="N4363" s="333"/>
    </row>
    <row r="4364" spans="2:14" x14ac:dyDescent="0.25">
      <c r="B4364" s="328"/>
      <c r="C4364" s="328"/>
      <c r="D4364" s="329"/>
      <c r="E4364" s="330"/>
      <c r="F4364" s="330"/>
      <c r="G4364" s="330"/>
      <c r="H4364" s="331"/>
      <c r="I4364" s="332"/>
      <c r="J4364" s="332"/>
      <c r="K4364" s="332"/>
      <c r="L4364" s="332"/>
      <c r="M4364" s="332"/>
      <c r="N4364" s="333"/>
    </row>
    <row r="4365" spans="2:14" x14ac:dyDescent="0.25">
      <c r="B4365" s="328"/>
      <c r="C4365" s="328"/>
      <c r="D4365" s="329"/>
      <c r="E4365" s="330"/>
      <c r="F4365" s="330"/>
      <c r="G4365" s="330"/>
      <c r="H4365" s="331"/>
      <c r="I4365" s="332"/>
      <c r="J4365" s="332"/>
      <c r="K4365" s="332"/>
      <c r="L4365" s="332"/>
      <c r="M4365" s="332"/>
      <c r="N4365" s="333"/>
    </row>
    <row r="4366" spans="2:14" x14ac:dyDescent="0.25">
      <c r="B4366" s="328"/>
      <c r="C4366" s="328"/>
      <c r="D4366" s="329"/>
      <c r="E4366" s="330"/>
      <c r="F4366" s="330"/>
      <c r="G4366" s="330"/>
      <c r="H4366" s="331"/>
      <c r="I4366" s="332"/>
      <c r="J4366" s="332"/>
      <c r="K4366" s="332"/>
      <c r="L4366" s="332"/>
      <c r="M4366" s="332"/>
      <c r="N4366" s="333"/>
    </row>
    <row r="4367" spans="2:14" x14ac:dyDescent="0.25">
      <c r="B4367" s="328"/>
      <c r="C4367" s="328"/>
      <c r="D4367" s="329"/>
      <c r="E4367" s="330"/>
      <c r="F4367" s="330"/>
      <c r="G4367" s="330"/>
      <c r="H4367" s="331"/>
      <c r="I4367" s="332"/>
      <c r="J4367" s="332"/>
      <c r="K4367" s="332"/>
      <c r="L4367" s="332"/>
      <c r="M4367" s="332"/>
      <c r="N4367" s="333"/>
    </row>
    <row r="4368" spans="2:14" x14ac:dyDescent="0.25">
      <c r="B4368" s="328"/>
      <c r="C4368" s="328"/>
      <c r="D4368" s="329"/>
      <c r="E4368" s="330"/>
      <c r="F4368" s="330"/>
      <c r="G4368" s="330"/>
      <c r="H4368" s="331"/>
      <c r="I4368" s="332"/>
      <c r="J4368" s="332"/>
      <c r="K4368" s="332"/>
      <c r="L4368" s="332"/>
      <c r="M4368" s="332"/>
      <c r="N4368" s="333"/>
    </row>
    <row r="4369" spans="2:14" x14ac:dyDescent="0.25">
      <c r="B4369" s="328"/>
      <c r="C4369" s="328"/>
      <c r="D4369" s="329"/>
      <c r="E4369" s="330"/>
      <c r="F4369" s="330"/>
      <c r="G4369" s="330"/>
      <c r="H4369" s="331"/>
      <c r="I4369" s="332"/>
      <c r="J4369" s="332"/>
      <c r="K4369" s="332"/>
      <c r="L4369" s="332"/>
      <c r="M4369" s="332"/>
      <c r="N4369" s="333"/>
    </row>
    <row r="4370" spans="2:14" x14ac:dyDescent="0.25">
      <c r="B4370" s="328"/>
      <c r="C4370" s="328"/>
      <c r="D4370" s="329"/>
      <c r="E4370" s="330"/>
      <c r="F4370" s="330"/>
      <c r="G4370" s="330"/>
      <c r="H4370" s="331"/>
      <c r="I4370" s="332"/>
      <c r="J4370" s="332"/>
      <c r="K4370" s="332"/>
      <c r="L4370" s="332"/>
      <c r="M4370" s="332"/>
      <c r="N4370" s="333"/>
    </row>
    <row r="4371" spans="2:14" x14ac:dyDescent="0.25">
      <c r="B4371" s="328"/>
      <c r="C4371" s="328"/>
      <c r="D4371" s="329"/>
      <c r="E4371" s="330"/>
      <c r="F4371" s="330"/>
      <c r="G4371" s="330"/>
      <c r="H4371" s="331"/>
      <c r="I4371" s="332"/>
      <c r="J4371" s="332"/>
      <c r="K4371" s="332"/>
      <c r="L4371" s="332"/>
      <c r="M4371" s="332"/>
      <c r="N4371" s="333"/>
    </row>
    <row r="4372" spans="2:14" x14ac:dyDescent="0.25">
      <c r="B4372" s="328"/>
      <c r="C4372" s="328"/>
      <c r="D4372" s="329"/>
      <c r="E4372" s="330"/>
      <c r="F4372" s="330"/>
      <c r="G4372" s="330"/>
      <c r="H4372" s="331"/>
      <c r="I4372" s="332"/>
      <c r="J4372" s="332"/>
      <c r="K4372" s="332"/>
      <c r="L4372" s="332"/>
      <c r="M4372" s="332"/>
      <c r="N4372" s="333"/>
    </row>
    <row r="4373" spans="2:14" x14ac:dyDescent="0.25">
      <c r="B4373" s="328"/>
      <c r="C4373" s="328"/>
      <c r="D4373" s="329"/>
      <c r="E4373" s="330"/>
      <c r="F4373" s="330"/>
      <c r="G4373" s="330"/>
      <c r="H4373" s="331"/>
      <c r="I4373" s="332"/>
      <c r="J4373" s="332"/>
      <c r="K4373" s="332"/>
      <c r="L4373" s="332"/>
      <c r="M4373" s="332"/>
      <c r="N4373" s="333"/>
    </row>
    <row r="4374" spans="2:14" x14ac:dyDescent="0.25">
      <c r="B4374" s="328"/>
      <c r="C4374" s="328"/>
      <c r="D4374" s="329"/>
      <c r="E4374" s="330"/>
      <c r="F4374" s="330"/>
      <c r="G4374" s="330"/>
      <c r="H4374" s="331"/>
      <c r="I4374" s="332"/>
      <c r="J4374" s="332"/>
      <c r="K4374" s="332"/>
      <c r="L4374" s="332"/>
      <c r="M4374" s="332"/>
      <c r="N4374" s="333"/>
    </row>
    <row r="4375" spans="2:14" x14ac:dyDescent="0.25">
      <c r="B4375" s="328"/>
      <c r="C4375" s="328"/>
      <c r="D4375" s="329"/>
      <c r="E4375" s="330"/>
      <c r="F4375" s="330"/>
      <c r="G4375" s="330"/>
      <c r="H4375" s="331"/>
      <c r="I4375" s="332"/>
      <c r="J4375" s="332"/>
      <c r="K4375" s="332"/>
      <c r="L4375" s="332"/>
      <c r="M4375" s="332"/>
      <c r="N4375" s="333"/>
    </row>
    <row r="4376" spans="2:14" x14ac:dyDescent="0.25">
      <c r="B4376" s="328"/>
      <c r="C4376" s="328"/>
      <c r="D4376" s="329"/>
      <c r="E4376" s="330"/>
      <c r="F4376" s="330"/>
      <c r="G4376" s="330"/>
      <c r="H4376" s="331"/>
      <c r="I4376" s="332"/>
      <c r="J4376" s="332"/>
      <c r="K4376" s="332"/>
      <c r="L4376" s="332"/>
      <c r="M4376" s="332"/>
      <c r="N4376" s="333"/>
    </row>
    <row r="4377" spans="2:14" x14ac:dyDescent="0.25">
      <c r="B4377" s="328"/>
      <c r="C4377" s="328"/>
      <c r="D4377" s="329"/>
      <c r="E4377" s="330"/>
      <c r="F4377" s="330"/>
      <c r="G4377" s="330"/>
      <c r="H4377" s="331"/>
      <c r="I4377" s="332"/>
      <c r="J4377" s="332"/>
      <c r="K4377" s="332"/>
      <c r="L4377" s="332"/>
      <c r="M4377" s="332"/>
      <c r="N4377" s="333"/>
    </row>
    <row r="4378" spans="2:14" x14ac:dyDescent="0.25">
      <c r="B4378" s="328"/>
      <c r="C4378" s="328"/>
      <c r="D4378" s="329"/>
      <c r="E4378" s="330"/>
      <c r="F4378" s="330"/>
      <c r="G4378" s="330"/>
      <c r="H4378" s="331"/>
      <c r="I4378" s="332"/>
      <c r="J4378" s="332"/>
      <c r="K4378" s="332"/>
      <c r="L4378" s="332"/>
      <c r="M4378" s="332"/>
      <c r="N4378" s="333"/>
    </row>
    <row r="4379" spans="2:14" x14ac:dyDescent="0.25">
      <c r="B4379" s="328"/>
      <c r="C4379" s="328"/>
      <c r="D4379" s="329"/>
      <c r="E4379" s="330"/>
      <c r="F4379" s="330"/>
      <c r="G4379" s="330"/>
      <c r="H4379" s="331"/>
      <c r="I4379" s="332"/>
      <c r="J4379" s="332"/>
      <c r="K4379" s="332"/>
      <c r="L4379" s="332"/>
      <c r="M4379" s="332"/>
      <c r="N4379" s="333"/>
    </row>
    <row r="4380" spans="2:14" x14ac:dyDescent="0.25">
      <c r="B4380" s="328"/>
      <c r="C4380" s="328"/>
      <c r="D4380" s="329"/>
      <c r="E4380" s="330"/>
      <c r="F4380" s="330"/>
      <c r="G4380" s="330"/>
      <c r="H4380" s="331"/>
      <c r="I4380" s="332"/>
      <c r="J4380" s="332"/>
      <c r="K4380" s="332"/>
      <c r="L4380" s="332"/>
      <c r="M4380" s="332"/>
      <c r="N4380" s="333"/>
    </row>
    <row r="4381" spans="2:14" x14ac:dyDescent="0.25">
      <c r="B4381" s="328"/>
      <c r="C4381" s="328"/>
      <c r="D4381" s="329"/>
      <c r="E4381" s="330"/>
      <c r="F4381" s="330"/>
      <c r="G4381" s="330"/>
      <c r="H4381" s="331"/>
      <c r="I4381" s="332"/>
      <c r="J4381" s="332"/>
      <c r="K4381" s="332"/>
      <c r="L4381" s="332"/>
      <c r="M4381" s="332"/>
      <c r="N4381" s="333"/>
    </row>
    <row r="4382" spans="2:14" x14ac:dyDescent="0.25">
      <c r="B4382" s="328"/>
      <c r="C4382" s="328"/>
      <c r="D4382" s="329"/>
      <c r="E4382" s="330"/>
      <c r="F4382" s="330"/>
      <c r="G4382" s="330"/>
      <c r="H4382" s="331"/>
      <c r="I4382" s="332"/>
      <c r="J4382" s="332"/>
      <c r="K4382" s="332"/>
      <c r="L4382" s="332"/>
      <c r="M4382" s="332"/>
      <c r="N4382" s="333"/>
    </row>
    <row r="4383" spans="2:14" x14ac:dyDescent="0.25">
      <c r="B4383" s="328"/>
      <c r="C4383" s="328"/>
      <c r="D4383" s="329"/>
      <c r="E4383" s="330"/>
      <c r="F4383" s="330"/>
      <c r="G4383" s="330"/>
      <c r="H4383" s="331"/>
      <c r="I4383" s="332"/>
      <c r="J4383" s="332"/>
      <c r="K4383" s="332"/>
      <c r="L4383" s="332"/>
      <c r="M4383" s="332"/>
      <c r="N4383" s="333"/>
    </row>
    <row r="4384" spans="2:14" x14ac:dyDescent="0.25">
      <c r="B4384" s="328"/>
      <c r="C4384" s="328"/>
      <c r="D4384" s="329"/>
      <c r="E4384" s="330"/>
      <c r="F4384" s="330"/>
      <c r="G4384" s="330"/>
      <c r="H4384" s="331"/>
      <c r="I4384" s="332"/>
      <c r="J4384" s="332"/>
      <c r="K4384" s="332"/>
      <c r="L4384" s="332"/>
      <c r="M4384" s="332"/>
      <c r="N4384" s="333"/>
    </row>
    <row r="4385" spans="2:14" x14ac:dyDescent="0.25">
      <c r="B4385" s="328"/>
      <c r="C4385" s="328"/>
      <c r="D4385" s="329"/>
      <c r="E4385" s="330"/>
      <c r="F4385" s="330"/>
      <c r="G4385" s="330"/>
      <c r="H4385" s="331"/>
      <c r="I4385" s="332"/>
      <c r="J4385" s="332"/>
      <c r="K4385" s="332"/>
      <c r="L4385" s="332"/>
      <c r="M4385" s="332"/>
      <c r="N4385" s="333"/>
    </row>
    <row r="4386" spans="2:14" x14ac:dyDescent="0.25">
      <c r="B4386" s="328"/>
      <c r="C4386" s="328"/>
      <c r="D4386" s="329"/>
      <c r="E4386" s="330"/>
      <c r="F4386" s="330"/>
      <c r="G4386" s="330"/>
      <c r="H4386" s="331"/>
      <c r="I4386" s="332"/>
      <c r="J4386" s="332"/>
      <c r="K4386" s="332"/>
      <c r="L4386" s="332"/>
      <c r="M4386" s="332"/>
      <c r="N4386" s="333"/>
    </row>
    <row r="4387" spans="2:14" x14ac:dyDescent="0.25">
      <c r="B4387" s="328"/>
      <c r="C4387" s="328"/>
      <c r="D4387" s="329"/>
      <c r="E4387" s="330"/>
      <c r="F4387" s="330"/>
      <c r="G4387" s="330"/>
      <c r="H4387" s="331"/>
      <c r="I4387" s="332"/>
      <c r="J4387" s="332"/>
      <c r="K4387" s="332"/>
      <c r="L4387" s="332"/>
      <c r="M4387" s="332"/>
      <c r="N4387" s="333"/>
    </row>
    <row r="4388" spans="2:14" x14ac:dyDescent="0.25">
      <c r="B4388" s="328"/>
      <c r="C4388" s="328"/>
      <c r="D4388" s="329"/>
      <c r="E4388" s="330"/>
      <c r="F4388" s="330"/>
      <c r="G4388" s="330"/>
      <c r="H4388" s="331"/>
      <c r="I4388" s="332"/>
      <c r="J4388" s="332"/>
      <c r="K4388" s="332"/>
      <c r="L4388" s="332"/>
      <c r="M4388" s="332"/>
      <c r="N4388" s="333"/>
    </row>
    <row r="4389" spans="2:14" x14ac:dyDescent="0.25">
      <c r="B4389" s="328"/>
      <c r="C4389" s="328"/>
      <c r="D4389" s="329"/>
      <c r="E4389" s="330"/>
      <c r="F4389" s="330"/>
      <c r="G4389" s="330"/>
      <c r="H4389" s="331"/>
      <c r="I4389" s="332"/>
      <c r="J4389" s="332"/>
      <c r="K4389" s="332"/>
      <c r="L4389" s="332"/>
      <c r="M4389" s="332"/>
      <c r="N4389" s="333"/>
    </row>
    <row r="4390" spans="2:14" x14ac:dyDescent="0.25">
      <c r="B4390" s="328"/>
      <c r="C4390" s="328"/>
      <c r="D4390" s="329"/>
      <c r="E4390" s="330"/>
      <c r="F4390" s="330"/>
      <c r="G4390" s="330"/>
      <c r="H4390" s="331"/>
      <c r="I4390" s="332"/>
      <c r="J4390" s="332"/>
      <c r="K4390" s="332"/>
      <c r="L4390" s="332"/>
      <c r="M4390" s="332"/>
      <c r="N4390" s="333"/>
    </row>
    <row r="4391" spans="2:14" x14ac:dyDescent="0.25">
      <c r="B4391" s="328"/>
      <c r="C4391" s="328"/>
      <c r="D4391" s="329"/>
      <c r="E4391" s="330"/>
      <c r="F4391" s="330"/>
      <c r="G4391" s="330"/>
      <c r="H4391" s="331"/>
      <c r="I4391" s="332"/>
      <c r="J4391" s="332"/>
      <c r="K4391" s="332"/>
      <c r="L4391" s="332"/>
      <c r="M4391" s="332"/>
      <c r="N4391" s="333"/>
    </row>
    <row r="4392" spans="2:14" x14ac:dyDescent="0.25">
      <c r="B4392" s="328"/>
      <c r="C4392" s="328"/>
      <c r="D4392" s="329"/>
      <c r="E4392" s="330"/>
      <c r="F4392" s="330"/>
      <c r="G4392" s="330"/>
      <c r="H4392" s="331"/>
      <c r="I4392" s="332"/>
      <c r="J4392" s="332"/>
      <c r="K4392" s="332"/>
      <c r="L4392" s="332"/>
      <c r="M4392" s="332"/>
      <c r="N4392" s="333"/>
    </row>
    <row r="4393" spans="2:14" x14ac:dyDescent="0.25">
      <c r="B4393" s="328"/>
      <c r="C4393" s="328"/>
      <c r="D4393" s="329"/>
      <c r="E4393" s="330"/>
      <c r="F4393" s="330"/>
      <c r="G4393" s="330"/>
      <c r="H4393" s="331"/>
      <c r="I4393" s="332"/>
      <c r="J4393" s="332"/>
      <c r="K4393" s="332"/>
      <c r="L4393" s="332"/>
      <c r="M4393" s="332"/>
      <c r="N4393" s="333"/>
    </row>
    <row r="4394" spans="2:14" x14ac:dyDescent="0.25">
      <c r="B4394" s="328"/>
      <c r="C4394" s="328"/>
      <c r="D4394" s="329"/>
      <c r="E4394" s="330"/>
      <c r="F4394" s="330"/>
      <c r="G4394" s="330"/>
      <c r="H4394" s="331"/>
      <c r="I4394" s="332"/>
      <c r="J4394" s="332"/>
      <c r="K4394" s="332"/>
      <c r="L4394" s="332"/>
      <c r="M4394" s="332"/>
      <c r="N4394" s="333"/>
    </row>
    <row r="4395" spans="2:14" x14ac:dyDescent="0.25">
      <c r="B4395" s="328"/>
      <c r="C4395" s="328"/>
      <c r="D4395" s="329"/>
      <c r="E4395" s="330"/>
      <c r="F4395" s="330"/>
      <c r="G4395" s="330"/>
      <c r="H4395" s="331"/>
      <c r="I4395" s="332"/>
      <c r="J4395" s="332"/>
      <c r="K4395" s="332"/>
      <c r="L4395" s="332"/>
      <c r="M4395" s="332"/>
      <c r="N4395" s="333"/>
    </row>
    <row r="4396" spans="2:14" x14ac:dyDescent="0.25">
      <c r="B4396" s="328"/>
      <c r="C4396" s="328"/>
      <c r="D4396" s="329"/>
      <c r="E4396" s="330"/>
      <c r="F4396" s="330"/>
      <c r="G4396" s="330"/>
      <c r="H4396" s="331"/>
      <c r="I4396" s="332"/>
      <c r="J4396" s="332"/>
      <c r="K4396" s="332"/>
      <c r="L4396" s="332"/>
      <c r="M4396" s="332"/>
      <c r="N4396" s="333"/>
    </row>
    <row r="4397" spans="2:14" x14ac:dyDescent="0.25">
      <c r="B4397" s="328"/>
      <c r="C4397" s="328"/>
      <c r="D4397" s="329"/>
      <c r="E4397" s="330"/>
      <c r="F4397" s="330"/>
      <c r="G4397" s="330"/>
      <c r="H4397" s="331"/>
      <c r="I4397" s="332"/>
      <c r="J4397" s="332"/>
      <c r="K4397" s="332"/>
      <c r="L4397" s="332"/>
      <c r="M4397" s="332"/>
      <c r="N4397" s="333"/>
    </row>
    <row r="4398" spans="2:14" x14ac:dyDescent="0.25">
      <c r="B4398" s="328"/>
      <c r="C4398" s="328"/>
      <c r="D4398" s="329"/>
      <c r="E4398" s="330"/>
      <c r="F4398" s="330"/>
      <c r="G4398" s="330"/>
      <c r="H4398" s="331"/>
      <c r="I4398" s="332"/>
      <c r="J4398" s="332"/>
      <c r="K4398" s="332"/>
      <c r="L4398" s="332"/>
      <c r="M4398" s="332"/>
      <c r="N4398" s="333"/>
    </row>
    <row r="4399" spans="2:14" x14ac:dyDescent="0.25">
      <c r="B4399" s="328"/>
      <c r="C4399" s="328"/>
      <c r="D4399" s="329"/>
      <c r="E4399" s="330"/>
      <c r="F4399" s="330"/>
      <c r="G4399" s="330"/>
      <c r="H4399" s="331"/>
      <c r="I4399" s="332"/>
      <c r="J4399" s="332"/>
      <c r="K4399" s="332"/>
      <c r="L4399" s="332"/>
      <c r="M4399" s="332"/>
      <c r="N4399" s="333"/>
    </row>
    <row r="4400" spans="2:14" x14ac:dyDescent="0.25">
      <c r="B4400" s="328"/>
      <c r="C4400" s="328"/>
      <c r="D4400" s="329"/>
      <c r="E4400" s="330"/>
      <c r="F4400" s="330"/>
      <c r="G4400" s="330"/>
      <c r="H4400" s="331"/>
      <c r="I4400" s="332"/>
      <c r="J4400" s="332"/>
      <c r="K4400" s="332"/>
      <c r="L4400" s="332"/>
      <c r="M4400" s="332"/>
      <c r="N4400" s="333"/>
    </row>
    <row r="4401" spans="2:14" x14ac:dyDescent="0.25">
      <c r="B4401" s="328"/>
      <c r="C4401" s="328"/>
      <c r="D4401" s="329"/>
      <c r="E4401" s="330"/>
      <c r="F4401" s="330"/>
      <c r="G4401" s="330"/>
      <c r="H4401" s="331"/>
      <c r="I4401" s="332"/>
      <c r="J4401" s="332"/>
      <c r="K4401" s="332"/>
      <c r="L4401" s="332"/>
      <c r="M4401" s="332"/>
      <c r="N4401" s="333"/>
    </row>
    <row r="4402" spans="2:14" x14ac:dyDescent="0.25">
      <c r="B4402" s="328"/>
      <c r="C4402" s="328"/>
      <c r="D4402" s="329"/>
      <c r="E4402" s="330"/>
      <c r="F4402" s="330"/>
      <c r="G4402" s="330"/>
      <c r="H4402" s="331"/>
      <c r="I4402" s="332"/>
      <c r="J4402" s="332"/>
      <c r="K4402" s="332"/>
      <c r="L4402" s="332"/>
      <c r="M4402" s="332"/>
      <c r="N4402" s="333"/>
    </row>
    <row r="4403" spans="2:14" x14ac:dyDescent="0.25">
      <c r="B4403" s="328"/>
      <c r="C4403" s="328"/>
      <c r="D4403" s="329"/>
      <c r="E4403" s="330"/>
      <c r="F4403" s="330"/>
      <c r="G4403" s="330"/>
      <c r="H4403" s="331"/>
      <c r="I4403" s="332"/>
      <c r="J4403" s="332"/>
      <c r="K4403" s="332"/>
      <c r="L4403" s="332"/>
      <c r="M4403" s="332"/>
      <c r="N4403" s="333"/>
    </row>
    <row r="4404" spans="2:14" x14ac:dyDescent="0.25">
      <c r="B4404" s="328"/>
      <c r="C4404" s="328"/>
      <c r="D4404" s="329"/>
      <c r="E4404" s="330"/>
      <c r="F4404" s="330"/>
      <c r="G4404" s="330"/>
      <c r="H4404" s="331"/>
      <c r="I4404" s="332"/>
      <c r="J4404" s="332"/>
      <c r="K4404" s="332"/>
      <c r="L4404" s="332"/>
      <c r="M4404" s="332"/>
      <c r="N4404" s="333"/>
    </row>
    <row r="4405" spans="2:14" x14ac:dyDescent="0.25">
      <c r="B4405" s="328"/>
      <c r="C4405" s="328"/>
      <c r="D4405" s="329"/>
      <c r="E4405" s="330"/>
      <c r="F4405" s="330"/>
      <c r="G4405" s="330"/>
      <c r="H4405" s="331"/>
      <c r="I4405" s="332"/>
      <c r="J4405" s="332"/>
      <c r="K4405" s="332"/>
      <c r="L4405" s="332"/>
      <c r="M4405" s="332"/>
      <c r="N4405" s="333"/>
    </row>
    <row r="4406" spans="2:14" x14ac:dyDescent="0.25">
      <c r="B4406" s="328"/>
      <c r="C4406" s="328"/>
      <c r="D4406" s="329"/>
      <c r="E4406" s="330"/>
      <c r="F4406" s="330"/>
      <c r="G4406" s="330"/>
      <c r="H4406" s="331"/>
      <c r="I4406" s="332"/>
      <c r="J4406" s="332"/>
      <c r="K4406" s="332"/>
      <c r="L4406" s="332"/>
      <c r="M4406" s="332"/>
      <c r="N4406" s="333"/>
    </row>
    <row r="4407" spans="2:14" x14ac:dyDescent="0.25">
      <c r="B4407" s="328"/>
      <c r="C4407" s="328"/>
      <c r="D4407" s="329"/>
      <c r="E4407" s="330"/>
      <c r="F4407" s="330"/>
      <c r="G4407" s="330"/>
      <c r="H4407" s="331"/>
      <c r="I4407" s="332"/>
      <c r="J4407" s="332"/>
      <c r="K4407" s="332"/>
      <c r="L4407" s="332"/>
      <c r="M4407" s="332"/>
      <c r="N4407" s="333"/>
    </row>
    <row r="4408" spans="2:14" x14ac:dyDescent="0.25">
      <c r="B4408" s="328"/>
      <c r="C4408" s="328"/>
      <c r="D4408" s="329"/>
      <c r="E4408" s="330"/>
      <c r="F4408" s="330"/>
      <c r="G4408" s="330"/>
      <c r="H4408" s="331"/>
      <c r="I4408" s="332"/>
      <c r="J4408" s="332"/>
      <c r="K4408" s="332"/>
      <c r="L4408" s="332"/>
      <c r="M4408" s="332"/>
      <c r="N4408" s="333"/>
    </row>
    <row r="4409" spans="2:14" x14ac:dyDescent="0.25">
      <c r="B4409" s="328"/>
      <c r="C4409" s="328"/>
      <c r="D4409" s="329"/>
      <c r="E4409" s="330"/>
      <c r="F4409" s="330"/>
      <c r="G4409" s="330"/>
      <c r="H4409" s="331"/>
      <c r="I4409" s="332"/>
      <c r="J4409" s="332"/>
      <c r="K4409" s="332"/>
      <c r="L4409" s="332"/>
      <c r="M4409" s="332"/>
      <c r="N4409" s="333"/>
    </row>
    <row r="4410" spans="2:14" x14ac:dyDescent="0.25">
      <c r="B4410" s="328"/>
      <c r="C4410" s="328"/>
      <c r="D4410" s="329"/>
      <c r="E4410" s="330"/>
      <c r="F4410" s="330"/>
      <c r="G4410" s="330"/>
      <c r="H4410" s="331"/>
      <c r="I4410" s="332"/>
      <c r="J4410" s="332"/>
      <c r="K4410" s="332"/>
      <c r="L4410" s="332"/>
      <c r="M4410" s="332"/>
      <c r="N4410" s="333"/>
    </row>
    <row r="4411" spans="2:14" x14ac:dyDescent="0.25">
      <c r="B4411" s="328"/>
      <c r="C4411" s="328"/>
      <c r="D4411" s="329"/>
      <c r="E4411" s="330"/>
      <c r="F4411" s="330"/>
      <c r="G4411" s="330"/>
      <c r="H4411" s="331"/>
      <c r="I4411" s="332"/>
      <c r="J4411" s="332"/>
      <c r="K4411" s="332"/>
      <c r="L4411" s="332"/>
      <c r="M4411" s="332"/>
      <c r="N4411" s="333"/>
    </row>
    <row r="4412" spans="2:14" x14ac:dyDescent="0.25">
      <c r="B4412" s="328"/>
      <c r="C4412" s="328"/>
      <c r="D4412" s="329"/>
      <c r="E4412" s="330"/>
      <c r="F4412" s="330"/>
      <c r="G4412" s="330"/>
      <c r="H4412" s="331"/>
      <c r="I4412" s="332"/>
      <c r="J4412" s="332"/>
      <c r="K4412" s="332"/>
      <c r="L4412" s="332"/>
      <c r="M4412" s="332"/>
      <c r="N4412" s="333"/>
    </row>
    <row r="4413" spans="2:14" x14ac:dyDescent="0.25">
      <c r="B4413" s="328"/>
      <c r="C4413" s="328"/>
      <c r="D4413" s="329"/>
      <c r="E4413" s="330"/>
      <c r="F4413" s="330"/>
      <c r="G4413" s="330"/>
      <c r="H4413" s="331"/>
      <c r="I4413" s="332"/>
      <c r="J4413" s="332"/>
      <c r="K4413" s="332"/>
      <c r="L4413" s="332"/>
      <c r="M4413" s="332"/>
      <c r="N4413" s="333"/>
    </row>
    <row r="4414" spans="2:14" x14ac:dyDescent="0.25">
      <c r="B4414" s="328"/>
      <c r="C4414" s="328"/>
      <c r="D4414" s="329"/>
      <c r="E4414" s="330"/>
      <c r="F4414" s="330"/>
      <c r="G4414" s="330"/>
      <c r="H4414" s="331"/>
      <c r="I4414" s="332"/>
      <c r="J4414" s="332"/>
      <c r="K4414" s="332"/>
      <c r="L4414" s="332"/>
      <c r="M4414" s="332"/>
      <c r="N4414" s="333"/>
    </row>
    <row r="4415" spans="2:14" x14ac:dyDescent="0.25">
      <c r="B4415" s="328"/>
      <c r="C4415" s="328"/>
      <c r="D4415" s="329"/>
      <c r="E4415" s="330"/>
      <c r="F4415" s="330"/>
      <c r="G4415" s="330"/>
      <c r="H4415" s="331"/>
      <c r="I4415" s="332"/>
      <c r="J4415" s="332"/>
      <c r="K4415" s="332"/>
      <c r="L4415" s="332"/>
      <c r="M4415" s="332"/>
      <c r="N4415" s="333"/>
    </row>
    <row r="4416" spans="2:14" x14ac:dyDescent="0.25">
      <c r="B4416" s="328"/>
      <c r="C4416" s="328"/>
      <c r="D4416" s="329"/>
      <c r="E4416" s="330"/>
      <c r="F4416" s="330"/>
      <c r="G4416" s="330"/>
      <c r="H4416" s="331"/>
      <c r="I4416" s="332"/>
      <c r="J4416" s="332"/>
      <c r="K4416" s="332"/>
      <c r="L4416" s="332"/>
      <c r="M4416" s="332"/>
      <c r="N4416" s="333"/>
    </row>
    <row r="4417" spans="2:14" x14ac:dyDescent="0.25">
      <c r="B4417" s="328"/>
      <c r="C4417" s="328"/>
      <c r="D4417" s="329"/>
      <c r="E4417" s="330"/>
      <c r="F4417" s="330"/>
      <c r="G4417" s="330"/>
      <c r="H4417" s="331"/>
      <c r="I4417" s="332"/>
      <c r="J4417" s="332"/>
      <c r="K4417" s="332"/>
      <c r="L4417" s="332"/>
      <c r="M4417" s="332"/>
      <c r="N4417" s="333"/>
    </row>
    <row r="4418" spans="2:14" x14ac:dyDescent="0.25">
      <c r="B4418" s="328"/>
      <c r="C4418" s="328"/>
      <c r="D4418" s="329"/>
      <c r="E4418" s="330"/>
      <c r="F4418" s="330"/>
      <c r="G4418" s="330"/>
      <c r="H4418" s="331"/>
      <c r="I4418" s="332"/>
      <c r="J4418" s="332"/>
      <c r="K4418" s="332"/>
      <c r="L4418" s="332"/>
      <c r="M4418" s="332"/>
      <c r="N4418" s="333"/>
    </row>
    <row r="4419" spans="2:14" x14ac:dyDescent="0.25">
      <c r="B4419" s="328"/>
      <c r="C4419" s="328"/>
      <c r="D4419" s="329"/>
      <c r="E4419" s="330"/>
      <c r="F4419" s="330"/>
      <c r="G4419" s="330"/>
      <c r="H4419" s="331"/>
      <c r="I4419" s="332"/>
      <c r="J4419" s="332"/>
      <c r="K4419" s="332"/>
      <c r="L4419" s="332"/>
      <c r="M4419" s="332"/>
      <c r="N4419" s="333"/>
    </row>
    <row r="4420" spans="2:14" x14ac:dyDescent="0.25">
      <c r="B4420" s="328"/>
      <c r="C4420" s="328"/>
      <c r="D4420" s="329"/>
      <c r="E4420" s="330"/>
      <c r="F4420" s="330"/>
      <c r="G4420" s="330"/>
      <c r="H4420" s="331"/>
      <c r="I4420" s="332"/>
      <c r="J4420" s="332"/>
      <c r="K4420" s="332"/>
      <c r="L4420" s="332"/>
      <c r="M4420" s="332"/>
      <c r="N4420" s="333"/>
    </row>
    <row r="4421" spans="2:14" x14ac:dyDescent="0.25">
      <c r="B4421" s="328"/>
      <c r="C4421" s="328"/>
      <c r="D4421" s="329"/>
      <c r="E4421" s="330"/>
      <c r="F4421" s="330"/>
      <c r="G4421" s="330"/>
      <c r="H4421" s="331"/>
      <c r="I4421" s="332"/>
      <c r="J4421" s="332"/>
      <c r="K4421" s="332"/>
      <c r="L4421" s="332"/>
      <c r="M4421" s="332"/>
      <c r="N4421" s="333"/>
    </row>
    <row r="4422" spans="2:14" x14ac:dyDescent="0.25">
      <c r="B4422" s="328"/>
      <c r="C4422" s="328"/>
      <c r="D4422" s="329"/>
      <c r="E4422" s="330"/>
      <c r="F4422" s="330"/>
      <c r="G4422" s="330"/>
      <c r="H4422" s="331"/>
      <c r="I4422" s="332"/>
      <c r="J4422" s="332"/>
      <c r="K4422" s="332"/>
      <c r="L4422" s="332"/>
      <c r="M4422" s="332"/>
      <c r="N4422" s="333"/>
    </row>
    <row r="4423" spans="2:14" x14ac:dyDescent="0.25">
      <c r="B4423" s="328"/>
      <c r="C4423" s="328"/>
      <c r="D4423" s="329"/>
      <c r="E4423" s="330"/>
      <c r="F4423" s="330"/>
      <c r="G4423" s="330"/>
      <c r="H4423" s="331"/>
      <c r="I4423" s="332"/>
      <c r="J4423" s="332"/>
      <c r="K4423" s="332"/>
      <c r="L4423" s="332"/>
      <c r="M4423" s="332"/>
      <c r="N4423" s="333"/>
    </row>
    <row r="4424" spans="2:14" x14ac:dyDescent="0.25">
      <c r="B4424" s="328"/>
      <c r="C4424" s="328"/>
      <c r="D4424" s="329"/>
      <c r="E4424" s="330"/>
      <c r="F4424" s="330"/>
      <c r="G4424" s="330"/>
      <c r="H4424" s="331"/>
      <c r="I4424" s="332"/>
      <c r="J4424" s="332"/>
      <c r="K4424" s="332"/>
      <c r="L4424" s="332"/>
      <c r="M4424" s="332"/>
      <c r="N4424" s="333"/>
    </row>
    <row r="4425" spans="2:14" x14ac:dyDescent="0.25">
      <c r="B4425" s="328"/>
      <c r="C4425" s="328"/>
      <c r="D4425" s="329"/>
      <c r="E4425" s="330"/>
      <c r="F4425" s="330"/>
      <c r="G4425" s="330"/>
      <c r="H4425" s="331"/>
      <c r="I4425" s="332"/>
      <c r="J4425" s="332"/>
      <c r="K4425" s="332"/>
      <c r="L4425" s="332"/>
      <c r="M4425" s="332"/>
      <c r="N4425" s="333"/>
    </row>
    <row r="4426" spans="2:14" x14ac:dyDescent="0.25">
      <c r="B4426" s="328"/>
      <c r="C4426" s="328"/>
      <c r="D4426" s="329"/>
      <c r="E4426" s="330"/>
      <c r="F4426" s="330"/>
      <c r="G4426" s="330"/>
      <c r="H4426" s="331"/>
      <c r="I4426" s="332"/>
      <c r="J4426" s="332"/>
      <c r="K4426" s="332"/>
      <c r="L4426" s="332"/>
      <c r="M4426" s="332"/>
      <c r="N4426" s="333"/>
    </row>
    <row r="4427" spans="2:14" x14ac:dyDescent="0.25">
      <c r="B4427" s="328"/>
      <c r="C4427" s="328"/>
      <c r="D4427" s="329"/>
      <c r="E4427" s="330"/>
      <c r="F4427" s="330"/>
      <c r="G4427" s="330"/>
      <c r="H4427" s="331"/>
      <c r="I4427" s="332"/>
      <c r="J4427" s="332"/>
      <c r="K4427" s="332"/>
      <c r="L4427" s="332"/>
      <c r="M4427" s="332"/>
      <c r="N4427" s="333"/>
    </row>
    <row r="4428" spans="2:14" x14ac:dyDescent="0.25">
      <c r="B4428" s="328"/>
      <c r="C4428" s="328"/>
      <c r="D4428" s="329"/>
      <c r="E4428" s="330"/>
      <c r="F4428" s="330"/>
      <c r="G4428" s="330"/>
      <c r="H4428" s="331"/>
      <c r="I4428" s="332"/>
      <c r="J4428" s="332"/>
      <c r="K4428" s="332"/>
      <c r="L4428" s="332"/>
      <c r="M4428" s="332"/>
      <c r="N4428" s="333"/>
    </row>
    <row r="4429" spans="2:14" x14ac:dyDescent="0.25">
      <c r="B4429" s="328"/>
      <c r="C4429" s="328"/>
      <c r="D4429" s="329"/>
      <c r="E4429" s="330"/>
      <c r="F4429" s="330"/>
      <c r="G4429" s="330"/>
      <c r="H4429" s="331"/>
      <c r="I4429" s="332"/>
      <c r="J4429" s="332"/>
      <c r="K4429" s="332"/>
      <c r="L4429" s="332"/>
      <c r="M4429" s="332"/>
      <c r="N4429" s="333"/>
    </row>
    <row r="4430" spans="2:14" x14ac:dyDescent="0.25">
      <c r="B4430" s="328"/>
      <c r="C4430" s="328"/>
      <c r="D4430" s="329"/>
      <c r="E4430" s="330"/>
      <c r="F4430" s="330"/>
      <c r="G4430" s="330"/>
      <c r="H4430" s="331"/>
      <c r="I4430" s="332"/>
      <c r="J4430" s="332"/>
      <c r="K4430" s="332"/>
      <c r="L4430" s="332"/>
      <c r="M4430" s="332"/>
      <c r="N4430" s="333"/>
    </row>
    <row r="4431" spans="2:14" x14ac:dyDescent="0.25">
      <c r="B4431" s="328"/>
      <c r="C4431" s="328"/>
      <c r="D4431" s="329"/>
      <c r="E4431" s="330"/>
      <c r="F4431" s="330"/>
      <c r="G4431" s="330"/>
      <c r="H4431" s="331"/>
      <c r="I4431" s="332"/>
      <c r="J4431" s="332"/>
      <c r="K4431" s="332"/>
      <c r="L4431" s="332"/>
      <c r="M4431" s="332"/>
      <c r="N4431" s="333"/>
    </row>
    <row r="4432" spans="2:14" x14ac:dyDescent="0.25">
      <c r="B4432" s="328"/>
      <c r="C4432" s="328"/>
      <c r="D4432" s="329"/>
      <c r="E4432" s="330"/>
      <c r="F4432" s="330"/>
      <c r="G4432" s="330"/>
      <c r="H4432" s="331"/>
      <c r="I4432" s="332"/>
      <c r="J4432" s="332"/>
      <c r="K4432" s="332"/>
      <c r="L4432" s="332"/>
      <c r="M4432" s="332"/>
      <c r="N4432" s="333"/>
    </row>
    <row r="4433" spans="2:14" x14ac:dyDescent="0.25">
      <c r="B4433" s="328"/>
      <c r="C4433" s="328"/>
      <c r="D4433" s="329"/>
      <c r="E4433" s="330"/>
      <c r="F4433" s="330"/>
      <c r="G4433" s="330"/>
      <c r="H4433" s="331"/>
      <c r="I4433" s="332"/>
      <c r="J4433" s="332"/>
      <c r="K4433" s="332"/>
      <c r="L4433" s="332"/>
      <c r="M4433" s="332"/>
      <c r="N4433" s="333"/>
    </row>
    <row r="4434" spans="2:14" x14ac:dyDescent="0.25">
      <c r="B4434" s="328"/>
      <c r="C4434" s="328"/>
      <c r="D4434" s="329"/>
      <c r="E4434" s="330"/>
      <c r="F4434" s="330"/>
      <c r="G4434" s="330"/>
      <c r="H4434" s="331"/>
      <c r="I4434" s="332"/>
      <c r="J4434" s="332"/>
      <c r="K4434" s="332"/>
      <c r="L4434" s="332"/>
      <c r="M4434" s="332"/>
      <c r="N4434" s="333"/>
    </row>
    <row r="4435" spans="2:14" x14ac:dyDescent="0.25">
      <c r="B4435" s="328"/>
      <c r="C4435" s="328"/>
      <c r="D4435" s="329"/>
      <c r="E4435" s="330"/>
      <c r="F4435" s="330"/>
      <c r="G4435" s="330"/>
      <c r="H4435" s="331"/>
      <c r="I4435" s="332"/>
      <c r="J4435" s="332"/>
      <c r="K4435" s="332"/>
      <c r="L4435" s="332"/>
      <c r="M4435" s="332"/>
      <c r="N4435" s="333"/>
    </row>
    <row r="4436" spans="2:14" x14ac:dyDescent="0.25">
      <c r="B4436" s="328"/>
      <c r="C4436" s="328"/>
      <c r="D4436" s="329"/>
      <c r="E4436" s="330"/>
      <c r="F4436" s="330"/>
      <c r="G4436" s="330"/>
      <c r="H4436" s="331"/>
      <c r="I4436" s="332"/>
      <c r="J4436" s="332"/>
      <c r="K4436" s="332"/>
      <c r="L4436" s="332"/>
      <c r="M4436" s="332"/>
      <c r="N4436" s="333"/>
    </row>
    <row r="4437" spans="2:14" x14ac:dyDescent="0.25">
      <c r="B4437" s="328"/>
      <c r="C4437" s="328"/>
      <c r="D4437" s="329"/>
      <c r="E4437" s="330"/>
      <c r="F4437" s="330"/>
      <c r="G4437" s="330"/>
      <c r="H4437" s="331"/>
      <c r="I4437" s="332"/>
      <c r="J4437" s="332"/>
      <c r="K4437" s="332"/>
      <c r="L4437" s="332"/>
      <c r="M4437" s="332"/>
      <c r="N4437" s="333"/>
    </row>
    <row r="4438" spans="2:14" x14ac:dyDescent="0.25">
      <c r="B4438" s="328"/>
      <c r="C4438" s="328"/>
      <c r="D4438" s="329"/>
      <c r="E4438" s="330"/>
      <c r="F4438" s="330"/>
      <c r="G4438" s="330"/>
      <c r="H4438" s="331"/>
      <c r="I4438" s="332"/>
      <c r="J4438" s="332"/>
      <c r="K4438" s="332"/>
      <c r="L4438" s="332"/>
      <c r="M4438" s="332"/>
      <c r="N4438" s="333"/>
    </row>
    <row r="4439" spans="2:14" x14ac:dyDescent="0.25">
      <c r="B4439" s="328"/>
      <c r="C4439" s="328"/>
      <c r="D4439" s="329"/>
      <c r="E4439" s="330"/>
      <c r="F4439" s="330"/>
      <c r="G4439" s="330"/>
      <c r="H4439" s="331"/>
      <c r="I4439" s="332"/>
      <c r="J4439" s="332"/>
      <c r="K4439" s="332"/>
      <c r="L4439" s="332"/>
      <c r="M4439" s="332"/>
      <c r="N4439" s="333"/>
    </row>
    <row r="4440" spans="2:14" x14ac:dyDescent="0.25">
      <c r="B4440" s="328"/>
      <c r="C4440" s="328"/>
      <c r="D4440" s="329"/>
      <c r="E4440" s="330"/>
      <c r="F4440" s="330"/>
      <c r="G4440" s="330"/>
      <c r="H4440" s="331"/>
      <c r="I4440" s="332"/>
      <c r="J4440" s="332"/>
      <c r="K4440" s="332"/>
      <c r="L4440" s="332"/>
      <c r="M4440" s="332"/>
      <c r="N4440" s="333"/>
    </row>
    <row r="4441" spans="2:14" x14ac:dyDescent="0.25">
      <c r="B4441" s="328"/>
      <c r="C4441" s="328"/>
      <c r="D4441" s="329"/>
      <c r="E4441" s="330"/>
      <c r="F4441" s="330"/>
      <c r="G4441" s="330"/>
      <c r="H4441" s="331"/>
      <c r="I4441" s="332"/>
      <c r="J4441" s="332"/>
      <c r="K4441" s="332"/>
      <c r="L4441" s="332"/>
      <c r="M4441" s="332"/>
      <c r="N4441" s="333"/>
    </row>
    <row r="4442" spans="2:14" x14ac:dyDescent="0.25">
      <c r="B4442" s="328"/>
      <c r="C4442" s="328"/>
      <c r="D4442" s="329"/>
      <c r="E4442" s="330"/>
      <c r="F4442" s="330"/>
      <c r="G4442" s="330"/>
      <c r="H4442" s="331"/>
      <c r="I4442" s="332"/>
      <c r="J4442" s="332"/>
      <c r="K4442" s="332"/>
      <c r="L4442" s="332"/>
      <c r="M4442" s="332"/>
      <c r="N4442" s="333"/>
    </row>
    <row r="4443" spans="2:14" x14ac:dyDescent="0.25">
      <c r="B4443" s="328"/>
      <c r="C4443" s="328"/>
      <c r="D4443" s="329"/>
      <c r="E4443" s="330"/>
      <c r="F4443" s="330"/>
      <c r="G4443" s="330"/>
      <c r="H4443" s="331"/>
      <c r="I4443" s="332"/>
      <c r="J4443" s="332"/>
      <c r="K4443" s="332"/>
      <c r="L4443" s="332"/>
      <c r="M4443" s="332"/>
      <c r="N4443" s="333"/>
    </row>
    <row r="4444" spans="2:14" x14ac:dyDescent="0.25">
      <c r="B4444" s="328"/>
      <c r="C4444" s="328"/>
      <c r="D4444" s="329"/>
      <c r="E4444" s="330"/>
      <c r="F4444" s="330"/>
      <c r="G4444" s="330"/>
      <c r="H4444" s="331"/>
      <c r="I4444" s="332"/>
      <c r="J4444" s="332"/>
      <c r="K4444" s="332"/>
      <c r="L4444" s="332"/>
      <c r="M4444" s="332"/>
      <c r="N4444" s="333"/>
    </row>
    <row r="4445" spans="2:14" x14ac:dyDescent="0.25">
      <c r="B4445" s="328"/>
      <c r="C4445" s="328"/>
      <c r="D4445" s="329"/>
      <c r="E4445" s="330"/>
      <c r="F4445" s="330"/>
      <c r="G4445" s="330"/>
      <c r="H4445" s="331"/>
      <c r="I4445" s="332"/>
      <c r="J4445" s="332"/>
      <c r="K4445" s="332"/>
      <c r="L4445" s="332"/>
      <c r="M4445" s="332"/>
      <c r="N4445" s="333"/>
    </row>
    <row r="4446" spans="2:14" x14ac:dyDescent="0.25">
      <c r="B4446" s="328"/>
      <c r="C4446" s="328"/>
      <c r="D4446" s="329"/>
      <c r="E4446" s="330"/>
      <c r="F4446" s="330"/>
      <c r="G4446" s="330"/>
      <c r="H4446" s="331"/>
      <c r="I4446" s="332"/>
      <c r="J4446" s="332"/>
      <c r="K4446" s="332"/>
      <c r="L4446" s="332"/>
      <c r="M4446" s="332"/>
      <c r="N4446" s="333"/>
    </row>
    <row r="4447" spans="2:14" x14ac:dyDescent="0.25">
      <c r="B4447" s="328"/>
      <c r="C4447" s="328"/>
      <c r="D4447" s="329"/>
      <c r="E4447" s="330"/>
      <c r="F4447" s="330"/>
      <c r="G4447" s="330"/>
      <c r="H4447" s="331"/>
      <c r="I4447" s="332"/>
      <c r="J4447" s="332"/>
      <c r="K4447" s="332"/>
      <c r="L4447" s="332"/>
      <c r="M4447" s="332"/>
      <c r="N4447" s="333"/>
    </row>
    <row r="4448" spans="2:14" x14ac:dyDescent="0.25">
      <c r="B4448" s="328"/>
      <c r="C4448" s="328"/>
      <c r="D4448" s="329"/>
      <c r="E4448" s="330"/>
      <c r="F4448" s="330"/>
      <c r="G4448" s="330"/>
      <c r="H4448" s="331"/>
      <c r="I4448" s="332"/>
      <c r="J4448" s="332"/>
      <c r="K4448" s="332"/>
      <c r="L4448" s="332"/>
      <c r="M4448" s="332"/>
      <c r="N4448" s="333"/>
    </row>
    <row r="4449" spans="2:14" x14ac:dyDescent="0.25">
      <c r="B4449" s="328"/>
      <c r="C4449" s="328"/>
      <c r="D4449" s="329"/>
      <c r="E4449" s="330"/>
      <c r="F4449" s="330"/>
      <c r="G4449" s="330"/>
      <c r="H4449" s="331"/>
      <c r="I4449" s="332"/>
      <c r="J4449" s="332"/>
      <c r="K4449" s="332"/>
      <c r="L4449" s="332"/>
      <c r="M4449" s="332"/>
      <c r="N4449" s="333"/>
    </row>
    <row r="4450" spans="2:14" x14ac:dyDescent="0.25">
      <c r="B4450" s="328"/>
      <c r="C4450" s="328"/>
      <c r="D4450" s="329"/>
      <c r="E4450" s="330"/>
      <c r="F4450" s="330"/>
      <c r="G4450" s="330"/>
      <c r="H4450" s="331"/>
      <c r="I4450" s="332"/>
      <c r="J4450" s="332"/>
      <c r="K4450" s="332"/>
      <c r="L4450" s="332"/>
      <c r="M4450" s="332"/>
      <c r="N4450" s="333"/>
    </row>
    <row r="4451" spans="2:14" x14ac:dyDescent="0.25">
      <c r="B4451" s="328"/>
      <c r="C4451" s="328"/>
      <c r="D4451" s="329"/>
      <c r="E4451" s="330"/>
      <c r="F4451" s="330"/>
      <c r="G4451" s="330"/>
      <c r="H4451" s="331"/>
      <c r="I4451" s="332"/>
      <c r="J4451" s="332"/>
      <c r="K4451" s="332"/>
      <c r="L4451" s="332"/>
      <c r="M4451" s="332"/>
      <c r="N4451" s="333"/>
    </row>
    <row r="4452" spans="2:14" x14ac:dyDescent="0.25">
      <c r="B4452" s="328"/>
      <c r="C4452" s="328"/>
      <c r="D4452" s="329"/>
      <c r="E4452" s="330"/>
      <c r="F4452" s="330"/>
      <c r="G4452" s="330"/>
      <c r="H4452" s="331"/>
      <c r="I4452" s="332"/>
      <c r="J4452" s="332"/>
      <c r="K4452" s="332"/>
      <c r="L4452" s="332"/>
      <c r="M4452" s="332"/>
      <c r="N4452" s="333"/>
    </row>
    <row r="4453" spans="2:14" x14ac:dyDescent="0.25">
      <c r="B4453" s="328"/>
      <c r="C4453" s="328"/>
      <c r="D4453" s="329"/>
      <c r="E4453" s="330"/>
      <c r="F4453" s="330"/>
      <c r="G4453" s="330"/>
      <c r="H4453" s="331"/>
      <c r="I4453" s="332"/>
      <c r="J4453" s="332"/>
      <c r="K4453" s="332"/>
      <c r="L4453" s="332"/>
      <c r="M4453" s="332"/>
      <c r="N4453" s="333"/>
    </row>
    <row r="4454" spans="2:14" x14ac:dyDescent="0.25">
      <c r="B4454" s="328"/>
      <c r="C4454" s="328"/>
      <c r="D4454" s="329"/>
      <c r="E4454" s="330"/>
      <c r="F4454" s="330"/>
      <c r="G4454" s="330"/>
      <c r="H4454" s="331"/>
      <c r="I4454" s="332"/>
      <c r="J4454" s="332"/>
      <c r="K4454" s="332"/>
      <c r="L4454" s="332"/>
      <c r="M4454" s="332"/>
      <c r="N4454" s="333"/>
    </row>
    <row r="4455" spans="2:14" x14ac:dyDescent="0.25">
      <c r="B4455" s="328"/>
      <c r="C4455" s="328"/>
      <c r="D4455" s="329"/>
      <c r="E4455" s="330"/>
      <c r="F4455" s="330"/>
      <c r="G4455" s="330"/>
      <c r="H4455" s="331"/>
      <c r="I4455" s="332"/>
      <c r="J4455" s="332"/>
      <c r="K4455" s="332"/>
      <c r="L4455" s="332"/>
      <c r="M4455" s="332"/>
      <c r="N4455" s="333"/>
    </row>
    <row r="4456" spans="2:14" x14ac:dyDescent="0.25">
      <c r="B4456" s="328"/>
      <c r="C4456" s="328"/>
      <c r="D4456" s="329"/>
      <c r="E4456" s="330"/>
      <c r="F4456" s="330"/>
      <c r="G4456" s="330"/>
      <c r="H4456" s="331"/>
      <c r="I4456" s="332"/>
      <c r="J4456" s="332"/>
      <c r="K4456" s="332"/>
      <c r="L4456" s="332"/>
      <c r="M4456" s="332"/>
      <c r="N4456" s="333"/>
    </row>
    <row r="4457" spans="2:14" x14ac:dyDescent="0.25">
      <c r="B4457" s="328"/>
      <c r="C4457" s="328"/>
      <c r="D4457" s="329"/>
      <c r="E4457" s="330"/>
      <c r="F4457" s="330"/>
      <c r="G4457" s="330"/>
      <c r="H4457" s="331"/>
      <c r="I4457" s="332"/>
      <c r="J4457" s="332"/>
      <c r="K4457" s="332"/>
      <c r="L4457" s="332"/>
      <c r="M4457" s="332"/>
      <c r="N4457" s="333"/>
    </row>
    <row r="4458" spans="2:14" x14ac:dyDescent="0.25">
      <c r="B4458" s="328"/>
      <c r="C4458" s="328"/>
      <c r="D4458" s="329"/>
      <c r="E4458" s="330"/>
      <c r="F4458" s="330"/>
      <c r="G4458" s="330"/>
      <c r="H4458" s="331"/>
      <c r="I4458" s="332"/>
      <c r="J4458" s="332"/>
      <c r="K4458" s="332"/>
      <c r="L4458" s="332"/>
      <c r="M4458" s="332"/>
      <c r="N4458" s="333"/>
    </row>
    <row r="4459" spans="2:14" x14ac:dyDescent="0.25">
      <c r="B4459" s="328"/>
      <c r="C4459" s="328"/>
      <c r="D4459" s="329"/>
      <c r="E4459" s="330"/>
      <c r="F4459" s="330"/>
      <c r="G4459" s="330"/>
      <c r="H4459" s="331"/>
      <c r="I4459" s="332"/>
      <c r="J4459" s="332"/>
      <c r="K4459" s="332"/>
      <c r="L4459" s="332"/>
      <c r="M4459" s="332"/>
      <c r="N4459" s="333"/>
    </row>
    <row r="4460" spans="2:14" x14ac:dyDescent="0.25">
      <c r="B4460" s="328"/>
      <c r="C4460" s="328"/>
      <c r="D4460" s="329"/>
      <c r="E4460" s="330"/>
      <c r="F4460" s="330"/>
      <c r="G4460" s="330"/>
      <c r="H4460" s="331"/>
      <c r="I4460" s="332"/>
      <c r="J4460" s="332"/>
      <c r="K4460" s="332"/>
      <c r="L4460" s="332"/>
      <c r="M4460" s="332"/>
      <c r="N4460" s="333"/>
    </row>
    <row r="4461" spans="2:14" x14ac:dyDescent="0.25">
      <c r="B4461" s="328"/>
      <c r="C4461" s="328"/>
      <c r="D4461" s="329"/>
      <c r="E4461" s="330"/>
      <c r="F4461" s="330"/>
      <c r="G4461" s="330"/>
      <c r="H4461" s="331"/>
      <c r="I4461" s="332"/>
      <c r="J4461" s="332"/>
      <c r="K4461" s="332"/>
      <c r="L4461" s="332"/>
      <c r="M4461" s="332"/>
      <c r="N4461" s="333"/>
    </row>
    <row r="4462" spans="2:14" x14ac:dyDescent="0.25">
      <c r="B4462" s="328"/>
      <c r="C4462" s="328"/>
      <c r="D4462" s="329"/>
      <c r="E4462" s="330"/>
      <c r="F4462" s="330"/>
      <c r="G4462" s="330"/>
      <c r="H4462" s="331"/>
      <c r="I4462" s="332"/>
      <c r="J4462" s="332"/>
      <c r="K4462" s="332"/>
      <c r="L4462" s="332"/>
      <c r="M4462" s="332"/>
      <c r="N4462" s="333"/>
    </row>
    <row r="4463" spans="2:14" x14ac:dyDescent="0.25">
      <c r="B4463" s="328"/>
      <c r="C4463" s="328"/>
      <c r="D4463" s="329"/>
      <c r="E4463" s="330"/>
      <c r="F4463" s="330"/>
      <c r="G4463" s="330"/>
      <c r="H4463" s="331"/>
      <c r="I4463" s="332"/>
      <c r="J4463" s="332"/>
      <c r="K4463" s="332"/>
      <c r="L4463" s="332"/>
      <c r="M4463" s="332"/>
      <c r="N4463" s="333"/>
    </row>
    <row r="4464" spans="2:14" x14ac:dyDescent="0.25">
      <c r="B4464" s="328"/>
      <c r="C4464" s="328"/>
      <c r="D4464" s="329"/>
      <c r="E4464" s="330"/>
      <c r="F4464" s="330"/>
      <c r="G4464" s="330"/>
      <c r="H4464" s="331"/>
      <c r="I4464" s="332"/>
      <c r="J4464" s="332"/>
      <c r="K4464" s="332"/>
      <c r="L4464" s="332"/>
      <c r="M4464" s="332"/>
      <c r="N4464" s="333"/>
    </row>
    <row r="4465" spans="2:14" x14ac:dyDescent="0.25">
      <c r="B4465" s="328"/>
      <c r="C4465" s="328"/>
      <c r="D4465" s="329"/>
      <c r="E4465" s="330"/>
      <c r="F4465" s="330"/>
      <c r="G4465" s="330"/>
      <c r="H4465" s="331"/>
      <c r="I4465" s="332"/>
      <c r="J4465" s="332"/>
      <c r="K4465" s="332"/>
      <c r="L4465" s="332"/>
      <c r="M4465" s="332"/>
      <c r="N4465" s="333"/>
    </row>
    <row r="4466" spans="2:14" x14ac:dyDescent="0.25">
      <c r="B4466" s="328"/>
      <c r="C4466" s="328"/>
      <c r="D4466" s="329"/>
      <c r="E4466" s="330"/>
      <c r="F4466" s="330"/>
      <c r="G4466" s="330"/>
      <c r="H4466" s="331"/>
      <c r="I4466" s="332"/>
      <c r="J4466" s="332"/>
      <c r="K4466" s="332"/>
      <c r="L4466" s="332"/>
      <c r="M4466" s="332"/>
      <c r="N4466" s="333"/>
    </row>
    <row r="4467" spans="2:14" x14ac:dyDescent="0.25">
      <c r="B4467" s="328"/>
      <c r="C4467" s="328"/>
      <c r="D4467" s="329"/>
      <c r="E4467" s="330"/>
      <c r="F4467" s="330"/>
      <c r="G4467" s="330"/>
      <c r="H4467" s="331"/>
      <c r="I4467" s="332"/>
      <c r="J4467" s="332"/>
      <c r="K4467" s="332"/>
      <c r="L4467" s="332"/>
      <c r="M4467" s="332"/>
      <c r="N4467" s="333"/>
    </row>
    <row r="4468" spans="2:14" x14ac:dyDescent="0.25">
      <c r="B4468" s="328"/>
      <c r="C4468" s="328"/>
      <c r="D4468" s="329"/>
      <c r="E4468" s="330"/>
      <c r="F4468" s="330"/>
      <c r="G4468" s="330"/>
      <c r="H4468" s="331"/>
      <c r="I4468" s="332"/>
      <c r="J4468" s="332"/>
      <c r="K4468" s="332"/>
      <c r="L4468" s="332"/>
      <c r="M4468" s="332"/>
      <c r="N4468" s="333"/>
    </row>
    <row r="4469" spans="2:14" x14ac:dyDescent="0.25">
      <c r="B4469" s="328"/>
      <c r="C4469" s="328"/>
      <c r="D4469" s="329"/>
      <c r="E4469" s="330"/>
      <c r="F4469" s="330"/>
      <c r="G4469" s="330"/>
      <c r="H4469" s="331"/>
      <c r="I4469" s="332"/>
      <c r="J4469" s="332"/>
      <c r="K4469" s="332"/>
      <c r="L4469" s="332"/>
      <c r="M4469" s="332"/>
      <c r="N4469" s="333"/>
    </row>
    <row r="4470" spans="2:14" x14ac:dyDescent="0.25">
      <c r="B4470" s="328"/>
      <c r="C4470" s="328"/>
      <c r="D4470" s="329"/>
      <c r="E4470" s="330"/>
      <c r="F4470" s="330"/>
      <c r="G4470" s="330"/>
      <c r="H4470" s="331"/>
      <c r="I4470" s="332"/>
      <c r="J4470" s="332"/>
      <c r="K4470" s="332"/>
      <c r="L4470" s="332"/>
      <c r="M4470" s="332"/>
      <c r="N4470" s="333"/>
    </row>
    <row r="4471" spans="2:14" x14ac:dyDescent="0.25">
      <c r="B4471" s="328"/>
      <c r="C4471" s="328"/>
      <c r="D4471" s="329"/>
      <c r="E4471" s="330"/>
      <c r="F4471" s="330"/>
      <c r="G4471" s="330"/>
      <c r="H4471" s="331"/>
      <c r="I4471" s="332"/>
      <c r="J4471" s="332"/>
      <c r="K4471" s="332"/>
      <c r="L4471" s="332"/>
      <c r="M4471" s="332"/>
      <c r="N4471" s="333"/>
    </row>
    <row r="4472" spans="2:14" x14ac:dyDescent="0.25">
      <c r="B4472" s="328"/>
      <c r="C4472" s="328"/>
      <c r="D4472" s="329"/>
      <c r="E4472" s="330"/>
      <c r="F4472" s="330"/>
      <c r="G4472" s="330"/>
      <c r="H4472" s="331"/>
      <c r="I4472" s="332"/>
      <c r="J4472" s="332"/>
      <c r="K4472" s="332"/>
      <c r="L4472" s="332"/>
      <c r="M4472" s="332"/>
      <c r="N4472" s="333"/>
    </row>
    <row r="4473" spans="2:14" x14ac:dyDescent="0.25">
      <c r="B4473" s="328"/>
      <c r="C4473" s="328"/>
      <c r="D4473" s="329"/>
      <c r="E4473" s="330"/>
      <c r="F4473" s="330"/>
      <c r="G4473" s="330"/>
      <c r="H4473" s="331"/>
      <c r="I4473" s="332"/>
      <c r="J4473" s="332"/>
      <c r="K4473" s="332"/>
      <c r="L4473" s="332"/>
      <c r="M4473" s="332"/>
      <c r="N4473" s="333"/>
    </row>
    <row r="4474" spans="2:14" x14ac:dyDescent="0.25">
      <c r="B4474" s="328"/>
      <c r="C4474" s="328"/>
      <c r="D4474" s="329"/>
      <c r="E4474" s="330"/>
      <c r="F4474" s="330"/>
      <c r="G4474" s="330"/>
      <c r="H4474" s="331"/>
      <c r="I4474" s="332"/>
      <c r="J4474" s="332"/>
      <c r="K4474" s="332"/>
      <c r="L4474" s="332"/>
      <c r="M4474" s="332"/>
      <c r="N4474" s="333"/>
    </row>
    <row r="4475" spans="2:14" x14ac:dyDescent="0.25">
      <c r="B4475" s="328"/>
      <c r="C4475" s="328"/>
      <c r="D4475" s="329"/>
      <c r="E4475" s="330"/>
      <c r="F4475" s="330"/>
      <c r="G4475" s="330"/>
      <c r="H4475" s="331"/>
      <c r="I4475" s="332"/>
      <c r="J4475" s="332"/>
      <c r="K4475" s="332"/>
      <c r="L4475" s="332"/>
      <c r="M4475" s="332"/>
      <c r="N4475" s="333"/>
    </row>
    <row r="4476" spans="2:14" x14ac:dyDescent="0.25">
      <c r="B4476" s="328"/>
      <c r="C4476" s="328"/>
      <c r="D4476" s="329"/>
      <c r="E4476" s="330"/>
      <c r="F4476" s="330"/>
      <c r="G4476" s="330"/>
      <c r="H4476" s="331"/>
      <c r="I4476" s="332"/>
      <c r="J4476" s="332"/>
      <c r="K4476" s="332"/>
      <c r="L4476" s="332"/>
      <c r="M4476" s="332"/>
      <c r="N4476" s="333"/>
    </row>
    <row r="4477" spans="2:14" x14ac:dyDescent="0.25">
      <c r="B4477" s="328"/>
      <c r="C4477" s="328"/>
      <c r="D4477" s="329"/>
      <c r="E4477" s="330"/>
      <c r="F4477" s="330"/>
      <c r="G4477" s="330"/>
      <c r="H4477" s="331"/>
      <c r="I4477" s="332"/>
      <c r="J4477" s="332"/>
      <c r="K4477" s="332"/>
      <c r="L4477" s="332"/>
      <c r="M4477" s="332"/>
      <c r="N4477" s="333"/>
    </row>
    <row r="4478" spans="2:14" x14ac:dyDescent="0.25">
      <c r="B4478" s="328"/>
      <c r="C4478" s="328"/>
      <c r="D4478" s="329"/>
      <c r="E4478" s="330"/>
      <c r="F4478" s="330"/>
      <c r="G4478" s="330"/>
      <c r="H4478" s="331"/>
      <c r="I4478" s="332"/>
      <c r="J4478" s="332"/>
      <c r="K4478" s="332"/>
      <c r="L4478" s="332"/>
      <c r="M4478" s="332"/>
      <c r="N4478" s="333"/>
    </row>
    <row r="4479" spans="2:14" x14ac:dyDescent="0.25">
      <c r="B4479" s="328"/>
      <c r="C4479" s="328"/>
      <c r="D4479" s="329"/>
      <c r="E4479" s="330"/>
      <c r="F4479" s="330"/>
      <c r="G4479" s="330"/>
      <c r="H4479" s="331"/>
      <c r="I4479" s="332"/>
      <c r="J4479" s="332"/>
      <c r="K4479" s="332"/>
      <c r="L4479" s="332"/>
      <c r="M4479" s="332"/>
      <c r="N4479" s="333"/>
    </row>
    <row r="4480" spans="2:14" x14ac:dyDescent="0.25">
      <c r="B4480" s="328"/>
      <c r="C4480" s="328"/>
      <c r="D4480" s="329"/>
      <c r="E4480" s="330"/>
      <c r="F4480" s="330"/>
      <c r="G4480" s="330"/>
      <c r="H4480" s="331"/>
      <c r="I4480" s="332"/>
      <c r="J4480" s="332"/>
      <c r="K4480" s="332"/>
      <c r="L4480" s="332"/>
      <c r="M4480" s="332"/>
      <c r="N4480" s="333"/>
    </row>
    <row r="4481" spans="2:14" x14ac:dyDescent="0.25">
      <c r="B4481" s="328"/>
      <c r="C4481" s="328"/>
      <c r="D4481" s="329"/>
      <c r="E4481" s="330"/>
      <c r="F4481" s="330"/>
      <c r="G4481" s="330"/>
      <c r="H4481" s="331"/>
      <c r="I4481" s="332"/>
      <c r="J4481" s="332"/>
      <c r="K4481" s="332"/>
      <c r="L4481" s="332"/>
      <c r="M4481" s="332"/>
      <c r="N4481" s="333"/>
    </row>
    <row r="4482" spans="2:14" x14ac:dyDescent="0.25">
      <c r="B4482" s="328"/>
      <c r="C4482" s="328"/>
      <c r="D4482" s="329"/>
      <c r="E4482" s="330"/>
      <c r="F4482" s="330"/>
      <c r="G4482" s="330"/>
      <c r="H4482" s="331"/>
      <c r="I4482" s="332"/>
      <c r="J4482" s="332"/>
      <c r="K4482" s="332"/>
      <c r="L4482" s="332"/>
      <c r="M4482" s="332"/>
      <c r="N4482" s="333"/>
    </row>
    <row r="4483" spans="2:14" x14ac:dyDescent="0.25">
      <c r="B4483" s="328"/>
      <c r="C4483" s="328"/>
      <c r="D4483" s="329"/>
      <c r="E4483" s="330"/>
      <c r="F4483" s="330"/>
      <c r="G4483" s="330"/>
      <c r="H4483" s="331"/>
      <c r="I4483" s="332"/>
      <c r="J4483" s="332"/>
      <c r="K4483" s="332"/>
      <c r="L4483" s="332"/>
      <c r="M4483" s="332"/>
      <c r="N4483" s="333"/>
    </row>
    <row r="4484" spans="2:14" x14ac:dyDescent="0.25">
      <c r="B4484" s="328"/>
      <c r="C4484" s="328"/>
      <c r="D4484" s="329"/>
      <c r="E4484" s="330"/>
      <c r="F4484" s="330"/>
      <c r="G4484" s="330"/>
      <c r="H4484" s="331"/>
      <c r="I4484" s="332"/>
      <c r="J4484" s="332"/>
      <c r="K4484" s="332"/>
      <c r="L4484" s="332"/>
      <c r="M4484" s="332"/>
      <c r="N4484" s="333"/>
    </row>
    <row r="4485" spans="2:14" x14ac:dyDescent="0.25">
      <c r="B4485" s="328"/>
      <c r="C4485" s="328"/>
      <c r="D4485" s="329"/>
      <c r="E4485" s="330"/>
      <c r="F4485" s="330"/>
      <c r="G4485" s="330"/>
      <c r="H4485" s="331"/>
      <c r="I4485" s="332"/>
      <c r="J4485" s="332"/>
      <c r="K4485" s="332"/>
      <c r="L4485" s="332"/>
      <c r="M4485" s="332"/>
      <c r="N4485" s="333"/>
    </row>
    <row r="4486" spans="2:14" x14ac:dyDescent="0.25">
      <c r="B4486" s="328"/>
      <c r="C4486" s="328"/>
      <c r="D4486" s="329"/>
      <c r="E4486" s="330"/>
      <c r="F4486" s="330"/>
      <c r="G4486" s="330"/>
      <c r="H4486" s="331"/>
      <c r="I4486" s="332"/>
      <c r="J4486" s="332"/>
      <c r="K4486" s="332"/>
      <c r="L4486" s="332"/>
      <c r="M4486" s="332"/>
      <c r="N4486" s="333"/>
    </row>
    <row r="4487" spans="2:14" x14ac:dyDescent="0.25">
      <c r="B4487" s="328"/>
      <c r="C4487" s="328"/>
      <c r="D4487" s="329"/>
      <c r="E4487" s="330"/>
      <c r="F4487" s="330"/>
      <c r="G4487" s="330"/>
      <c r="H4487" s="331"/>
      <c r="I4487" s="332"/>
      <c r="J4487" s="332"/>
      <c r="K4487" s="332"/>
      <c r="L4487" s="332"/>
      <c r="M4487" s="332"/>
      <c r="N4487" s="333"/>
    </row>
    <row r="4488" spans="2:14" x14ac:dyDescent="0.25">
      <c r="B4488" s="328"/>
      <c r="C4488" s="328"/>
      <c r="D4488" s="329"/>
      <c r="E4488" s="330"/>
      <c r="F4488" s="330"/>
      <c r="G4488" s="330"/>
      <c r="H4488" s="331"/>
      <c r="I4488" s="332"/>
      <c r="J4488" s="332"/>
      <c r="K4488" s="332"/>
      <c r="L4488" s="332"/>
      <c r="M4488" s="332"/>
      <c r="N4488" s="333"/>
    </row>
    <row r="4489" spans="2:14" x14ac:dyDescent="0.25">
      <c r="B4489" s="328"/>
      <c r="C4489" s="328"/>
      <c r="D4489" s="329"/>
      <c r="E4489" s="330"/>
      <c r="F4489" s="330"/>
      <c r="G4489" s="330"/>
      <c r="H4489" s="331"/>
      <c r="I4489" s="332"/>
      <c r="J4489" s="332"/>
      <c r="K4489" s="332"/>
      <c r="L4489" s="332"/>
      <c r="M4489" s="332"/>
      <c r="N4489" s="333"/>
    </row>
    <row r="4490" spans="2:14" x14ac:dyDescent="0.25">
      <c r="B4490" s="328"/>
      <c r="C4490" s="328"/>
      <c r="D4490" s="329"/>
      <c r="E4490" s="330"/>
      <c r="F4490" s="330"/>
      <c r="G4490" s="330"/>
      <c r="H4490" s="331"/>
      <c r="I4490" s="332"/>
      <c r="J4490" s="332"/>
      <c r="K4490" s="332"/>
      <c r="L4490" s="332"/>
      <c r="M4490" s="332"/>
      <c r="N4490" s="333"/>
    </row>
    <row r="4491" spans="2:14" x14ac:dyDescent="0.25">
      <c r="B4491" s="328"/>
      <c r="C4491" s="328"/>
      <c r="D4491" s="329"/>
      <c r="E4491" s="330"/>
      <c r="F4491" s="330"/>
      <c r="G4491" s="330"/>
      <c r="H4491" s="331"/>
      <c r="I4491" s="332"/>
      <c r="J4491" s="332"/>
      <c r="K4491" s="332"/>
      <c r="L4491" s="332"/>
      <c r="M4491" s="332"/>
      <c r="N4491" s="333"/>
    </row>
    <row r="4492" spans="2:14" x14ac:dyDescent="0.25">
      <c r="B4492" s="328"/>
      <c r="C4492" s="328"/>
      <c r="D4492" s="329"/>
      <c r="E4492" s="330"/>
      <c r="F4492" s="330"/>
      <c r="G4492" s="330"/>
      <c r="H4492" s="331"/>
      <c r="I4492" s="332"/>
      <c r="J4492" s="332"/>
      <c r="K4492" s="332"/>
      <c r="L4492" s="332"/>
      <c r="M4492" s="332"/>
      <c r="N4492" s="333"/>
    </row>
    <row r="4493" spans="2:14" x14ac:dyDescent="0.25">
      <c r="B4493" s="328"/>
      <c r="C4493" s="328"/>
      <c r="D4493" s="329"/>
      <c r="E4493" s="330"/>
      <c r="F4493" s="330"/>
      <c r="G4493" s="330"/>
      <c r="H4493" s="331"/>
      <c r="I4493" s="332"/>
      <c r="J4493" s="332"/>
      <c r="K4493" s="332"/>
      <c r="L4493" s="332"/>
      <c r="M4493" s="332"/>
      <c r="N4493" s="333"/>
    </row>
    <row r="4494" spans="2:14" x14ac:dyDescent="0.25">
      <c r="B4494" s="328"/>
      <c r="C4494" s="328"/>
      <c r="D4494" s="329"/>
      <c r="E4494" s="330"/>
      <c r="F4494" s="330"/>
      <c r="G4494" s="330"/>
      <c r="H4494" s="331"/>
      <c r="I4494" s="332"/>
      <c r="J4494" s="332"/>
      <c r="K4494" s="332"/>
      <c r="L4494" s="332"/>
      <c r="M4494" s="332"/>
      <c r="N4494" s="333"/>
    </row>
    <row r="4495" spans="2:14" x14ac:dyDescent="0.25">
      <c r="B4495" s="328"/>
      <c r="C4495" s="328"/>
      <c r="D4495" s="329"/>
      <c r="E4495" s="330"/>
      <c r="F4495" s="330"/>
      <c r="G4495" s="330"/>
      <c r="H4495" s="331"/>
      <c r="I4495" s="332"/>
      <c r="J4495" s="332"/>
      <c r="K4495" s="332"/>
      <c r="L4495" s="332"/>
      <c r="M4495" s="332"/>
      <c r="N4495" s="333"/>
    </row>
    <row r="4496" spans="2:14" x14ac:dyDescent="0.25">
      <c r="B4496" s="328"/>
      <c r="C4496" s="328"/>
      <c r="D4496" s="329"/>
      <c r="E4496" s="330"/>
      <c r="F4496" s="330"/>
      <c r="G4496" s="330"/>
      <c r="H4496" s="331"/>
      <c r="I4496" s="332"/>
      <c r="J4496" s="332"/>
      <c r="K4496" s="332"/>
      <c r="L4496" s="332"/>
      <c r="M4496" s="332"/>
      <c r="N4496" s="333"/>
    </row>
    <row r="4497" spans="2:14" x14ac:dyDescent="0.25">
      <c r="B4497" s="328"/>
      <c r="C4497" s="328"/>
      <c r="D4497" s="329"/>
      <c r="E4497" s="330"/>
      <c r="F4497" s="330"/>
      <c r="G4497" s="330"/>
      <c r="H4497" s="331"/>
      <c r="I4497" s="332"/>
      <c r="J4497" s="332"/>
      <c r="K4497" s="332"/>
      <c r="L4497" s="332"/>
      <c r="M4497" s="332"/>
      <c r="N4497" s="333"/>
    </row>
    <row r="4498" spans="2:14" x14ac:dyDescent="0.25">
      <c r="B4498" s="328"/>
      <c r="C4498" s="328"/>
      <c r="D4498" s="329"/>
      <c r="E4498" s="330"/>
      <c r="F4498" s="330"/>
      <c r="G4498" s="330"/>
      <c r="H4498" s="331"/>
      <c r="I4498" s="332"/>
      <c r="J4498" s="332"/>
      <c r="K4498" s="332"/>
      <c r="L4498" s="332"/>
      <c r="M4498" s="332"/>
      <c r="N4498" s="333"/>
    </row>
    <row r="4499" spans="2:14" x14ac:dyDescent="0.25">
      <c r="B4499" s="328"/>
      <c r="C4499" s="328"/>
      <c r="D4499" s="329"/>
      <c r="E4499" s="330"/>
      <c r="F4499" s="330"/>
      <c r="G4499" s="330"/>
      <c r="H4499" s="331"/>
      <c r="I4499" s="332"/>
      <c r="J4499" s="332"/>
      <c r="K4499" s="332"/>
      <c r="L4499" s="332"/>
      <c r="M4499" s="332"/>
      <c r="N4499" s="333"/>
    </row>
    <row r="4500" spans="2:14" x14ac:dyDescent="0.25">
      <c r="B4500" s="328"/>
      <c r="C4500" s="328"/>
      <c r="D4500" s="329"/>
      <c r="E4500" s="330"/>
      <c r="F4500" s="330"/>
      <c r="G4500" s="330"/>
      <c r="H4500" s="331"/>
      <c r="I4500" s="332"/>
      <c r="J4500" s="332"/>
      <c r="K4500" s="332"/>
      <c r="L4500" s="332"/>
      <c r="M4500" s="332"/>
      <c r="N4500" s="333"/>
    </row>
    <row r="4501" spans="2:14" x14ac:dyDescent="0.25">
      <c r="B4501" s="328"/>
      <c r="C4501" s="328"/>
      <c r="D4501" s="329"/>
      <c r="E4501" s="330"/>
      <c r="F4501" s="330"/>
      <c r="G4501" s="330"/>
      <c r="H4501" s="331"/>
      <c r="I4501" s="332"/>
      <c r="J4501" s="332"/>
      <c r="K4501" s="332"/>
      <c r="L4501" s="332"/>
      <c r="M4501" s="332"/>
      <c r="N4501" s="333"/>
    </row>
    <row r="4502" spans="2:14" x14ac:dyDescent="0.25">
      <c r="B4502" s="328"/>
      <c r="C4502" s="328"/>
      <c r="D4502" s="329"/>
      <c r="E4502" s="330"/>
      <c r="F4502" s="330"/>
      <c r="G4502" s="330"/>
      <c r="H4502" s="331"/>
      <c r="I4502" s="332"/>
      <c r="J4502" s="332"/>
      <c r="K4502" s="332"/>
      <c r="L4502" s="332"/>
      <c r="M4502" s="332"/>
      <c r="N4502" s="333"/>
    </row>
    <row r="4503" spans="2:14" x14ac:dyDescent="0.25">
      <c r="B4503" s="328"/>
      <c r="C4503" s="328"/>
      <c r="D4503" s="329"/>
      <c r="E4503" s="330"/>
      <c r="F4503" s="330"/>
      <c r="G4503" s="330"/>
      <c r="H4503" s="331"/>
      <c r="I4503" s="332"/>
      <c r="J4503" s="332"/>
      <c r="K4503" s="332"/>
      <c r="L4503" s="332"/>
      <c r="M4503" s="332"/>
      <c r="N4503" s="333"/>
    </row>
    <row r="4504" spans="2:14" x14ac:dyDescent="0.25">
      <c r="B4504" s="328"/>
      <c r="C4504" s="328"/>
      <c r="D4504" s="329"/>
      <c r="E4504" s="330"/>
      <c r="F4504" s="330"/>
      <c r="G4504" s="330"/>
      <c r="H4504" s="331"/>
      <c r="I4504" s="332"/>
      <c r="J4504" s="332"/>
      <c r="K4504" s="332"/>
      <c r="L4504" s="332"/>
      <c r="M4504" s="332"/>
      <c r="N4504" s="333"/>
    </row>
    <row r="4505" spans="2:14" x14ac:dyDescent="0.25">
      <c r="B4505" s="328"/>
      <c r="C4505" s="328"/>
      <c r="D4505" s="329"/>
      <c r="E4505" s="330"/>
      <c r="F4505" s="330"/>
      <c r="G4505" s="330"/>
      <c r="H4505" s="331"/>
      <c r="I4505" s="332"/>
      <c r="J4505" s="332"/>
      <c r="K4505" s="332"/>
      <c r="L4505" s="332"/>
      <c r="M4505" s="332"/>
      <c r="N4505" s="333"/>
    </row>
    <row r="4506" spans="2:14" x14ac:dyDescent="0.25">
      <c r="B4506" s="328"/>
      <c r="C4506" s="328"/>
      <c r="D4506" s="329"/>
      <c r="E4506" s="330"/>
      <c r="F4506" s="330"/>
      <c r="G4506" s="330"/>
      <c r="H4506" s="331"/>
      <c r="I4506" s="332"/>
      <c r="J4506" s="332"/>
      <c r="K4506" s="332"/>
      <c r="L4506" s="332"/>
      <c r="M4506" s="332"/>
      <c r="N4506" s="333"/>
    </row>
    <row r="4507" spans="2:14" x14ac:dyDescent="0.25">
      <c r="B4507" s="328"/>
      <c r="C4507" s="328"/>
      <c r="D4507" s="329"/>
      <c r="E4507" s="330"/>
      <c r="F4507" s="330"/>
      <c r="G4507" s="330"/>
      <c r="H4507" s="331"/>
      <c r="I4507" s="332"/>
      <c r="J4507" s="332"/>
      <c r="K4507" s="332"/>
      <c r="L4507" s="332"/>
      <c r="M4507" s="332"/>
      <c r="N4507" s="333"/>
    </row>
    <row r="4508" spans="2:14" x14ac:dyDescent="0.25">
      <c r="B4508" s="328"/>
      <c r="C4508" s="328"/>
      <c r="D4508" s="329"/>
      <c r="E4508" s="330"/>
      <c r="F4508" s="330"/>
      <c r="G4508" s="330"/>
      <c r="H4508" s="331"/>
      <c r="I4508" s="332"/>
      <c r="J4508" s="332"/>
      <c r="K4508" s="332"/>
      <c r="L4508" s="332"/>
      <c r="M4508" s="332"/>
      <c r="N4508" s="333"/>
    </row>
    <row r="4509" spans="2:14" x14ac:dyDescent="0.25">
      <c r="B4509" s="328"/>
      <c r="C4509" s="328"/>
      <c r="D4509" s="329"/>
      <c r="E4509" s="330"/>
      <c r="F4509" s="330"/>
      <c r="G4509" s="330"/>
      <c r="H4509" s="331"/>
      <c r="I4509" s="332"/>
      <c r="J4509" s="332"/>
      <c r="K4509" s="332"/>
      <c r="L4509" s="332"/>
      <c r="M4509" s="332"/>
      <c r="N4509" s="333"/>
    </row>
    <row r="4510" spans="2:14" x14ac:dyDescent="0.25">
      <c r="B4510" s="328"/>
      <c r="C4510" s="328"/>
      <c r="D4510" s="329"/>
      <c r="E4510" s="330"/>
      <c r="F4510" s="330"/>
      <c r="G4510" s="330"/>
      <c r="H4510" s="331"/>
      <c r="I4510" s="332"/>
      <c r="J4510" s="332"/>
      <c r="K4510" s="332"/>
      <c r="L4510" s="332"/>
      <c r="M4510" s="332"/>
      <c r="N4510" s="333"/>
    </row>
    <row r="4511" spans="2:14" x14ac:dyDescent="0.25">
      <c r="B4511" s="328"/>
      <c r="C4511" s="328"/>
      <c r="D4511" s="329"/>
      <c r="E4511" s="330"/>
      <c r="F4511" s="330"/>
      <c r="G4511" s="330"/>
      <c r="H4511" s="331"/>
      <c r="I4511" s="332"/>
      <c r="J4511" s="332"/>
      <c r="K4511" s="332"/>
      <c r="L4511" s="332"/>
      <c r="M4511" s="332"/>
      <c r="N4511" s="333"/>
    </row>
    <row r="4512" spans="2:14" x14ac:dyDescent="0.25">
      <c r="B4512" s="328"/>
      <c r="C4512" s="328"/>
      <c r="D4512" s="329"/>
      <c r="E4512" s="330"/>
      <c r="F4512" s="330"/>
      <c r="G4512" s="330"/>
      <c r="H4512" s="331"/>
      <c r="I4512" s="332"/>
      <c r="J4512" s="332"/>
      <c r="K4512" s="332"/>
      <c r="L4512" s="332"/>
      <c r="M4512" s="332"/>
      <c r="N4512" s="333"/>
    </row>
    <row r="4513" spans="2:14" x14ac:dyDescent="0.25">
      <c r="B4513" s="328"/>
      <c r="C4513" s="328"/>
      <c r="D4513" s="329"/>
      <c r="E4513" s="330"/>
      <c r="F4513" s="330"/>
      <c r="G4513" s="330"/>
      <c r="H4513" s="331"/>
      <c r="I4513" s="332"/>
      <c r="J4513" s="332"/>
      <c r="K4513" s="332"/>
      <c r="L4513" s="332"/>
      <c r="M4513" s="332"/>
      <c r="N4513" s="333"/>
    </row>
    <row r="4514" spans="2:14" x14ac:dyDescent="0.25">
      <c r="B4514" s="328"/>
      <c r="C4514" s="328"/>
      <c r="D4514" s="329"/>
      <c r="E4514" s="330"/>
      <c r="F4514" s="330"/>
      <c r="G4514" s="330"/>
      <c r="H4514" s="331"/>
      <c r="I4514" s="332"/>
      <c r="J4514" s="332"/>
      <c r="K4514" s="332"/>
      <c r="L4514" s="332"/>
      <c r="M4514" s="332"/>
      <c r="N4514" s="333"/>
    </row>
    <row r="4515" spans="2:14" x14ac:dyDescent="0.25">
      <c r="B4515" s="328"/>
      <c r="C4515" s="328"/>
      <c r="D4515" s="329"/>
      <c r="E4515" s="330"/>
      <c r="F4515" s="330"/>
      <c r="G4515" s="330"/>
      <c r="H4515" s="331"/>
      <c r="I4515" s="332"/>
      <c r="J4515" s="332"/>
      <c r="K4515" s="332"/>
      <c r="L4515" s="332"/>
      <c r="M4515" s="332"/>
      <c r="N4515" s="333"/>
    </row>
    <row r="4516" spans="2:14" x14ac:dyDescent="0.25">
      <c r="B4516" s="328"/>
      <c r="C4516" s="328"/>
      <c r="D4516" s="329"/>
      <c r="E4516" s="330"/>
      <c r="F4516" s="330"/>
      <c r="G4516" s="330"/>
      <c r="H4516" s="331"/>
      <c r="I4516" s="332"/>
      <c r="J4516" s="332"/>
      <c r="K4516" s="332"/>
      <c r="L4516" s="332"/>
      <c r="M4516" s="332"/>
      <c r="N4516" s="333"/>
    </row>
    <row r="4517" spans="2:14" x14ac:dyDescent="0.25">
      <c r="B4517" s="328"/>
      <c r="C4517" s="328"/>
      <c r="D4517" s="329"/>
      <c r="E4517" s="330"/>
      <c r="F4517" s="330"/>
      <c r="G4517" s="330"/>
      <c r="H4517" s="331"/>
      <c r="I4517" s="332"/>
      <c r="J4517" s="332"/>
      <c r="K4517" s="332"/>
      <c r="L4517" s="332"/>
      <c r="M4517" s="332"/>
      <c r="N4517" s="333"/>
    </row>
    <row r="4518" spans="2:14" x14ac:dyDescent="0.25">
      <c r="B4518" s="328"/>
      <c r="C4518" s="328"/>
      <c r="D4518" s="329"/>
      <c r="E4518" s="330"/>
      <c r="F4518" s="330"/>
      <c r="G4518" s="330"/>
      <c r="H4518" s="331"/>
      <c r="I4518" s="332"/>
      <c r="J4518" s="332"/>
      <c r="K4518" s="332"/>
      <c r="L4518" s="332"/>
      <c r="M4518" s="332"/>
      <c r="N4518" s="333"/>
    </row>
    <row r="4519" spans="2:14" x14ac:dyDescent="0.25">
      <c r="B4519" s="328"/>
      <c r="C4519" s="328"/>
      <c r="D4519" s="329"/>
      <c r="E4519" s="330"/>
      <c r="F4519" s="330"/>
      <c r="G4519" s="330"/>
      <c r="H4519" s="331"/>
      <c r="I4519" s="332"/>
      <c r="J4519" s="332"/>
      <c r="K4519" s="332"/>
      <c r="L4519" s="332"/>
      <c r="M4519" s="332"/>
      <c r="N4519" s="333"/>
    </row>
    <row r="4520" spans="2:14" x14ac:dyDescent="0.25">
      <c r="B4520" s="328"/>
      <c r="C4520" s="328"/>
      <c r="D4520" s="329"/>
      <c r="E4520" s="330"/>
      <c r="F4520" s="330"/>
      <c r="G4520" s="330"/>
      <c r="H4520" s="331"/>
      <c r="I4520" s="332"/>
      <c r="J4520" s="332"/>
      <c r="K4520" s="332"/>
      <c r="L4520" s="332"/>
      <c r="M4520" s="332"/>
      <c r="N4520" s="333"/>
    </row>
    <row r="4521" spans="2:14" x14ac:dyDescent="0.25">
      <c r="B4521" s="328"/>
      <c r="C4521" s="328"/>
      <c r="D4521" s="329"/>
      <c r="E4521" s="330"/>
      <c r="F4521" s="330"/>
      <c r="G4521" s="330"/>
      <c r="H4521" s="331"/>
      <c r="I4521" s="332"/>
      <c r="J4521" s="332"/>
      <c r="K4521" s="332"/>
      <c r="L4521" s="332"/>
      <c r="M4521" s="332"/>
      <c r="N4521" s="333"/>
    </row>
    <row r="4522" spans="2:14" x14ac:dyDescent="0.25">
      <c r="B4522" s="328"/>
      <c r="C4522" s="328"/>
      <c r="D4522" s="329"/>
      <c r="E4522" s="330"/>
      <c r="F4522" s="330"/>
      <c r="G4522" s="330"/>
      <c r="H4522" s="331"/>
      <c r="I4522" s="332"/>
      <c r="J4522" s="332"/>
      <c r="K4522" s="332"/>
      <c r="L4522" s="332"/>
      <c r="M4522" s="332"/>
      <c r="N4522" s="333"/>
    </row>
    <row r="4523" spans="2:14" x14ac:dyDescent="0.25">
      <c r="B4523" s="328"/>
      <c r="C4523" s="328"/>
      <c r="D4523" s="329"/>
      <c r="E4523" s="330"/>
      <c r="F4523" s="330"/>
      <c r="G4523" s="330"/>
      <c r="H4523" s="331"/>
      <c r="I4523" s="332"/>
      <c r="J4523" s="332"/>
      <c r="K4523" s="332"/>
      <c r="L4523" s="332"/>
      <c r="M4523" s="332"/>
      <c r="N4523" s="333"/>
    </row>
    <row r="4524" spans="2:14" x14ac:dyDescent="0.25">
      <c r="B4524" s="328"/>
      <c r="C4524" s="328"/>
      <c r="D4524" s="329"/>
      <c r="E4524" s="330"/>
      <c r="F4524" s="330"/>
      <c r="G4524" s="330"/>
      <c r="H4524" s="331"/>
      <c r="I4524" s="332"/>
      <c r="J4524" s="332"/>
      <c r="K4524" s="332"/>
      <c r="L4524" s="332"/>
      <c r="M4524" s="332"/>
      <c r="N4524" s="333"/>
    </row>
    <row r="4525" spans="2:14" x14ac:dyDescent="0.25">
      <c r="B4525" s="328"/>
      <c r="C4525" s="328"/>
      <c r="D4525" s="329"/>
      <c r="E4525" s="330"/>
      <c r="F4525" s="330"/>
      <c r="G4525" s="330"/>
      <c r="H4525" s="331"/>
      <c r="I4525" s="332"/>
      <c r="J4525" s="332"/>
      <c r="K4525" s="332"/>
      <c r="L4525" s="332"/>
      <c r="M4525" s="332"/>
      <c r="N4525" s="333"/>
    </row>
    <row r="4526" spans="2:14" x14ac:dyDescent="0.25">
      <c r="B4526" s="328"/>
      <c r="C4526" s="328"/>
      <c r="D4526" s="329"/>
      <c r="E4526" s="330"/>
      <c r="F4526" s="330"/>
      <c r="G4526" s="330"/>
      <c r="H4526" s="331"/>
      <c r="I4526" s="332"/>
      <c r="J4526" s="332"/>
      <c r="K4526" s="332"/>
      <c r="L4526" s="332"/>
      <c r="M4526" s="332"/>
      <c r="N4526" s="333"/>
    </row>
    <row r="4527" spans="2:14" x14ac:dyDescent="0.25">
      <c r="B4527" s="328"/>
      <c r="C4527" s="328"/>
      <c r="D4527" s="329"/>
      <c r="E4527" s="330"/>
      <c r="F4527" s="330"/>
      <c r="G4527" s="330"/>
      <c r="H4527" s="331"/>
      <c r="I4527" s="332"/>
      <c r="J4527" s="332"/>
      <c r="K4527" s="332"/>
      <c r="L4527" s="332"/>
      <c r="M4527" s="332"/>
      <c r="N4527" s="333"/>
    </row>
    <row r="4528" spans="2:14" x14ac:dyDescent="0.25">
      <c r="B4528" s="328"/>
      <c r="C4528" s="328"/>
      <c r="D4528" s="329"/>
      <c r="E4528" s="330"/>
      <c r="F4528" s="330"/>
      <c r="G4528" s="330"/>
      <c r="H4528" s="331"/>
      <c r="I4528" s="332"/>
      <c r="J4528" s="332"/>
      <c r="K4528" s="332"/>
      <c r="L4528" s="332"/>
      <c r="M4528" s="332"/>
      <c r="N4528" s="333"/>
    </row>
    <row r="4529" spans="2:14" x14ac:dyDescent="0.25">
      <c r="B4529" s="328"/>
      <c r="C4529" s="328"/>
      <c r="D4529" s="329"/>
      <c r="E4529" s="330"/>
      <c r="F4529" s="330"/>
      <c r="G4529" s="330"/>
      <c r="H4529" s="331"/>
      <c r="I4529" s="332"/>
      <c r="J4529" s="332"/>
      <c r="K4529" s="332"/>
      <c r="L4529" s="332"/>
      <c r="M4529" s="332"/>
      <c r="N4529" s="333"/>
    </row>
    <row r="4530" spans="2:14" x14ac:dyDescent="0.25">
      <c r="B4530" s="328"/>
      <c r="C4530" s="328"/>
      <c r="D4530" s="329"/>
      <c r="E4530" s="330"/>
      <c r="F4530" s="330"/>
      <c r="G4530" s="330"/>
      <c r="H4530" s="331"/>
      <c r="I4530" s="332"/>
      <c r="J4530" s="332"/>
      <c r="K4530" s="332"/>
      <c r="L4530" s="332"/>
      <c r="M4530" s="332"/>
      <c r="N4530" s="333"/>
    </row>
    <row r="4531" spans="2:14" x14ac:dyDescent="0.25">
      <c r="B4531" s="328"/>
      <c r="C4531" s="328"/>
      <c r="D4531" s="329"/>
      <c r="E4531" s="330"/>
      <c r="F4531" s="330"/>
      <c r="G4531" s="330"/>
      <c r="H4531" s="331"/>
      <c r="I4531" s="332"/>
      <c r="J4531" s="332"/>
      <c r="K4531" s="332"/>
      <c r="L4531" s="332"/>
      <c r="M4531" s="332"/>
      <c r="N4531" s="333"/>
    </row>
    <row r="4532" spans="2:14" x14ac:dyDescent="0.25">
      <c r="B4532" s="328"/>
      <c r="C4532" s="328"/>
      <c r="D4532" s="329"/>
      <c r="E4532" s="330"/>
      <c r="F4532" s="330"/>
      <c r="G4532" s="330"/>
      <c r="H4532" s="331"/>
      <c r="I4532" s="332"/>
      <c r="J4532" s="332"/>
      <c r="K4532" s="332"/>
      <c r="L4532" s="332"/>
      <c r="M4532" s="332"/>
      <c r="N4532" s="333"/>
    </row>
    <row r="4533" spans="2:14" x14ac:dyDescent="0.25">
      <c r="B4533" s="328"/>
      <c r="C4533" s="328"/>
      <c r="D4533" s="329"/>
      <c r="E4533" s="330"/>
      <c r="F4533" s="330"/>
      <c r="G4533" s="330"/>
      <c r="H4533" s="331"/>
      <c r="I4533" s="332"/>
      <c r="J4533" s="332"/>
      <c r="K4533" s="332"/>
      <c r="L4533" s="332"/>
      <c r="M4533" s="332"/>
      <c r="N4533" s="333"/>
    </row>
    <row r="4534" spans="2:14" x14ac:dyDescent="0.25">
      <c r="B4534" s="328"/>
      <c r="C4534" s="328"/>
      <c r="D4534" s="329"/>
      <c r="E4534" s="330"/>
      <c r="F4534" s="330"/>
      <c r="G4534" s="330"/>
      <c r="H4534" s="331"/>
      <c r="I4534" s="332"/>
      <c r="J4534" s="332"/>
      <c r="K4534" s="332"/>
      <c r="L4534" s="332"/>
      <c r="M4534" s="332"/>
      <c r="N4534" s="333"/>
    </row>
    <row r="4535" spans="2:14" x14ac:dyDescent="0.25">
      <c r="B4535" s="328"/>
      <c r="C4535" s="328"/>
      <c r="D4535" s="329"/>
      <c r="E4535" s="330"/>
      <c r="F4535" s="330"/>
      <c r="G4535" s="330"/>
      <c r="H4535" s="331"/>
      <c r="I4535" s="332"/>
      <c r="J4535" s="332"/>
      <c r="K4535" s="332"/>
      <c r="L4535" s="332"/>
      <c r="M4535" s="332"/>
      <c r="N4535" s="333"/>
    </row>
    <row r="4536" spans="2:14" x14ac:dyDescent="0.25">
      <c r="B4536" s="328"/>
      <c r="C4536" s="328"/>
      <c r="D4536" s="329"/>
      <c r="E4536" s="330"/>
      <c r="F4536" s="330"/>
      <c r="G4536" s="330"/>
      <c r="H4536" s="331"/>
      <c r="I4536" s="332"/>
      <c r="J4536" s="332"/>
      <c r="K4536" s="332"/>
      <c r="L4536" s="332"/>
      <c r="M4536" s="332"/>
      <c r="N4536" s="333"/>
    </row>
    <row r="4537" spans="2:14" x14ac:dyDescent="0.25">
      <c r="B4537" s="328"/>
      <c r="C4537" s="328"/>
      <c r="D4537" s="329"/>
      <c r="E4537" s="330"/>
      <c r="F4537" s="330"/>
      <c r="G4537" s="330"/>
      <c r="H4537" s="331"/>
      <c r="I4537" s="332"/>
      <c r="J4537" s="332"/>
      <c r="K4537" s="332"/>
      <c r="L4537" s="332"/>
      <c r="M4537" s="332"/>
      <c r="N4537" s="333"/>
    </row>
    <row r="4538" spans="2:14" x14ac:dyDescent="0.25">
      <c r="B4538" s="328"/>
      <c r="C4538" s="328"/>
      <c r="D4538" s="329"/>
      <c r="E4538" s="330"/>
      <c r="F4538" s="330"/>
      <c r="G4538" s="330"/>
      <c r="H4538" s="331"/>
      <c r="I4538" s="332"/>
      <c r="J4538" s="332"/>
      <c r="K4538" s="332"/>
      <c r="L4538" s="332"/>
      <c r="M4538" s="332"/>
      <c r="N4538" s="333"/>
    </row>
    <row r="4539" spans="2:14" x14ac:dyDescent="0.25">
      <c r="B4539" s="328"/>
      <c r="C4539" s="328"/>
      <c r="D4539" s="329"/>
      <c r="E4539" s="330"/>
      <c r="F4539" s="330"/>
      <c r="G4539" s="330"/>
      <c r="H4539" s="331"/>
      <c r="I4539" s="332"/>
      <c r="J4539" s="332"/>
      <c r="K4539" s="332"/>
      <c r="L4539" s="332"/>
      <c r="M4539" s="332"/>
      <c r="N4539" s="333"/>
    </row>
    <row r="4540" spans="2:14" x14ac:dyDescent="0.25">
      <c r="B4540" s="328"/>
      <c r="C4540" s="328"/>
      <c r="D4540" s="329"/>
      <c r="E4540" s="330"/>
      <c r="F4540" s="330"/>
      <c r="G4540" s="330"/>
      <c r="H4540" s="331"/>
      <c r="I4540" s="332"/>
      <c r="J4540" s="332"/>
      <c r="K4540" s="332"/>
      <c r="L4540" s="332"/>
      <c r="M4540" s="332"/>
      <c r="N4540" s="333"/>
    </row>
    <row r="4541" spans="2:14" x14ac:dyDescent="0.25">
      <c r="B4541" s="328"/>
      <c r="C4541" s="328"/>
      <c r="D4541" s="329"/>
      <c r="E4541" s="330"/>
      <c r="F4541" s="330"/>
      <c r="G4541" s="330"/>
      <c r="H4541" s="331"/>
      <c r="I4541" s="332"/>
      <c r="J4541" s="332"/>
      <c r="K4541" s="332"/>
      <c r="L4541" s="332"/>
      <c r="M4541" s="332"/>
      <c r="N4541" s="333"/>
    </row>
    <row r="4542" spans="2:14" x14ac:dyDescent="0.25">
      <c r="B4542" s="328"/>
      <c r="C4542" s="328"/>
      <c r="D4542" s="329"/>
      <c r="E4542" s="330"/>
      <c r="F4542" s="330"/>
      <c r="G4542" s="330"/>
      <c r="H4542" s="331"/>
      <c r="I4542" s="332"/>
      <c r="J4542" s="332"/>
      <c r="K4542" s="332"/>
      <c r="L4542" s="332"/>
      <c r="M4542" s="332"/>
      <c r="N4542" s="333"/>
    </row>
    <row r="4543" spans="2:14" x14ac:dyDescent="0.25">
      <c r="B4543" s="328"/>
      <c r="C4543" s="328"/>
      <c r="D4543" s="329"/>
      <c r="E4543" s="330"/>
      <c r="F4543" s="330"/>
      <c r="G4543" s="330"/>
      <c r="H4543" s="331"/>
      <c r="I4543" s="332"/>
      <c r="J4543" s="332"/>
      <c r="K4543" s="332"/>
      <c r="L4543" s="332"/>
      <c r="M4543" s="332"/>
      <c r="N4543" s="333"/>
    </row>
    <row r="4544" spans="2:14" x14ac:dyDescent="0.25">
      <c r="B4544" s="328"/>
      <c r="C4544" s="328"/>
      <c r="D4544" s="329"/>
      <c r="E4544" s="330"/>
      <c r="F4544" s="330"/>
      <c r="G4544" s="330"/>
      <c r="H4544" s="331"/>
      <c r="I4544" s="332"/>
      <c r="J4544" s="332"/>
      <c r="K4544" s="332"/>
      <c r="L4544" s="332"/>
      <c r="M4544" s="332"/>
      <c r="N4544" s="333"/>
    </row>
    <row r="4545" spans="2:14" x14ac:dyDescent="0.25">
      <c r="B4545" s="328"/>
      <c r="C4545" s="328"/>
      <c r="D4545" s="329"/>
      <c r="E4545" s="330"/>
      <c r="F4545" s="330"/>
      <c r="G4545" s="330"/>
      <c r="H4545" s="331"/>
      <c r="I4545" s="332"/>
      <c r="J4545" s="332"/>
      <c r="K4545" s="332"/>
      <c r="L4545" s="332"/>
      <c r="M4545" s="332"/>
      <c r="N4545" s="333"/>
    </row>
    <row r="4546" spans="2:14" x14ac:dyDescent="0.25">
      <c r="B4546" s="328"/>
      <c r="C4546" s="328"/>
      <c r="D4546" s="329"/>
      <c r="E4546" s="330"/>
      <c r="F4546" s="330"/>
      <c r="G4546" s="330"/>
      <c r="H4546" s="331"/>
      <c r="I4546" s="332"/>
      <c r="J4546" s="332"/>
      <c r="K4546" s="332"/>
      <c r="L4546" s="332"/>
      <c r="M4546" s="332"/>
      <c r="N4546" s="333"/>
    </row>
    <row r="4547" spans="2:14" x14ac:dyDescent="0.25">
      <c r="B4547" s="328"/>
      <c r="C4547" s="328"/>
      <c r="D4547" s="329"/>
      <c r="E4547" s="330"/>
      <c r="F4547" s="330"/>
      <c r="G4547" s="330"/>
      <c r="H4547" s="331"/>
      <c r="I4547" s="332"/>
      <c r="J4547" s="332"/>
      <c r="K4547" s="332"/>
      <c r="L4547" s="332"/>
      <c r="M4547" s="332"/>
      <c r="N4547" s="333"/>
    </row>
    <row r="4548" spans="2:14" x14ac:dyDescent="0.25">
      <c r="B4548" s="328"/>
      <c r="C4548" s="328"/>
      <c r="D4548" s="329"/>
      <c r="E4548" s="330"/>
      <c r="F4548" s="330"/>
      <c r="G4548" s="330"/>
      <c r="H4548" s="331"/>
      <c r="I4548" s="332"/>
      <c r="J4548" s="332"/>
      <c r="K4548" s="332"/>
      <c r="L4548" s="332"/>
      <c r="M4548" s="332"/>
      <c r="N4548" s="333"/>
    </row>
    <row r="4549" spans="2:14" x14ac:dyDescent="0.25">
      <c r="B4549" s="328"/>
      <c r="C4549" s="328"/>
      <c r="D4549" s="329"/>
      <c r="E4549" s="330"/>
      <c r="F4549" s="330"/>
      <c r="G4549" s="330"/>
      <c r="H4549" s="331"/>
      <c r="I4549" s="332"/>
      <c r="J4549" s="332"/>
      <c r="K4549" s="332"/>
      <c r="L4549" s="332"/>
      <c r="M4549" s="332"/>
      <c r="N4549" s="333"/>
    </row>
    <row r="4550" spans="2:14" x14ac:dyDescent="0.25">
      <c r="B4550" s="328"/>
      <c r="C4550" s="328"/>
      <c r="D4550" s="329"/>
      <c r="E4550" s="330"/>
      <c r="F4550" s="330"/>
      <c r="G4550" s="330"/>
      <c r="H4550" s="331"/>
      <c r="I4550" s="332"/>
      <c r="J4550" s="332"/>
      <c r="K4550" s="332"/>
      <c r="L4550" s="332"/>
      <c r="M4550" s="332"/>
      <c r="N4550" s="333"/>
    </row>
    <row r="4551" spans="2:14" x14ac:dyDescent="0.25">
      <c r="B4551" s="328"/>
      <c r="C4551" s="328"/>
      <c r="D4551" s="329"/>
      <c r="E4551" s="330"/>
      <c r="F4551" s="330"/>
      <c r="G4551" s="330"/>
      <c r="H4551" s="331"/>
      <c r="I4551" s="332"/>
      <c r="J4551" s="332"/>
      <c r="K4551" s="332"/>
      <c r="L4551" s="332"/>
      <c r="M4551" s="332"/>
      <c r="N4551" s="333"/>
    </row>
    <row r="4552" spans="2:14" x14ac:dyDescent="0.25">
      <c r="B4552" s="328"/>
      <c r="C4552" s="328"/>
      <c r="D4552" s="329"/>
      <c r="E4552" s="330"/>
      <c r="F4552" s="330"/>
      <c r="G4552" s="330"/>
      <c r="H4552" s="331"/>
      <c r="I4552" s="332"/>
      <c r="J4552" s="332"/>
      <c r="K4552" s="332"/>
      <c r="L4552" s="332"/>
      <c r="M4552" s="332"/>
      <c r="N4552" s="333"/>
    </row>
    <row r="4553" spans="2:14" x14ac:dyDescent="0.25">
      <c r="B4553" s="328"/>
      <c r="C4553" s="328"/>
      <c r="D4553" s="329"/>
      <c r="E4553" s="330"/>
      <c r="F4553" s="330"/>
      <c r="G4553" s="330"/>
      <c r="H4553" s="331"/>
      <c r="I4553" s="332"/>
      <c r="J4553" s="332"/>
      <c r="K4553" s="332"/>
      <c r="L4553" s="332"/>
      <c r="M4553" s="332"/>
      <c r="N4553" s="333"/>
    </row>
    <row r="4554" spans="2:14" x14ac:dyDescent="0.25">
      <c r="B4554" s="328"/>
      <c r="C4554" s="328"/>
      <c r="D4554" s="329"/>
      <c r="E4554" s="330"/>
      <c r="F4554" s="330"/>
      <c r="G4554" s="330"/>
      <c r="H4554" s="331"/>
      <c r="I4554" s="332"/>
      <c r="J4554" s="332"/>
      <c r="K4554" s="332"/>
      <c r="L4554" s="332"/>
      <c r="M4554" s="332"/>
      <c r="N4554" s="333"/>
    </row>
    <row r="4555" spans="2:14" x14ac:dyDescent="0.25">
      <c r="B4555" s="328"/>
      <c r="C4555" s="328"/>
      <c r="D4555" s="329"/>
      <c r="E4555" s="330"/>
      <c r="F4555" s="330"/>
      <c r="G4555" s="330"/>
      <c r="H4555" s="331"/>
      <c r="I4555" s="332"/>
      <c r="J4555" s="332"/>
      <c r="K4555" s="332"/>
      <c r="L4555" s="332"/>
      <c r="M4555" s="332"/>
      <c r="N4555" s="333"/>
    </row>
    <row r="4556" spans="2:14" x14ac:dyDescent="0.25">
      <c r="B4556" s="328"/>
      <c r="C4556" s="328"/>
      <c r="D4556" s="329"/>
      <c r="E4556" s="330"/>
      <c r="F4556" s="330"/>
      <c r="G4556" s="330"/>
      <c r="H4556" s="331"/>
      <c r="I4556" s="332"/>
      <c r="J4556" s="332"/>
      <c r="K4556" s="332"/>
      <c r="L4556" s="332"/>
      <c r="M4556" s="332"/>
      <c r="N4556" s="333"/>
    </row>
    <row r="4557" spans="2:14" x14ac:dyDescent="0.25">
      <c r="B4557" s="328"/>
      <c r="C4557" s="328"/>
      <c r="D4557" s="329"/>
      <c r="E4557" s="330"/>
      <c r="F4557" s="330"/>
      <c r="G4557" s="330"/>
      <c r="H4557" s="331"/>
      <c r="I4557" s="332"/>
      <c r="J4557" s="332"/>
      <c r="K4557" s="332"/>
      <c r="L4557" s="332"/>
      <c r="M4557" s="332"/>
      <c r="N4557" s="333"/>
    </row>
    <row r="4558" spans="2:14" x14ac:dyDescent="0.25">
      <c r="B4558" s="328"/>
      <c r="C4558" s="328"/>
      <c r="D4558" s="329"/>
      <c r="E4558" s="330"/>
      <c r="F4558" s="330"/>
      <c r="G4558" s="330"/>
      <c r="H4558" s="331"/>
      <c r="I4558" s="332"/>
      <c r="J4558" s="332"/>
      <c r="K4558" s="332"/>
      <c r="L4558" s="332"/>
      <c r="M4558" s="332"/>
      <c r="N4558" s="333"/>
    </row>
    <row r="4559" spans="2:14" x14ac:dyDescent="0.25">
      <c r="B4559" s="328"/>
      <c r="C4559" s="328"/>
      <c r="D4559" s="329"/>
      <c r="E4559" s="330"/>
      <c r="F4559" s="330"/>
      <c r="G4559" s="330"/>
      <c r="H4559" s="331"/>
      <c r="I4559" s="332"/>
      <c r="J4559" s="332"/>
      <c r="K4559" s="332"/>
      <c r="L4559" s="332"/>
      <c r="M4559" s="332"/>
      <c r="N4559" s="333"/>
    </row>
    <row r="4560" spans="2:14" x14ac:dyDescent="0.25">
      <c r="B4560" s="328"/>
      <c r="C4560" s="328"/>
      <c r="D4560" s="329"/>
      <c r="E4560" s="330"/>
      <c r="F4560" s="330"/>
      <c r="G4560" s="330"/>
      <c r="H4560" s="331"/>
      <c r="I4560" s="332"/>
      <c r="J4560" s="332"/>
      <c r="K4560" s="332"/>
      <c r="L4560" s="332"/>
      <c r="M4560" s="332"/>
      <c r="N4560" s="333"/>
    </row>
    <row r="4561" spans="2:14" x14ac:dyDescent="0.25">
      <c r="B4561" s="328"/>
      <c r="C4561" s="328"/>
      <c r="D4561" s="329"/>
      <c r="E4561" s="330"/>
      <c r="F4561" s="330"/>
      <c r="G4561" s="330"/>
      <c r="H4561" s="331"/>
      <c r="I4561" s="332"/>
      <c r="J4561" s="332"/>
      <c r="K4561" s="332"/>
      <c r="L4561" s="332"/>
      <c r="M4561" s="332"/>
      <c r="N4561" s="333"/>
    </row>
    <row r="4562" spans="2:14" x14ac:dyDescent="0.25">
      <c r="B4562" s="328"/>
      <c r="C4562" s="328"/>
      <c r="D4562" s="329"/>
      <c r="E4562" s="330"/>
      <c r="F4562" s="330"/>
      <c r="G4562" s="330"/>
      <c r="H4562" s="331"/>
      <c r="I4562" s="332"/>
      <c r="J4562" s="332"/>
      <c r="K4562" s="332"/>
      <c r="L4562" s="332"/>
      <c r="M4562" s="332"/>
      <c r="N4562" s="333"/>
    </row>
    <row r="4563" spans="2:14" x14ac:dyDescent="0.25">
      <c r="B4563" s="328"/>
      <c r="C4563" s="328"/>
      <c r="D4563" s="329"/>
      <c r="E4563" s="330"/>
      <c r="F4563" s="330"/>
      <c r="G4563" s="330"/>
      <c r="H4563" s="331"/>
      <c r="I4563" s="332"/>
      <c r="J4563" s="332"/>
      <c r="K4563" s="332"/>
      <c r="L4563" s="332"/>
      <c r="M4563" s="332"/>
      <c r="N4563" s="333"/>
    </row>
    <row r="4564" spans="2:14" x14ac:dyDescent="0.25">
      <c r="B4564" s="328"/>
      <c r="C4564" s="328"/>
      <c r="D4564" s="329"/>
      <c r="E4564" s="330"/>
      <c r="F4564" s="330"/>
      <c r="G4564" s="330"/>
      <c r="H4564" s="331"/>
      <c r="I4564" s="332"/>
      <c r="J4564" s="332"/>
      <c r="K4564" s="332"/>
      <c r="L4564" s="332"/>
      <c r="M4564" s="332"/>
      <c r="N4564" s="333"/>
    </row>
    <row r="4565" spans="2:14" x14ac:dyDescent="0.25">
      <c r="B4565" s="328"/>
      <c r="C4565" s="328"/>
      <c r="D4565" s="329"/>
      <c r="E4565" s="330"/>
      <c r="F4565" s="330"/>
      <c r="G4565" s="330"/>
      <c r="H4565" s="331"/>
      <c r="I4565" s="332"/>
      <c r="J4565" s="332"/>
      <c r="K4565" s="332"/>
      <c r="L4565" s="332"/>
      <c r="M4565" s="332"/>
      <c r="N4565" s="333"/>
    </row>
    <row r="4566" spans="2:14" x14ac:dyDescent="0.25">
      <c r="B4566" s="328"/>
      <c r="C4566" s="328"/>
      <c r="D4566" s="329"/>
      <c r="E4566" s="330"/>
      <c r="F4566" s="330"/>
      <c r="G4566" s="330"/>
      <c r="H4566" s="331"/>
      <c r="I4566" s="332"/>
      <c r="J4566" s="332"/>
      <c r="K4566" s="332"/>
      <c r="L4566" s="332"/>
      <c r="M4566" s="332"/>
      <c r="N4566" s="333"/>
    </row>
    <row r="4567" spans="2:14" x14ac:dyDescent="0.25">
      <c r="B4567" s="328"/>
      <c r="C4567" s="328"/>
      <c r="D4567" s="329"/>
      <c r="E4567" s="330"/>
      <c r="F4567" s="330"/>
      <c r="G4567" s="330"/>
      <c r="H4567" s="331"/>
      <c r="I4567" s="332"/>
      <c r="J4567" s="332"/>
      <c r="K4567" s="332"/>
      <c r="L4567" s="332"/>
      <c r="M4567" s="332"/>
      <c r="N4567" s="333"/>
    </row>
    <row r="4568" spans="2:14" x14ac:dyDescent="0.25">
      <c r="B4568" s="328"/>
      <c r="C4568" s="328"/>
      <c r="D4568" s="329"/>
      <c r="E4568" s="330"/>
      <c r="F4568" s="330"/>
      <c r="G4568" s="330"/>
      <c r="H4568" s="331"/>
      <c r="I4568" s="332"/>
      <c r="J4568" s="332"/>
      <c r="K4568" s="332"/>
      <c r="L4568" s="332"/>
      <c r="M4568" s="332"/>
      <c r="N4568" s="333"/>
    </row>
    <row r="4569" spans="2:14" x14ac:dyDescent="0.25">
      <c r="B4569" s="328"/>
      <c r="C4569" s="328"/>
      <c r="D4569" s="329"/>
      <c r="E4569" s="330"/>
      <c r="F4569" s="330"/>
      <c r="G4569" s="330"/>
      <c r="H4569" s="331"/>
      <c r="I4569" s="332"/>
      <c r="J4569" s="332"/>
      <c r="K4569" s="332"/>
      <c r="L4569" s="332"/>
      <c r="M4569" s="332"/>
      <c r="N4569" s="333"/>
    </row>
    <row r="4570" spans="2:14" x14ac:dyDescent="0.25">
      <c r="B4570" s="328"/>
      <c r="C4570" s="328"/>
      <c r="D4570" s="329"/>
      <c r="E4570" s="330"/>
      <c r="F4570" s="330"/>
      <c r="G4570" s="330"/>
      <c r="H4570" s="331"/>
      <c r="I4570" s="332"/>
      <c r="J4570" s="332"/>
      <c r="K4570" s="332"/>
      <c r="L4570" s="332"/>
      <c r="M4570" s="332"/>
      <c r="N4570" s="333"/>
    </row>
    <row r="4571" spans="2:14" x14ac:dyDescent="0.25">
      <c r="B4571" s="328"/>
      <c r="C4571" s="328"/>
      <c r="D4571" s="329"/>
      <c r="E4571" s="330"/>
      <c r="F4571" s="330"/>
      <c r="G4571" s="330"/>
      <c r="H4571" s="331"/>
      <c r="I4571" s="332"/>
      <c r="J4571" s="332"/>
      <c r="K4571" s="332"/>
      <c r="L4571" s="332"/>
      <c r="M4571" s="332"/>
      <c r="N4571" s="333"/>
    </row>
    <row r="4572" spans="2:14" x14ac:dyDescent="0.25">
      <c r="B4572" s="328"/>
      <c r="C4572" s="328"/>
      <c r="D4572" s="329"/>
      <c r="E4572" s="330"/>
      <c r="F4572" s="330"/>
      <c r="G4572" s="330"/>
      <c r="H4572" s="331"/>
      <c r="I4572" s="332"/>
      <c r="J4572" s="332"/>
      <c r="K4572" s="332"/>
      <c r="L4572" s="332"/>
      <c r="M4572" s="332"/>
      <c r="N4572" s="333"/>
    </row>
    <row r="4573" spans="2:14" x14ac:dyDescent="0.25">
      <c r="B4573" s="328"/>
      <c r="C4573" s="328"/>
      <c r="D4573" s="329"/>
      <c r="E4573" s="330"/>
      <c r="F4573" s="330"/>
      <c r="G4573" s="330"/>
      <c r="H4573" s="331"/>
      <c r="I4573" s="332"/>
      <c r="J4573" s="332"/>
      <c r="K4573" s="332"/>
      <c r="L4573" s="332"/>
      <c r="M4573" s="332"/>
      <c r="N4573" s="333"/>
    </row>
    <row r="4574" spans="2:14" x14ac:dyDescent="0.25">
      <c r="B4574" s="328"/>
      <c r="C4574" s="328"/>
      <c r="D4574" s="329"/>
      <c r="E4574" s="330"/>
      <c r="F4574" s="330"/>
      <c r="G4574" s="330"/>
      <c r="H4574" s="331"/>
      <c r="I4574" s="332"/>
      <c r="J4574" s="332"/>
      <c r="K4574" s="332"/>
      <c r="L4574" s="332"/>
      <c r="M4574" s="332"/>
      <c r="N4574" s="333"/>
    </row>
    <row r="4575" spans="2:14" x14ac:dyDescent="0.25">
      <c r="B4575" s="328"/>
      <c r="C4575" s="328"/>
      <c r="D4575" s="329"/>
      <c r="E4575" s="330"/>
      <c r="F4575" s="330"/>
      <c r="G4575" s="330"/>
      <c r="H4575" s="331"/>
      <c r="I4575" s="332"/>
      <c r="J4575" s="332"/>
      <c r="K4575" s="332"/>
      <c r="L4575" s="332"/>
      <c r="M4575" s="332"/>
      <c r="N4575" s="333"/>
    </row>
    <row r="4576" spans="2:14" x14ac:dyDescent="0.25">
      <c r="B4576" s="328"/>
      <c r="C4576" s="328"/>
      <c r="D4576" s="329"/>
      <c r="E4576" s="330"/>
      <c r="F4576" s="330"/>
      <c r="G4576" s="330"/>
      <c r="H4576" s="331"/>
      <c r="I4576" s="332"/>
      <c r="J4576" s="332"/>
      <c r="K4576" s="332"/>
      <c r="L4576" s="332"/>
      <c r="M4576" s="332"/>
      <c r="N4576" s="333"/>
    </row>
    <row r="4577" spans="2:14" x14ac:dyDescent="0.25">
      <c r="B4577" s="328"/>
      <c r="C4577" s="328"/>
      <c r="D4577" s="329"/>
      <c r="E4577" s="330"/>
      <c r="F4577" s="330"/>
      <c r="G4577" s="330"/>
      <c r="H4577" s="331"/>
      <c r="I4577" s="332"/>
      <c r="J4577" s="332"/>
      <c r="K4577" s="332"/>
      <c r="L4577" s="332"/>
      <c r="M4577" s="332"/>
      <c r="N4577" s="333"/>
    </row>
    <row r="4578" spans="2:14" x14ac:dyDescent="0.25">
      <c r="B4578" s="328"/>
      <c r="C4578" s="328"/>
      <c r="D4578" s="329"/>
      <c r="E4578" s="330"/>
      <c r="F4578" s="330"/>
      <c r="G4578" s="330"/>
      <c r="H4578" s="331"/>
      <c r="I4578" s="332"/>
      <c r="J4578" s="332"/>
      <c r="K4578" s="332"/>
      <c r="L4578" s="332"/>
      <c r="M4578" s="332"/>
      <c r="N4578" s="333"/>
    </row>
    <row r="4579" spans="2:14" x14ac:dyDescent="0.25">
      <c r="B4579" s="328"/>
      <c r="C4579" s="328"/>
      <c r="D4579" s="329"/>
      <c r="E4579" s="330"/>
      <c r="F4579" s="330"/>
      <c r="G4579" s="330"/>
      <c r="H4579" s="331"/>
      <c r="I4579" s="332"/>
      <c r="J4579" s="332"/>
      <c r="K4579" s="332"/>
      <c r="L4579" s="332"/>
      <c r="M4579" s="332"/>
      <c r="N4579" s="333"/>
    </row>
    <row r="4580" spans="2:14" x14ac:dyDescent="0.25">
      <c r="B4580" s="328"/>
      <c r="C4580" s="328"/>
      <c r="D4580" s="329"/>
      <c r="E4580" s="330"/>
      <c r="F4580" s="330"/>
      <c r="G4580" s="330"/>
      <c r="H4580" s="331"/>
      <c r="I4580" s="332"/>
      <c r="J4580" s="332"/>
      <c r="K4580" s="332"/>
      <c r="L4580" s="332"/>
      <c r="M4580" s="332"/>
      <c r="N4580" s="333"/>
    </row>
    <row r="4581" spans="2:14" x14ac:dyDescent="0.25">
      <c r="B4581" s="328"/>
      <c r="C4581" s="328"/>
      <c r="D4581" s="329"/>
      <c r="E4581" s="330"/>
      <c r="F4581" s="330"/>
      <c r="G4581" s="330"/>
      <c r="H4581" s="331"/>
      <c r="I4581" s="332"/>
      <c r="J4581" s="332"/>
      <c r="K4581" s="332"/>
      <c r="L4581" s="332"/>
      <c r="M4581" s="332"/>
      <c r="N4581" s="333"/>
    </row>
    <row r="4582" spans="2:14" x14ac:dyDescent="0.25">
      <c r="B4582" s="328"/>
      <c r="C4582" s="328"/>
      <c r="D4582" s="329"/>
      <c r="E4582" s="330"/>
      <c r="F4582" s="330"/>
      <c r="G4582" s="330"/>
      <c r="H4582" s="331"/>
      <c r="I4582" s="332"/>
      <c r="J4582" s="332"/>
      <c r="K4582" s="332"/>
      <c r="L4582" s="332"/>
      <c r="M4582" s="332"/>
      <c r="N4582" s="333"/>
    </row>
    <row r="4583" spans="2:14" x14ac:dyDescent="0.25">
      <c r="B4583" s="328"/>
      <c r="C4583" s="328"/>
      <c r="D4583" s="329"/>
      <c r="E4583" s="330"/>
      <c r="F4583" s="330"/>
      <c r="G4583" s="330"/>
      <c r="H4583" s="331"/>
      <c r="I4583" s="332"/>
      <c r="J4583" s="332"/>
      <c r="K4583" s="332"/>
      <c r="L4583" s="332"/>
      <c r="M4583" s="332"/>
      <c r="N4583" s="333"/>
    </row>
    <row r="4584" spans="2:14" x14ac:dyDescent="0.25">
      <c r="B4584" s="328"/>
      <c r="C4584" s="328"/>
      <c r="D4584" s="329"/>
      <c r="E4584" s="330"/>
      <c r="F4584" s="330"/>
      <c r="G4584" s="330"/>
      <c r="H4584" s="331"/>
      <c r="I4584" s="332"/>
      <c r="J4584" s="332"/>
      <c r="K4584" s="332"/>
      <c r="L4584" s="332"/>
      <c r="M4584" s="332"/>
      <c r="N4584" s="333"/>
    </row>
    <row r="4585" spans="2:14" x14ac:dyDescent="0.25">
      <c r="B4585" s="328"/>
      <c r="C4585" s="328"/>
      <c r="D4585" s="329"/>
      <c r="E4585" s="330"/>
      <c r="F4585" s="330"/>
      <c r="G4585" s="330"/>
      <c r="H4585" s="331"/>
      <c r="I4585" s="332"/>
      <c r="J4585" s="332"/>
      <c r="K4585" s="332"/>
      <c r="L4585" s="332"/>
      <c r="M4585" s="332"/>
      <c r="N4585" s="333"/>
    </row>
    <row r="4586" spans="2:14" x14ac:dyDescent="0.25">
      <c r="B4586" s="328"/>
      <c r="C4586" s="328"/>
      <c r="D4586" s="329"/>
      <c r="E4586" s="330"/>
      <c r="F4586" s="330"/>
      <c r="G4586" s="330"/>
      <c r="H4586" s="331"/>
      <c r="I4586" s="332"/>
      <c r="J4586" s="332"/>
      <c r="K4586" s="332"/>
      <c r="L4586" s="332"/>
      <c r="M4586" s="332"/>
      <c r="N4586" s="333"/>
    </row>
    <row r="4587" spans="2:14" x14ac:dyDescent="0.25">
      <c r="B4587" s="328"/>
      <c r="C4587" s="328"/>
      <c r="D4587" s="329"/>
      <c r="E4587" s="330"/>
      <c r="F4587" s="330"/>
      <c r="G4587" s="330"/>
      <c r="H4587" s="331"/>
      <c r="I4587" s="332"/>
      <c r="J4587" s="332"/>
      <c r="K4587" s="332"/>
      <c r="L4587" s="332"/>
      <c r="M4587" s="332"/>
      <c r="N4587" s="333"/>
    </row>
    <row r="4588" spans="2:14" x14ac:dyDescent="0.25">
      <c r="B4588" s="328"/>
      <c r="C4588" s="328"/>
      <c r="D4588" s="329"/>
      <c r="E4588" s="330"/>
      <c r="F4588" s="330"/>
      <c r="G4588" s="330"/>
      <c r="H4588" s="331"/>
      <c r="I4588" s="332"/>
      <c r="J4588" s="332"/>
      <c r="K4588" s="332"/>
      <c r="L4588" s="332"/>
      <c r="M4588" s="332"/>
      <c r="N4588" s="333"/>
    </row>
    <row r="4589" spans="2:14" x14ac:dyDescent="0.25">
      <c r="B4589" s="328"/>
      <c r="C4589" s="328"/>
      <c r="D4589" s="329"/>
      <c r="E4589" s="330"/>
      <c r="F4589" s="330"/>
      <c r="G4589" s="330"/>
      <c r="H4589" s="331"/>
      <c r="I4589" s="332"/>
      <c r="J4589" s="332"/>
      <c r="K4589" s="332"/>
      <c r="L4589" s="332"/>
      <c r="M4589" s="332"/>
      <c r="N4589" s="333"/>
    </row>
    <row r="4590" spans="2:14" x14ac:dyDescent="0.25">
      <c r="B4590" s="328"/>
      <c r="C4590" s="328"/>
      <c r="D4590" s="329"/>
      <c r="E4590" s="330"/>
      <c r="F4590" s="330"/>
      <c r="G4590" s="330"/>
      <c r="H4590" s="331"/>
      <c r="I4590" s="332"/>
      <c r="J4590" s="332"/>
      <c r="K4590" s="332"/>
      <c r="L4590" s="332"/>
      <c r="M4590" s="332"/>
      <c r="N4590" s="333"/>
    </row>
    <row r="4591" spans="2:14" x14ac:dyDescent="0.25">
      <c r="B4591" s="328"/>
      <c r="C4591" s="328"/>
      <c r="D4591" s="329"/>
      <c r="E4591" s="330"/>
      <c r="F4591" s="330"/>
      <c r="G4591" s="330"/>
      <c r="H4591" s="331"/>
      <c r="I4591" s="332"/>
      <c r="J4591" s="332"/>
      <c r="K4591" s="332"/>
      <c r="L4591" s="332"/>
      <c r="M4591" s="332"/>
      <c r="N4591" s="333"/>
    </row>
    <row r="4592" spans="2:14" x14ac:dyDescent="0.25">
      <c r="B4592" s="328"/>
      <c r="C4592" s="328"/>
      <c r="D4592" s="329"/>
      <c r="E4592" s="330"/>
      <c r="F4592" s="330"/>
      <c r="G4592" s="330"/>
      <c r="H4592" s="331"/>
      <c r="I4592" s="332"/>
      <c r="J4592" s="332"/>
      <c r="K4592" s="332"/>
      <c r="L4592" s="332"/>
      <c r="M4592" s="332"/>
      <c r="N4592" s="333"/>
    </row>
    <row r="4593" spans="2:14" x14ac:dyDescent="0.25">
      <c r="B4593" s="328"/>
      <c r="C4593" s="328"/>
      <c r="D4593" s="329"/>
      <c r="E4593" s="330"/>
      <c r="F4593" s="330"/>
      <c r="G4593" s="330"/>
      <c r="H4593" s="331"/>
      <c r="I4593" s="332"/>
      <c r="J4593" s="332"/>
      <c r="K4593" s="332"/>
      <c r="L4593" s="332"/>
      <c r="M4593" s="332"/>
      <c r="N4593" s="333"/>
    </row>
    <row r="4594" spans="2:14" x14ac:dyDescent="0.25">
      <c r="B4594" s="328"/>
      <c r="C4594" s="328"/>
      <c r="D4594" s="329"/>
      <c r="E4594" s="330"/>
      <c r="F4594" s="330"/>
      <c r="G4594" s="330"/>
      <c r="H4594" s="331"/>
      <c r="I4594" s="332"/>
      <c r="J4594" s="332"/>
      <c r="K4594" s="332"/>
      <c r="L4594" s="332"/>
      <c r="M4594" s="332"/>
      <c r="N4594" s="333"/>
    </row>
    <row r="4595" spans="2:14" x14ac:dyDescent="0.25">
      <c r="B4595" s="328"/>
      <c r="C4595" s="328"/>
      <c r="D4595" s="329"/>
      <c r="E4595" s="330"/>
      <c r="F4595" s="330"/>
      <c r="G4595" s="330"/>
      <c r="H4595" s="331"/>
      <c r="I4595" s="332"/>
      <c r="J4595" s="332"/>
      <c r="K4595" s="332"/>
      <c r="L4595" s="332"/>
      <c r="M4595" s="332"/>
      <c r="N4595" s="333"/>
    </row>
    <row r="4596" spans="2:14" x14ac:dyDescent="0.25">
      <c r="B4596" s="328"/>
      <c r="C4596" s="328"/>
      <c r="D4596" s="329"/>
      <c r="E4596" s="330"/>
      <c r="F4596" s="330"/>
      <c r="G4596" s="330"/>
      <c r="H4596" s="331"/>
      <c r="I4596" s="332"/>
      <c r="J4596" s="332"/>
      <c r="K4596" s="332"/>
      <c r="L4596" s="332"/>
      <c r="M4596" s="332"/>
      <c r="N4596" s="333"/>
    </row>
    <row r="4597" spans="2:14" x14ac:dyDescent="0.25">
      <c r="B4597" s="328"/>
      <c r="C4597" s="328"/>
      <c r="D4597" s="329"/>
      <c r="E4597" s="330"/>
      <c r="F4597" s="330"/>
      <c r="G4597" s="330"/>
      <c r="H4597" s="331"/>
      <c r="I4597" s="332"/>
      <c r="J4597" s="332"/>
      <c r="K4597" s="332"/>
      <c r="L4597" s="332"/>
      <c r="M4597" s="332"/>
      <c r="N4597" s="333"/>
    </row>
    <row r="4598" spans="2:14" x14ac:dyDescent="0.25">
      <c r="B4598" s="328"/>
      <c r="C4598" s="328"/>
      <c r="D4598" s="329"/>
      <c r="E4598" s="330"/>
      <c r="F4598" s="330"/>
      <c r="G4598" s="330"/>
      <c r="H4598" s="331"/>
      <c r="I4598" s="332"/>
      <c r="J4598" s="332"/>
      <c r="K4598" s="332"/>
      <c r="L4598" s="332"/>
      <c r="M4598" s="332"/>
      <c r="N4598" s="333"/>
    </row>
    <row r="4599" spans="2:14" x14ac:dyDescent="0.25">
      <c r="B4599" s="328"/>
      <c r="C4599" s="328"/>
      <c r="D4599" s="329"/>
      <c r="E4599" s="330"/>
      <c r="F4599" s="330"/>
      <c r="G4599" s="330"/>
      <c r="H4599" s="331"/>
      <c r="I4599" s="332"/>
      <c r="J4599" s="332"/>
      <c r="K4599" s="332"/>
      <c r="L4599" s="332"/>
      <c r="M4599" s="332"/>
      <c r="N4599" s="333"/>
    </row>
    <row r="4600" spans="2:14" x14ac:dyDescent="0.25">
      <c r="B4600" s="328"/>
      <c r="C4600" s="328"/>
      <c r="D4600" s="329"/>
      <c r="E4600" s="330"/>
      <c r="F4600" s="330"/>
      <c r="G4600" s="330"/>
      <c r="H4600" s="331"/>
      <c r="I4600" s="332"/>
      <c r="J4600" s="332"/>
      <c r="K4600" s="332"/>
      <c r="L4600" s="332"/>
      <c r="M4600" s="332"/>
      <c r="N4600" s="333"/>
    </row>
    <row r="4601" spans="2:14" x14ac:dyDescent="0.25">
      <c r="B4601" s="328"/>
      <c r="C4601" s="328"/>
      <c r="D4601" s="329"/>
      <c r="E4601" s="330"/>
      <c r="F4601" s="330"/>
      <c r="G4601" s="330"/>
      <c r="H4601" s="331"/>
      <c r="I4601" s="332"/>
      <c r="J4601" s="332"/>
      <c r="K4601" s="332"/>
      <c r="L4601" s="332"/>
      <c r="M4601" s="332"/>
      <c r="N4601" s="333"/>
    </row>
    <row r="4602" spans="2:14" x14ac:dyDescent="0.25">
      <c r="B4602" s="328"/>
      <c r="C4602" s="328"/>
      <c r="D4602" s="329"/>
      <c r="E4602" s="330"/>
      <c r="F4602" s="330"/>
      <c r="G4602" s="330"/>
      <c r="H4602" s="331"/>
      <c r="I4602" s="332"/>
      <c r="J4602" s="332"/>
      <c r="K4602" s="332"/>
      <c r="L4602" s="332"/>
      <c r="M4602" s="332"/>
      <c r="N4602" s="333"/>
    </row>
    <row r="4603" spans="2:14" x14ac:dyDescent="0.25">
      <c r="B4603" s="328"/>
      <c r="C4603" s="328"/>
      <c r="D4603" s="329"/>
      <c r="E4603" s="330"/>
      <c r="F4603" s="330"/>
      <c r="G4603" s="330"/>
      <c r="H4603" s="331"/>
      <c r="I4603" s="332"/>
      <c r="J4603" s="332"/>
      <c r="K4603" s="332"/>
      <c r="L4603" s="332"/>
      <c r="M4603" s="332"/>
      <c r="N4603" s="333"/>
    </row>
    <row r="4604" spans="2:14" x14ac:dyDescent="0.25">
      <c r="B4604" s="328"/>
      <c r="C4604" s="328"/>
      <c r="D4604" s="329"/>
      <c r="E4604" s="330"/>
      <c r="F4604" s="330"/>
      <c r="G4604" s="330"/>
      <c r="H4604" s="331"/>
      <c r="I4604" s="332"/>
      <c r="J4604" s="332"/>
      <c r="K4604" s="332"/>
      <c r="L4604" s="332"/>
      <c r="M4604" s="332"/>
      <c r="N4604" s="333"/>
    </row>
    <row r="4605" spans="2:14" x14ac:dyDescent="0.25">
      <c r="B4605" s="328"/>
      <c r="C4605" s="328"/>
      <c r="D4605" s="329"/>
      <c r="E4605" s="330"/>
      <c r="F4605" s="330"/>
      <c r="G4605" s="330"/>
      <c r="H4605" s="331"/>
      <c r="I4605" s="332"/>
      <c r="J4605" s="332"/>
      <c r="K4605" s="332"/>
      <c r="L4605" s="332"/>
      <c r="M4605" s="332"/>
      <c r="N4605" s="333"/>
    </row>
    <row r="4606" spans="2:14" x14ac:dyDescent="0.25">
      <c r="B4606" s="328"/>
      <c r="C4606" s="328"/>
      <c r="D4606" s="329"/>
      <c r="E4606" s="330"/>
      <c r="F4606" s="330"/>
      <c r="G4606" s="330"/>
      <c r="H4606" s="331"/>
      <c r="I4606" s="332"/>
      <c r="J4606" s="332"/>
      <c r="K4606" s="332"/>
      <c r="L4606" s="332"/>
      <c r="M4606" s="332"/>
      <c r="N4606" s="333"/>
    </row>
    <row r="4607" spans="2:14" x14ac:dyDescent="0.25">
      <c r="B4607" s="328"/>
      <c r="C4607" s="328"/>
      <c r="D4607" s="329"/>
      <c r="E4607" s="330"/>
      <c r="F4607" s="330"/>
      <c r="G4607" s="330"/>
      <c r="H4607" s="331"/>
      <c r="I4607" s="332"/>
      <c r="J4607" s="332"/>
      <c r="K4607" s="332"/>
      <c r="L4607" s="332"/>
      <c r="M4607" s="332"/>
      <c r="N4607" s="333"/>
    </row>
    <row r="4608" spans="2:14" x14ac:dyDescent="0.25">
      <c r="B4608" s="328"/>
      <c r="C4608" s="328"/>
      <c r="D4608" s="329"/>
      <c r="E4608" s="330"/>
      <c r="F4608" s="330"/>
      <c r="G4608" s="330"/>
      <c r="H4608" s="331"/>
      <c r="I4608" s="332"/>
      <c r="J4608" s="332"/>
      <c r="K4608" s="332"/>
      <c r="L4608" s="332"/>
      <c r="M4608" s="332"/>
      <c r="N4608" s="333"/>
    </row>
    <row r="4609" spans="2:14" x14ac:dyDescent="0.25">
      <c r="B4609" s="328"/>
      <c r="C4609" s="328"/>
      <c r="D4609" s="329"/>
      <c r="E4609" s="330"/>
      <c r="F4609" s="330"/>
      <c r="G4609" s="330"/>
      <c r="H4609" s="331"/>
      <c r="I4609" s="332"/>
      <c r="J4609" s="332"/>
      <c r="K4609" s="332"/>
      <c r="L4609" s="332"/>
      <c r="M4609" s="332"/>
      <c r="N4609" s="333"/>
    </row>
    <row r="4610" spans="2:14" x14ac:dyDescent="0.25">
      <c r="B4610" s="328"/>
      <c r="C4610" s="328"/>
      <c r="D4610" s="329"/>
      <c r="E4610" s="330"/>
      <c r="F4610" s="330"/>
      <c r="G4610" s="330"/>
      <c r="H4610" s="331"/>
      <c r="I4610" s="332"/>
      <c r="J4610" s="332"/>
      <c r="K4610" s="332"/>
      <c r="L4610" s="332"/>
      <c r="M4610" s="332"/>
      <c r="N4610" s="333"/>
    </row>
    <row r="4611" spans="2:14" x14ac:dyDescent="0.25">
      <c r="B4611" s="328"/>
      <c r="C4611" s="328"/>
      <c r="D4611" s="329"/>
      <c r="E4611" s="330"/>
      <c r="F4611" s="330"/>
      <c r="G4611" s="330"/>
      <c r="H4611" s="331"/>
      <c r="I4611" s="332"/>
      <c r="J4611" s="332"/>
      <c r="K4611" s="332"/>
      <c r="L4611" s="332"/>
      <c r="M4611" s="332"/>
      <c r="N4611" s="333"/>
    </row>
    <row r="4612" spans="2:14" x14ac:dyDescent="0.25">
      <c r="B4612" s="328"/>
      <c r="C4612" s="328"/>
      <c r="D4612" s="329"/>
      <c r="E4612" s="330"/>
      <c r="F4612" s="330"/>
      <c r="G4612" s="330"/>
      <c r="H4612" s="331"/>
      <c r="I4612" s="332"/>
      <c r="J4612" s="332"/>
      <c r="K4612" s="332"/>
      <c r="L4612" s="332"/>
      <c r="M4612" s="332"/>
      <c r="N4612" s="333"/>
    </row>
    <row r="4613" spans="2:14" x14ac:dyDescent="0.25">
      <c r="B4613" s="328"/>
      <c r="C4613" s="328"/>
      <c r="D4613" s="329"/>
      <c r="E4613" s="330"/>
      <c r="F4613" s="330"/>
      <c r="G4613" s="330"/>
      <c r="H4613" s="331"/>
      <c r="I4613" s="332"/>
      <c r="J4613" s="332"/>
      <c r="K4613" s="332"/>
      <c r="L4613" s="332"/>
      <c r="M4613" s="332"/>
      <c r="N4613" s="333"/>
    </row>
    <row r="4614" spans="2:14" x14ac:dyDescent="0.25">
      <c r="B4614" s="328"/>
      <c r="C4614" s="328"/>
      <c r="D4614" s="329"/>
      <c r="E4614" s="330"/>
      <c r="F4614" s="330"/>
      <c r="G4614" s="330"/>
      <c r="H4614" s="331"/>
      <c r="I4614" s="332"/>
      <c r="J4614" s="332"/>
      <c r="K4614" s="332"/>
      <c r="L4614" s="332"/>
      <c r="M4614" s="332"/>
      <c r="N4614" s="333"/>
    </row>
    <row r="4615" spans="2:14" x14ac:dyDescent="0.25">
      <c r="B4615" s="328"/>
      <c r="C4615" s="328"/>
      <c r="D4615" s="329"/>
      <c r="E4615" s="330"/>
      <c r="F4615" s="330"/>
      <c r="G4615" s="330"/>
      <c r="H4615" s="331"/>
      <c r="I4615" s="332"/>
      <c r="J4615" s="332"/>
      <c r="K4615" s="332"/>
      <c r="L4615" s="332"/>
      <c r="M4615" s="332"/>
      <c r="N4615" s="333"/>
    </row>
    <row r="4616" spans="2:14" x14ac:dyDescent="0.25">
      <c r="B4616" s="328"/>
      <c r="C4616" s="328"/>
      <c r="D4616" s="329"/>
      <c r="E4616" s="330"/>
      <c r="F4616" s="330"/>
      <c r="G4616" s="330"/>
      <c r="H4616" s="331"/>
      <c r="I4616" s="332"/>
      <c r="J4616" s="332"/>
      <c r="K4616" s="332"/>
      <c r="L4616" s="332"/>
      <c r="M4616" s="332"/>
      <c r="N4616" s="333"/>
    </row>
    <row r="4617" spans="2:14" x14ac:dyDescent="0.25">
      <c r="B4617" s="328"/>
      <c r="C4617" s="328"/>
      <c r="D4617" s="329"/>
      <c r="E4617" s="330"/>
      <c r="F4617" s="330"/>
      <c r="G4617" s="330"/>
      <c r="H4617" s="331"/>
      <c r="I4617" s="332"/>
      <c r="J4617" s="332"/>
      <c r="K4617" s="332"/>
      <c r="L4617" s="332"/>
      <c r="M4617" s="332"/>
      <c r="N4617" s="333"/>
    </row>
    <row r="4618" spans="2:14" x14ac:dyDescent="0.25">
      <c r="B4618" s="328"/>
      <c r="C4618" s="328"/>
      <c r="D4618" s="329"/>
      <c r="E4618" s="330"/>
      <c r="F4618" s="330"/>
      <c r="G4618" s="330"/>
      <c r="H4618" s="331"/>
      <c r="I4618" s="332"/>
      <c r="J4618" s="332"/>
      <c r="K4618" s="332"/>
      <c r="L4618" s="332"/>
      <c r="M4618" s="332"/>
      <c r="N4618" s="333"/>
    </row>
    <row r="4619" spans="2:14" x14ac:dyDescent="0.25">
      <c r="B4619" s="328"/>
      <c r="C4619" s="328"/>
      <c r="D4619" s="329"/>
      <c r="E4619" s="330"/>
      <c r="F4619" s="330"/>
      <c r="G4619" s="330"/>
      <c r="H4619" s="331"/>
      <c r="I4619" s="332"/>
      <c r="J4619" s="332"/>
      <c r="K4619" s="332"/>
      <c r="L4619" s="332"/>
      <c r="M4619" s="332"/>
      <c r="N4619" s="333"/>
    </row>
    <row r="4620" spans="2:14" x14ac:dyDescent="0.25">
      <c r="B4620" s="328"/>
      <c r="C4620" s="328"/>
      <c r="D4620" s="329"/>
      <c r="E4620" s="330"/>
      <c r="F4620" s="330"/>
      <c r="G4620" s="330"/>
      <c r="H4620" s="331"/>
      <c r="I4620" s="332"/>
      <c r="J4620" s="332"/>
      <c r="K4620" s="332"/>
      <c r="L4620" s="332"/>
      <c r="M4620" s="332"/>
      <c r="N4620" s="333"/>
    </row>
    <row r="4621" spans="2:14" x14ac:dyDescent="0.25">
      <c r="B4621" s="328"/>
      <c r="C4621" s="328"/>
      <c r="D4621" s="329"/>
      <c r="E4621" s="330"/>
      <c r="F4621" s="330"/>
      <c r="G4621" s="330"/>
      <c r="H4621" s="331"/>
      <c r="I4621" s="332"/>
      <c r="J4621" s="332"/>
      <c r="K4621" s="332"/>
      <c r="L4621" s="332"/>
      <c r="M4621" s="332"/>
      <c r="N4621" s="333"/>
    </row>
    <row r="4622" spans="2:14" x14ac:dyDescent="0.25">
      <c r="B4622" s="328"/>
      <c r="C4622" s="328"/>
      <c r="D4622" s="329"/>
      <c r="E4622" s="330"/>
      <c r="F4622" s="330"/>
      <c r="G4622" s="330"/>
      <c r="H4622" s="331"/>
      <c r="I4622" s="332"/>
      <c r="J4622" s="332"/>
      <c r="K4622" s="332"/>
      <c r="L4622" s="332"/>
      <c r="M4622" s="332"/>
      <c r="N4622" s="333"/>
    </row>
    <row r="4623" spans="2:14" x14ac:dyDescent="0.25">
      <c r="B4623" s="328"/>
      <c r="C4623" s="328"/>
      <c r="D4623" s="329"/>
      <c r="E4623" s="330"/>
      <c r="F4623" s="330"/>
      <c r="G4623" s="330"/>
      <c r="H4623" s="331"/>
      <c r="I4623" s="332"/>
      <c r="J4623" s="332"/>
      <c r="K4623" s="332"/>
      <c r="L4623" s="332"/>
      <c r="M4623" s="332"/>
      <c r="N4623" s="333"/>
    </row>
    <row r="4624" spans="2:14" x14ac:dyDescent="0.25">
      <c r="B4624" s="328"/>
      <c r="C4624" s="328"/>
      <c r="D4624" s="329"/>
      <c r="E4624" s="330"/>
      <c r="F4624" s="330"/>
      <c r="G4624" s="330"/>
      <c r="H4624" s="331"/>
      <c r="I4624" s="332"/>
      <c r="J4624" s="332"/>
      <c r="K4624" s="332"/>
      <c r="L4624" s="332"/>
      <c r="M4624" s="332"/>
      <c r="N4624" s="333"/>
    </row>
    <row r="4625" spans="2:14" x14ac:dyDescent="0.25">
      <c r="B4625" s="328"/>
      <c r="C4625" s="328"/>
      <c r="D4625" s="329"/>
      <c r="E4625" s="330"/>
      <c r="F4625" s="330"/>
      <c r="G4625" s="330"/>
      <c r="H4625" s="331"/>
      <c r="I4625" s="332"/>
      <c r="J4625" s="332"/>
      <c r="K4625" s="332"/>
      <c r="L4625" s="332"/>
      <c r="M4625" s="332"/>
      <c r="N4625" s="333"/>
    </row>
    <row r="4626" spans="2:14" x14ac:dyDescent="0.25">
      <c r="B4626" s="328"/>
      <c r="C4626" s="328"/>
      <c r="D4626" s="329"/>
      <c r="E4626" s="330"/>
      <c r="F4626" s="330"/>
      <c r="G4626" s="330"/>
      <c r="H4626" s="331"/>
      <c r="I4626" s="332"/>
      <c r="J4626" s="332"/>
      <c r="K4626" s="332"/>
      <c r="L4626" s="332"/>
      <c r="M4626" s="332"/>
      <c r="N4626" s="333"/>
    </row>
    <row r="4627" spans="2:14" x14ac:dyDescent="0.25">
      <c r="B4627" s="328"/>
      <c r="C4627" s="328"/>
      <c r="D4627" s="329"/>
      <c r="E4627" s="330"/>
      <c r="F4627" s="330"/>
      <c r="G4627" s="330"/>
      <c r="H4627" s="331"/>
      <c r="I4627" s="332"/>
      <c r="J4627" s="332"/>
      <c r="K4627" s="332"/>
      <c r="L4627" s="332"/>
      <c r="M4627" s="332"/>
      <c r="N4627" s="333"/>
    </row>
    <row r="4628" spans="2:14" x14ac:dyDescent="0.25">
      <c r="B4628" s="328"/>
      <c r="C4628" s="328"/>
      <c r="D4628" s="329"/>
      <c r="E4628" s="330"/>
      <c r="F4628" s="330"/>
      <c r="G4628" s="330"/>
      <c r="H4628" s="331"/>
      <c r="I4628" s="332"/>
      <c r="J4628" s="332"/>
      <c r="K4628" s="332"/>
      <c r="L4628" s="332"/>
      <c r="M4628" s="332"/>
      <c r="N4628" s="333"/>
    </row>
    <row r="4629" spans="2:14" x14ac:dyDescent="0.25">
      <c r="B4629" s="328"/>
      <c r="C4629" s="328"/>
      <c r="D4629" s="329"/>
      <c r="E4629" s="330"/>
      <c r="F4629" s="330"/>
      <c r="G4629" s="330"/>
      <c r="H4629" s="331"/>
      <c r="I4629" s="332"/>
      <c r="J4629" s="332"/>
      <c r="K4629" s="332"/>
      <c r="L4629" s="332"/>
      <c r="M4629" s="332"/>
      <c r="N4629" s="333"/>
    </row>
    <row r="4630" spans="2:14" x14ac:dyDescent="0.25">
      <c r="B4630" s="328"/>
      <c r="C4630" s="328"/>
      <c r="D4630" s="329"/>
      <c r="E4630" s="330"/>
      <c r="F4630" s="330"/>
      <c r="G4630" s="330"/>
      <c r="H4630" s="331"/>
      <c r="I4630" s="332"/>
      <c r="J4630" s="332"/>
      <c r="K4630" s="332"/>
      <c r="L4630" s="332"/>
      <c r="M4630" s="332"/>
      <c r="N4630" s="333"/>
    </row>
    <row r="4631" spans="2:14" x14ac:dyDescent="0.25">
      <c r="B4631" s="328"/>
      <c r="C4631" s="328"/>
      <c r="D4631" s="329"/>
      <c r="E4631" s="330"/>
      <c r="F4631" s="330"/>
      <c r="G4631" s="330"/>
      <c r="H4631" s="331"/>
      <c r="I4631" s="332"/>
      <c r="J4631" s="332"/>
      <c r="K4631" s="332"/>
      <c r="L4631" s="332"/>
      <c r="M4631" s="332"/>
      <c r="N4631" s="333"/>
    </row>
    <row r="4632" spans="2:14" x14ac:dyDescent="0.25">
      <c r="B4632" s="328"/>
      <c r="C4632" s="328"/>
      <c r="D4632" s="329"/>
      <c r="E4632" s="330"/>
      <c r="F4632" s="330"/>
      <c r="G4632" s="330"/>
      <c r="H4632" s="331"/>
      <c r="I4632" s="332"/>
      <c r="J4632" s="332"/>
      <c r="K4632" s="332"/>
      <c r="L4632" s="332"/>
      <c r="M4632" s="332"/>
      <c r="N4632" s="333"/>
    </row>
    <row r="4633" spans="2:14" x14ac:dyDescent="0.25">
      <c r="B4633" s="328"/>
      <c r="C4633" s="328"/>
      <c r="D4633" s="329"/>
      <c r="E4633" s="330"/>
      <c r="F4633" s="330"/>
      <c r="G4633" s="330"/>
      <c r="H4633" s="331"/>
      <c r="I4633" s="332"/>
      <c r="J4633" s="332"/>
      <c r="K4633" s="332"/>
      <c r="L4633" s="332"/>
      <c r="M4633" s="332"/>
      <c r="N4633" s="333"/>
    </row>
    <row r="4634" spans="2:14" x14ac:dyDescent="0.25">
      <c r="B4634" s="328"/>
      <c r="C4634" s="328"/>
      <c r="D4634" s="329"/>
      <c r="E4634" s="330"/>
      <c r="F4634" s="330"/>
      <c r="G4634" s="330"/>
      <c r="H4634" s="331"/>
      <c r="I4634" s="332"/>
      <c r="J4634" s="332"/>
      <c r="K4634" s="332"/>
      <c r="L4634" s="332"/>
      <c r="M4634" s="332"/>
      <c r="N4634" s="333"/>
    </row>
    <row r="4635" spans="2:14" x14ac:dyDescent="0.25">
      <c r="B4635" s="328"/>
      <c r="C4635" s="328"/>
      <c r="D4635" s="329"/>
      <c r="E4635" s="330"/>
      <c r="F4635" s="330"/>
      <c r="G4635" s="330"/>
      <c r="H4635" s="331"/>
      <c r="I4635" s="332"/>
      <c r="J4635" s="332"/>
      <c r="K4635" s="332"/>
      <c r="L4635" s="332"/>
      <c r="M4635" s="332"/>
      <c r="N4635" s="333"/>
    </row>
    <row r="4636" spans="2:14" x14ac:dyDescent="0.25">
      <c r="B4636" s="328"/>
      <c r="C4636" s="328"/>
      <c r="D4636" s="329"/>
      <c r="E4636" s="330"/>
      <c r="F4636" s="330"/>
      <c r="G4636" s="330"/>
      <c r="H4636" s="331"/>
      <c r="I4636" s="332"/>
      <c r="J4636" s="332"/>
      <c r="K4636" s="332"/>
      <c r="L4636" s="332"/>
      <c r="M4636" s="332"/>
      <c r="N4636" s="333"/>
    </row>
    <row r="4637" spans="2:14" x14ac:dyDescent="0.25">
      <c r="B4637" s="328"/>
      <c r="C4637" s="328"/>
      <c r="D4637" s="329"/>
      <c r="E4637" s="330"/>
      <c r="F4637" s="330"/>
      <c r="G4637" s="330"/>
      <c r="H4637" s="331"/>
      <c r="I4637" s="332"/>
      <c r="J4637" s="332"/>
      <c r="K4637" s="332"/>
      <c r="L4637" s="332"/>
      <c r="M4637" s="332"/>
      <c r="N4637" s="333"/>
    </row>
    <row r="4638" spans="2:14" x14ac:dyDescent="0.25">
      <c r="B4638" s="328"/>
      <c r="C4638" s="328"/>
      <c r="D4638" s="329"/>
      <c r="E4638" s="330"/>
      <c r="F4638" s="330"/>
      <c r="G4638" s="330"/>
      <c r="H4638" s="331"/>
      <c r="I4638" s="332"/>
      <c r="J4638" s="332"/>
      <c r="K4638" s="332"/>
      <c r="L4638" s="332"/>
      <c r="M4638" s="332"/>
      <c r="N4638" s="333"/>
    </row>
    <row r="4639" spans="2:14" x14ac:dyDescent="0.25">
      <c r="B4639" s="328"/>
      <c r="C4639" s="328"/>
      <c r="D4639" s="329"/>
      <c r="E4639" s="330"/>
      <c r="F4639" s="330"/>
      <c r="G4639" s="330"/>
      <c r="H4639" s="331"/>
      <c r="I4639" s="332"/>
      <c r="J4639" s="332"/>
      <c r="K4639" s="332"/>
      <c r="L4639" s="332"/>
      <c r="M4639" s="332"/>
      <c r="N4639" s="333"/>
    </row>
    <row r="4640" spans="2:14" x14ac:dyDescent="0.25">
      <c r="B4640" s="328"/>
      <c r="C4640" s="328"/>
      <c r="D4640" s="329"/>
      <c r="E4640" s="330"/>
      <c r="F4640" s="330"/>
      <c r="G4640" s="330"/>
      <c r="H4640" s="331"/>
      <c r="I4640" s="332"/>
      <c r="J4640" s="332"/>
      <c r="K4640" s="332"/>
      <c r="L4640" s="332"/>
      <c r="M4640" s="332"/>
      <c r="N4640" s="333"/>
    </row>
    <row r="4641" spans="2:14" x14ac:dyDescent="0.25">
      <c r="B4641" s="328"/>
      <c r="C4641" s="328"/>
      <c r="D4641" s="329"/>
      <c r="E4641" s="330"/>
      <c r="F4641" s="330"/>
      <c r="G4641" s="330"/>
      <c r="H4641" s="331"/>
      <c r="I4641" s="332"/>
      <c r="J4641" s="332"/>
      <c r="K4641" s="332"/>
      <c r="L4641" s="332"/>
      <c r="M4641" s="332"/>
      <c r="N4641" s="333"/>
    </row>
    <row r="4642" spans="2:14" x14ac:dyDescent="0.25">
      <c r="B4642" s="328"/>
      <c r="C4642" s="328"/>
      <c r="D4642" s="329"/>
      <c r="E4642" s="330"/>
      <c r="F4642" s="330"/>
      <c r="G4642" s="330"/>
      <c r="H4642" s="331"/>
      <c r="I4642" s="332"/>
      <c r="J4642" s="332"/>
      <c r="K4642" s="332"/>
      <c r="L4642" s="332"/>
      <c r="M4642" s="332"/>
      <c r="N4642" s="333"/>
    </row>
    <row r="4643" spans="2:14" x14ac:dyDescent="0.25">
      <c r="B4643" s="328"/>
      <c r="C4643" s="328"/>
      <c r="D4643" s="329"/>
      <c r="E4643" s="330"/>
      <c r="F4643" s="330"/>
      <c r="G4643" s="330"/>
      <c r="H4643" s="331"/>
      <c r="I4643" s="332"/>
      <c r="J4643" s="332"/>
      <c r="K4643" s="332"/>
      <c r="L4643" s="332"/>
      <c r="M4643" s="332"/>
      <c r="N4643" s="333"/>
    </row>
    <row r="4644" spans="2:14" x14ac:dyDescent="0.25">
      <c r="B4644" s="328"/>
      <c r="C4644" s="328"/>
      <c r="D4644" s="329"/>
      <c r="E4644" s="330"/>
      <c r="F4644" s="330"/>
      <c r="G4644" s="330"/>
      <c r="H4644" s="331"/>
      <c r="I4644" s="332"/>
      <c r="J4644" s="332"/>
      <c r="K4644" s="332"/>
      <c r="L4644" s="332"/>
      <c r="M4644" s="332"/>
      <c r="N4644" s="333"/>
    </row>
    <row r="4645" spans="2:14" x14ac:dyDescent="0.25">
      <c r="B4645" s="328"/>
      <c r="C4645" s="328"/>
      <c r="D4645" s="329"/>
      <c r="E4645" s="330"/>
      <c r="F4645" s="330"/>
      <c r="G4645" s="330"/>
      <c r="H4645" s="331"/>
      <c r="I4645" s="332"/>
      <c r="J4645" s="332"/>
      <c r="K4645" s="332"/>
      <c r="L4645" s="332"/>
      <c r="M4645" s="332"/>
      <c r="N4645" s="333"/>
    </row>
    <row r="4646" spans="2:14" x14ac:dyDescent="0.25">
      <c r="B4646" s="328"/>
      <c r="C4646" s="328"/>
      <c r="D4646" s="329"/>
      <c r="E4646" s="330"/>
      <c r="F4646" s="330"/>
      <c r="G4646" s="330"/>
      <c r="H4646" s="331"/>
      <c r="I4646" s="332"/>
      <c r="J4646" s="332"/>
      <c r="K4646" s="332"/>
      <c r="L4646" s="332"/>
      <c r="M4646" s="332"/>
      <c r="N4646" s="333"/>
    </row>
    <row r="4647" spans="2:14" x14ac:dyDescent="0.25">
      <c r="B4647" s="328"/>
      <c r="C4647" s="328"/>
      <c r="D4647" s="329"/>
      <c r="E4647" s="330"/>
      <c r="F4647" s="330"/>
      <c r="G4647" s="330"/>
      <c r="H4647" s="331"/>
      <c r="I4647" s="332"/>
      <c r="J4647" s="332"/>
      <c r="K4647" s="332"/>
      <c r="L4647" s="332"/>
      <c r="M4647" s="332"/>
      <c r="N4647" s="333"/>
    </row>
    <row r="4648" spans="2:14" x14ac:dyDescent="0.25">
      <c r="B4648" s="328"/>
      <c r="C4648" s="328"/>
      <c r="D4648" s="329"/>
      <c r="E4648" s="330"/>
      <c r="F4648" s="330"/>
      <c r="G4648" s="330"/>
      <c r="H4648" s="331"/>
      <c r="I4648" s="332"/>
      <c r="J4648" s="332"/>
      <c r="K4648" s="332"/>
      <c r="L4648" s="332"/>
      <c r="M4648" s="332"/>
      <c r="N4648" s="333"/>
    </row>
    <row r="4649" spans="2:14" x14ac:dyDescent="0.25">
      <c r="B4649" s="328"/>
      <c r="C4649" s="328"/>
      <c r="D4649" s="329"/>
      <c r="E4649" s="330"/>
      <c r="F4649" s="330"/>
      <c r="G4649" s="330"/>
      <c r="H4649" s="331"/>
      <c r="I4649" s="332"/>
      <c r="J4649" s="332"/>
      <c r="K4649" s="332"/>
      <c r="L4649" s="332"/>
      <c r="M4649" s="332"/>
      <c r="N4649" s="333"/>
    </row>
    <row r="4650" spans="2:14" x14ac:dyDescent="0.25">
      <c r="B4650" s="328"/>
      <c r="C4650" s="328"/>
      <c r="D4650" s="329"/>
      <c r="E4650" s="330"/>
      <c r="F4650" s="330"/>
      <c r="G4650" s="330"/>
      <c r="H4650" s="331"/>
      <c r="I4650" s="332"/>
      <c r="J4650" s="332"/>
      <c r="K4650" s="332"/>
      <c r="L4650" s="332"/>
      <c r="M4650" s="332"/>
      <c r="N4650" s="333"/>
    </row>
    <row r="4651" spans="2:14" x14ac:dyDescent="0.25">
      <c r="B4651" s="328"/>
      <c r="C4651" s="328"/>
      <c r="D4651" s="329"/>
      <c r="E4651" s="330"/>
      <c r="F4651" s="330"/>
      <c r="G4651" s="330"/>
      <c r="H4651" s="331"/>
      <c r="I4651" s="332"/>
      <c r="J4651" s="332"/>
      <c r="K4651" s="332"/>
      <c r="L4651" s="332"/>
      <c r="M4651" s="332"/>
      <c r="N4651" s="333"/>
    </row>
    <row r="4652" spans="2:14" x14ac:dyDescent="0.25">
      <c r="B4652" s="328"/>
      <c r="C4652" s="328"/>
      <c r="D4652" s="329"/>
      <c r="E4652" s="330"/>
      <c r="F4652" s="330"/>
      <c r="G4652" s="330"/>
      <c r="H4652" s="331"/>
      <c r="I4652" s="332"/>
      <c r="J4652" s="332"/>
      <c r="K4652" s="332"/>
      <c r="L4652" s="332"/>
      <c r="M4652" s="332"/>
      <c r="N4652" s="333"/>
    </row>
    <row r="4653" spans="2:14" x14ac:dyDescent="0.25">
      <c r="B4653" s="328"/>
      <c r="C4653" s="328"/>
      <c r="D4653" s="329"/>
      <c r="E4653" s="330"/>
      <c r="F4653" s="330"/>
      <c r="G4653" s="330"/>
      <c r="H4653" s="331"/>
      <c r="I4653" s="332"/>
      <c r="J4653" s="332"/>
      <c r="K4653" s="332"/>
      <c r="L4653" s="332"/>
      <c r="M4653" s="332"/>
      <c r="N4653" s="333"/>
    </row>
    <row r="4654" spans="2:14" x14ac:dyDescent="0.25">
      <c r="B4654" s="328"/>
      <c r="C4654" s="328"/>
      <c r="D4654" s="329"/>
      <c r="E4654" s="330"/>
      <c r="F4654" s="330"/>
      <c r="G4654" s="330"/>
      <c r="H4654" s="331"/>
      <c r="I4654" s="332"/>
      <c r="J4654" s="332"/>
      <c r="K4654" s="332"/>
      <c r="L4654" s="332"/>
      <c r="M4654" s="332"/>
      <c r="N4654" s="333"/>
    </row>
    <row r="4655" spans="2:14" x14ac:dyDescent="0.25">
      <c r="B4655" s="328"/>
      <c r="C4655" s="328"/>
      <c r="D4655" s="329"/>
      <c r="E4655" s="330"/>
      <c r="F4655" s="330"/>
      <c r="G4655" s="330"/>
      <c r="H4655" s="331"/>
      <c r="I4655" s="332"/>
      <c r="J4655" s="332"/>
      <c r="K4655" s="332"/>
      <c r="L4655" s="332"/>
      <c r="M4655" s="332"/>
      <c r="N4655" s="333"/>
    </row>
    <row r="4656" spans="2:14" x14ac:dyDescent="0.25">
      <c r="B4656" s="328"/>
      <c r="C4656" s="328"/>
      <c r="D4656" s="329"/>
      <c r="E4656" s="330"/>
      <c r="F4656" s="330"/>
      <c r="G4656" s="330"/>
      <c r="H4656" s="331"/>
      <c r="I4656" s="332"/>
      <c r="J4656" s="332"/>
      <c r="K4656" s="332"/>
      <c r="L4656" s="332"/>
      <c r="M4656" s="332"/>
      <c r="N4656" s="333"/>
    </row>
    <row r="4657" spans="2:14" x14ac:dyDescent="0.25">
      <c r="B4657" s="328"/>
      <c r="C4657" s="328"/>
      <c r="D4657" s="329"/>
      <c r="E4657" s="330"/>
      <c r="F4657" s="330"/>
      <c r="G4657" s="330"/>
      <c r="H4657" s="331"/>
      <c r="I4657" s="332"/>
      <c r="J4657" s="332"/>
      <c r="K4657" s="332"/>
      <c r="L4657" s="332"/>
      <c r="M4657" s="332"/>
      <c r="N4657" s="333"/>
    </row>
    <row r="4658" spans="2:14" x14ac:dyDescent="0.25">
      <c r="B4658" s="328"/>
      <c r="C4658" s="328"/>
      <c r="D4658" s="329"/>
      <c r="E4658" s="330"/>
      <c r="F4658" s="330"/>
      <c r="G4658" s="330"/>
      <c r="H4658" s="331"/>
      <c r="I4658" s="332"/>
      <c r="J4658" s="332"/>
      <c r="K4658" s="332"/>
      <c r="L4658" s="332"/>
      <c r="M4658" s="332"/>
      <c r="N4658" s="333"/>
    </row>
    <row r="4659" spans="2:14" x14ac:dyDescent="0.25">
      <c r="B4659" s="328"/>
      <c r="C4659" s="328"/>
      <c r="D4659" s="329"/>
      <c r="E4659" s="330"/>
      <c r="F4659" s="330"/>
      <c r="G4659" s="330"/>
      <c r="H4659" s="331"/>
      <c r="I4659" s="332"/>
      <c r="J4659" s="332"/>
      <c r="K4659" s="332"/>
      <c r="L4659" s="332"/>
      <c r="M4659" s="332"/>
      <c r="N4659" s="333"/>
    </row>
    <row r="4660" spans="2:14" x14ac:dyDescent="0.25">
      <c r="B4660" s="328"/>
      <c r="C4660" s="328"/>
      <c r="D4660" s="329"/>
      <c r="E4660" s="330"/>
      <c r="F4660" s="330"/>
      <c r="G4660" s="330"/>
      <c r="H4660" s="331"/>
      <c r="I4660" s="332"/>
      <c r="J4660" s="332"/>
      <c r="K4660" s="332"/>
      <c r="L4660" s="332"/>
      <c r="M4660" s="332"/>
      <c r="N4660" s="333"/>
    </row>
    <row r="4661" spans="2:14" x14ac:dyDescent="0.25">
      <c r="B4661" s="328"/>
      <c r="C4661" s="328"/>
      <c r="D4661" s="329"/>
      <c r="E4661" s="330"/>
      <c r="F4661" s="330"/>
      <c r="G4661" s="330"/>
      <c r="H4661" s="331"/>
      <c r="I4661" s="332"/>
      <c r="J4661" s="332"/>
      <c r="K4661" s="332"/>
      <c r="L4661" s="332"/>
      <c r="M4661" s="332"/>
      <c r="N4661" s="333"/>
    </row>
    <row r="4662" spans="2:14" x14ac:dyDescent="0.25">
      <c r="B4662" s="328"/>
      <c r="C4662" s="328"/>
      <c r="D4662" s="329"/>
      <c r="E4662" s="330"/>
      <c r="F4662" s="330"/>
      <c r="G4662" s="330"/>
      <c r="H4662" s="331"/>
      <c r="I4662" s="332"/>
      <c r="J4662" s="332"/>
      <c r="K4662" s="332"/>
      <c r="L4662" s="332"/>
      <c r="M4662" s="332"/>
      <c r="N4662" s="333"/>
    </row>
    <row r="4663" spans="2:14" x14ac:dyDescent="0.25">
      <c r="B4663" s="328"/>
      <c r="C4663" s="328"/>
      <c r="D4663" s="329"/>
      <c r="E4663" s="330"/>
      <c r="F4663" s="330"/>
      <c r="G4663" s="330"/>
      <c r="H4663" s="331"/>
      <c r="I4663" s="332"/>
      <c r="J4663" s="332"/>
      <c r="K4663" s="332"/>
      <c r="L4663" s="332"/>
      <c r="M4663" s="332"/>
      <c r="N4663" s="333"/>
    </row>
    <row r="4664" spans="2:14" x14ac:dyDescent="0.25">
      <c r="B4664" s="328"/>
      <c r="C4664" s="328"/>
      <c r="D4664" s="329"/>
      <c r="E4664" s="330"/>
      <c r="F4664" s="330"/>
      <c r="G4664" s="330"/>
      <c r="H4664" s="331"/>
      <c r="I4664" s="332"/>
      <c r="J4664" s="332"/>
      <c r="K4664" s="332"/>
      <c r="L4664" s="332"/>
      <c r="M4664" s="332"/>
      <c r="N4664" s="333"/>
    </row>
    <row r="4665" spans="2:14" x14ac:dyDescent="0.25">
      <c r="B4665" s="328"/>
      <c r="C4665" s="328"/>
      <c r="D4665" s="329"/>
      <c r="E4665" s="330"/>
      <c r="F4665" s="330"/>
      <c r="G4665" s="330"/>
      <c r="H4665" s="331"/>
      <c r="I4665" s="332"/>
      <c r="J4665" s="332"/>
      <c r="K4665" s="332"/>
      <c r="L4665" s="332"/>
      <c r="M4665" s="332"/>
      <c r="N4665" s="333"/>
    </row>
    <row r="4666" spans="2:14" x14ac:dyDescent="0.25">
      <c r="B4666" s="328"/>
      <c r="C4666" s="328"/>
      <c r="D4666" s="329"/>
      <c r="E4666" s="330"/>
      <c r="F4666" s="330"/>
      <c r="G4666" s="330"/>
      <c r="H4666" s="331"/>
      <c r="I4666" s="332"/>
      <c r="J4666" s="332"/>
      <c r="K4666" s="332"/>
      <c r="L4666" s="332"/>
      <c r="M4666" s="332"/>
      <c r="N4666" s="333"/>
    </row>
    <row r="4667" spans="2:14" x14ac:dyDescent="0.25">
      <c r="B4667" s="328"/>
      <c r="C4667" s="328"/>
      <c r="D4667" s="329"/>
      <c r="E4667" s="330"/>
      <c r="F4667" s="330"/>
      <c r="G4667" s="330"/>
      <c r="H4667" s="331"/>
      <c r="I4667" s="332"/>
      <c r="J4667" s="332"/>
      <c r="K4667" s="332"/>
      <c r="L4667" s="332"/>
      <c r="M4667" s="332"/>
      <c r="N4667" s="333"/>
    </row>
    <row r="4668" spans="2:14" x14ac:dyDescent="0.25">
      <c r="B4668" s="328"/>
      <c r="C4668" s="328"/>
      <c r="D4668" s="329"/>
      <c r="E4668" s="330"/>
      <c r="F4668" s="330"/>
      <c r="G4668" s="330"/>
      <c r="H4668" s="331"/>
      <c r="I4668" s="332"/>
      <c r="J4668" s="332"/>
      <c r="K4668" s="332"/>
      <c r="L4668" s="332"/>
      <c r="M4668" s="332"/>
      <c r="N4668" s="333"/>
    </row>
    <row r="4669" spans="2:14" x14ac:dyDescent="0.25">
      <c r="B4669" s="328"/>
      <c r="C4669" s="328"/>
      <c r="D4669" s="329"/>
      <c r="E4669" s="330"/>
      <c r="F4669" s="330"/>
      <c r="G4669" s="330"/>
      <c r="H4669" s="331"/>
      <c r="I4669" s="332"/>
      <c r="J4669" s="332"/>
      <c r="K4669" s="332"/>
      <c r="L4669" s="332"/>
      <c r="M4669" s="332"/>
      <c r="N4669" s="333"/>
    </row>
    <row r="4670" spans="2:14" x14ac:dyDescent="0.25">
      <c r="B4670" s="328"/>
      <c r="C4670" s="328"/>
      <c r="D4670" s="329"/>
      <c r="E4670" s="330"/>
      <c r="F4670" s="330"/>
      <c r="G4670" s="330"/>
      <c r="H4670" s="331"/>
      <c r="I4670" s="332"/>
      <c r="J4670" s="332"/>
      <c r="K4670" s="332"/>
      <c r="L4670" s="332"/>
      <c r="M4670" s="332"/>
      <c r="N4670" s="333"/>
    </row>
    <row r="4671" spans="2:14" x14ac:dyDescent="0.25">
      <c r="B4671" s="328"/>
      <c r="C4671" s="328"/>
      <c r="D4671" s="329"/>
      <c r="E4671" s="330"/>
      <c r="F4671" s="330"/>
      <c r="G4671" s="330"/>
      <c r="H4671" s="331"/>
      <c r="I4671" s="332"/>
      <c r="J4671" s="332"/>
      <c r="K4671" s="332"/>
      <c r="L4671" s="332"/>
      <c r="M4671" s="332"/>
      <c r="N4671" s="333"/>
    </row>
    <row r="4672" spans="2:14" x14ac:dyDescent="0.25">
      <c r="B4672" s="328"/>
      <c r="C4672" s="328"/>
      <c r="D4672" s="329"/>
      <c r="E4672" s="330"/>
      <c r="F4672" s="330"/>
      <c r="G4672" s="330"/>
      <c r="H4672" s="331"/>
      <c r="I4672" s="332"/>
      <c r="J4672" s="332"/>
      <c r="K4672" s="332"/>
      <c r="L4672" s="332"/>
      <c r="M4672" s="332"/>
      <c r="N4672" s="333"/>
    </row>
    <row r="4673" spans="2:14" x14ac:dyDescent="0.25">
      <c r="B4673" s="328"/>
      <c r="C4673" s="328"/>
      <c r="D4673" s="329"/>
      <c r="E4673" s="330"/>
      <c r="F4673" s="330"/>
      <c r="G4673" s="330"/>
      <c r="H4673" s="331"/>
      <c r="I4673" s="332"/>
      <c r="J4673" s="332"/>
      <c r="K4673" s="332"/>
      <c r="L4673" s="332"/>
      <c r="M4673" s="332"/>
      <c r="N4673" s="333"/>
    </row>
    <row r="4674" spans="2:14" x14ac:dyDescent="0.25">
      <c r="B4674" s="328"/>
      <c r="C4674" s="328"/>
      <c r="D4674" s="329"/>
      <c r="E4674" s="330"/>
      <c r="F4674" s="330"/>
      <c r="G4674" s="330"/>
      <c r="H4674" s="331"/>
      <c r="I4674" s="332"/>
      <c r="J4674" s="332"/>
      <c r="K4674" s="332"/>
      <c r="L4674" s="332"/>
      <c r="M4674" s="332"/>
      <c r="N4674" s="333"/>
    </row>
    <row r="4675" spans="2:14" x14ac:dyDescent="0.25">
      <c r="B4675" s="328"/>
      <c r="C4675" s="328"/>
      <c r="D4675" s="329"/>
      <c r="E4675" s="330"/>
      <c r="F4675" s="330"/>
      <c r="G4675" s="330"/>
      <c r="H4675" s="331"/>
      <c r="I4675" s="332"/>
      <c r="J4675" s="332"/>
      <c r="K4675" s="332"/>
      <c r="L4675" s="332"/>
      <c r="M4675" s="332"/>
      <c r="N4675" s="333"/>
    </row>
    <row r="4676" spans="2:14" x14ac:dyDescent="0.25">
      <c r="B4676" s="328"/>
      <c r="C4676" s="328"/>
      <c r="D4676" s="329"/>
      <c r="E4676" s="330"/>
      <c r="F4676" s="330"/>
      <c r="G4676" s="330"/>
      <c r="H4676" s="331"/>
      <c r="I4676" s="332"/>
      <c r="J4676" s="332"/>
      <c r="K4676" s="332"/>
      <c r="L4676" s="332"/>
      <c r="M4676" s="332"/>
      <c r="N4676" s="333"/>
    </row>
    <row r="4677" spans="2:14" x14ac:dyDescent="0.25">
      <c r="B4677" s="328"/>
      <c r="C4677" s="328"/>
      <c r="D4677" s="329"/>
      <c r="E4677" s="330"/>
      <c r="F4677" s="330"/>
      <c r="G4677" s="330"/>
      <c r="H4677" s="331"/>
      <c r="I4677" s="332"/>
      <c r="J4677" s="332"/>
      <c r="K4677" s="332"/>
      <c r="L4677" s="332"/>
      <c r="M4677" s="332"/>
      <c r="N4677" s="333"/>
    </row>
    <row r="4678" spans="2:14" x14ac:dyDescent="0.25">
      <c r="B4678" s="328"/>
      <c r="C4678" s="328"/>
      <c r="D4678" s="329"/>
      <c r="E4678" s="330"/>
      <c r="F4678" s="330"/>
      <c r="G4678" s="330"/>
      <c r="H4678" s="331"/>
      <c r="I4678" s="332"/>
      <c r="J4678" s="332"/>
      <c r="K4678" s="332"/>
      <c r="L4678" s="332"/>
      <c r="M4678" s="332"/>
      <c r="N4678" s="333"/>
    </row>
    <row r="4679" spans="2:14" x14ac:dyDescent="0.25">
      <c r="B4679" s="328"/>
      <c r="C4679" s="328"/>
      <c r="D4679" s="329"/>
      <c r="E4679" s="330"/>
      <c r="F4679" s="330"/>
      <c r="G4679" s="330"/>
      <c r="H4679" s="331"/>
      <c r="I4679" s="332"/>
      <c r="J4679" s="332"/>
      <c r="K4679" s="332"/>
      <c r="L4679" s="332"/>
      <c r="M4679" s="332"/>
      <c r="N4679" s="333"/>
    </row>
    <row r="4680" spans="2:14" x14ac:dyDescent="0.25">
      <c r="B4680" s="328"/>
      <c r="C4680" s="328"/>
      <c r="D4680" s="329"/>
      <c r="E4680" s="330"/>
      <c r="F4680" s="330"/>
      <c r="G4680" s="330"/>
      <c r="H4680" s="331"/>
      <c r="I4680" s="332"/>
      <c r="J4680" s="332"/>
      <c r="K4680" s="332"/>
      <c r="L4680" s="332"/>
      <c r="M4680" s="332"/>
      <c r="N4680" s="333"/>
    </row>
    <row r="4681" spans="2:14" x14ac:dyDescent="0.25">
      <c r="B4681" s="328"/>
      <c r="C4681" s="328"/>
      <c r="D4681" s="329"/>
      <c r="E4681" s="330"/>
      <c r="F4681" s="330"/>
      <c r="G4681" s="330"/>
      <c r="H4681" s="331"/>
      <c r="I4681" s="332"/>
      <c r="J4681" s="332"/>
      <c r="K4681" s="332"/>
      <c r="L4681" s="332"/>
      <c r="M4681" s="332"/>
      <c r="N4681" s="333"/>
    </row>
    <row r="4682" spans="2:14" x14ac:dyDescent="0.25">
      <c r="B4682" s="328"/>
      <c r="C4682" s="328"/>
      <c r="D4682" s="329"/>
      <c r="E4682" s="330"/>
      <c r="F4682" s="330"/>
      <c r="G4682" s="330"/>
      <c r="H4682" s="331"/>
      <c r="I4682" s="332"/>
      <c r="J4682" s="332"/>
      <c r="K4682" s="332"/>
      <c r="L4682" s="332"/>
      <c r="M4682" s="332"/>
      <c r="N4682" s="333"/>
    </row>
    <row r="4683" spans="2:14" x14ac:dyDescent="0.25">
      <c r="B4683" s="328"/>
      <c r="C4683" s="328"/>
      <c r="D4683" s="329"/>
      <c r="E4683" s="330"/>
      <c r="F4683" s="330"/>
      <c r="G4683" s="330"/>
      <c r="H4683" s="331"/>
      <c r="I4683" s="332"/>
      <c r="J4683" s="332"/>
      <c r="K4683" s="332"/>
      <c r="L4683" s="332"/>
      <c r="M4683" s="332"/>
      <c r="N4683" s="333"/>
    </row>
    <row r="4684" spans="2:14" x14ac:dyDescent="0.25">
      <c r="B4684" s="328"/>
      <c r="C4684" s="328"/>
      <c r="D4684" s="329"/>
      <c r="E4684" s="330"/>
      <c r="F4684" s="330"/>
      <c r="G4684" s="330"/>
      <c r="H4684" s="331"/>
      <c r="I4684" s="332"/>
      <c r="J4684" s="332"/>
      <c r="K4684" s="332"/>
      <c r="L4684" s="332"/>
      <c r="M4684" s="332"/>
      <c r="N4684" s="333"/>
    </row>
    <row r="4685" spans="2:14" x14ac:dyDescent="0.25">
      <c r="B4685" s="328"/>
      <c r="C4685" s="328"/>
      <c r="D4685" s="329"/>
      <c r="E4685" s="330"/>
      <c r="F4685" s="330"/>
      <c r="G4685" s="330"/>
      <c r="H4685" s="331"/>
      <c r="I4685" s="332"/>
      <c r="J4685" s="332"/>
      <c r="K4685" s="332"/>
      <c r="L4685" s="332"/>
      <c r="M4685" s="332"/>
      <c r="N4685" s="333"/>
    </row>
    <row r="4686" spans="2:14" x14ac:dyDescent="0.25">
      <c r="B4686" s="328"/>
      <c r="C4686" s="328"/>
      <c r="D4686" s="329"/>
      <c r="E4686" s="330"/>
      <c r="F4686" s="330"/>
      <c r="G4686" s="330"/>
      <c r="H4686" s="331"/>
      <c r="I4686" s="332"/>
      <c r="J4686" s="332"/>
      <c r="K4686" s="332"/>
      <c r="L4686" s="332"/>
      <c r="M4686" s="332"/>
      <c r="N4686" s="333"/>
    </row>
    <row r="4687" spans="2:14" x14ac:dyDescent="0.25">
      <c r="B4687" s="328"/>
      <c r="C4687" s="328"/>
      <c r="D4687" s="329"/>
      <c r="E4687" s="330"/>
      <c r="F4687" s="330"/>
      <c r="G4687" s="330"/>
      <c r="H4687" s="331"/>
      <c r="I4687" s="332"/>
      <c r="J4687" s="332"/>
      <c r="K4687" s="332"/>
      <c r="L4687" s="332"/>
      <c r="M4687" s="332"/>
      <c r="N4687" s="333"/>
    </row>
    <row r="4688" spans="2:14" x14ac:dyDescent="0.25">
      <c r="B4688" s="328"/>
      <c r="C4688" s="328"/>
      <c r="D4688" s="329"/>
      <c r="E4688" s="330"/>
      <c r="F4688" s="330"/>
      <c r="G4688" s="330"/>
      <c r="H4688" s="331"/>
      <c r="I4688" s="332"/>
      <c r="J4688" s="332"/>
      <c r="K4688" s="332"/>
      <c r="L4688" s="332"/>
      <c r="M4688" s="332"/>
      <c r="N4688" s="333"/>
    </row>
    <row r="4689" spans="2:14" x14ac:dyDescent="0.25">
      <c r="B4689" s="328"/>
      <c r="C4689" s="328"/>
      <c r="D4689" s="329"/>
      <c r="E4689" s="330"/>
      <c r="F4689" s="330"/>
      <c r="G4689" s="330"/>
      <c r="H4689" s="331"/>
      <c r="I4689" s="332"/>
      <c r="J4689" s="332"/>
      <c r="K4689" s="332"/>
      <c r="L4689" s="332"/>
      <c r="M4689" s="332"/>
      <c r="N4689" s="333"/>
    </row>
    <row r="4690" spans="2:14" x14ac:dyDescent="0.25">
      <c r="B4690" s="328"/>
      <c r="C4690" s="328"/>
      <c r="D4690" s="329"/>
      <c r="E4690" s="330"/>
      <c r="F4690" s="330"/>
      <c r="G4690" s="330"/>
      <c r="H4690" s="331"/>
      <c r="I4690" s="332"/>
      <c r="J4690" s="332"/>
      <c r="K4690" s="332"/>
      <c r="L4690" s="332"/>
      <c r="M4690" s="332"/>
      <c r="N4690" s="333"/>
    </row>
    <row r="4691" spans="2:14" x14ac:dyDescent="0.25">
      <c r="B4691" s="328"/>
      <c r="C4691" s="328"/>
      <c r="D4691" s="329"/>
      <c r="E4691" s="330"/>
      <c r="F4691" s="330"/>
      <c r="G4691" s="330"/>
      <c r="H4691" s="331"/>
      <c r="I4691" s="332"/>
      <c r="J4691" s="332"/>
      <c r="K4691" s="332"/>
      <c r="L4691" s="332"/>
      <c r="M4691" s="332"/>
      <c r="N4691" s="333"/>
    </row>
    <row r="4692" spans="2:14" x14ac:dyDescent="0.25">
      <c r="B4692" s="328"/>
      <c r="C4692" s="328"/>
      <c r="D4692" s="329"/>
      <c r="E4692" s="330"/>
      <c r="F4692" s="330"/>
      <c r="G4692" s="330"/>
      <c r="H4692" s="331"/>
      <c r="I4692" s="332"/>
      <c r="J4692" s="332"/>
      <c r="K4692" s="332"/>
      <c r="L4692" s="332"/>
      <c r="M4692" s="332"/>
      <c r="N4692" s="333"/>
    </row>
    <row r="4693" spans="2:14" x14ac:dyDescent="0.25">
      <c r="B4693" s="328"/>
      <c r="C4693" s="328"/>
      <c r="D4693" s="329"/>
      <c r="E4693" s="330"/>
      <c r="F4693" s="330"/>
      <c r="G4693" s="330"/>
      <c r="H4693" s="331"/>
      <c r="I4693" s="332"/>
      <c r="J4693" s="332"/>
      <c r="K4693" s="332"/>
      <c r="L4693" s="332"/>
      <c r="M4693" s="332"/>
      <c r="N4693" s="333"/>
    </row>
    <row r="4694" spans="2:14" x14ac:dyDescent="0.25">
      <c r="B4694" s="328"/>
      <c r="C4694" s="328"/>
      <c r="D4694" s="329"/>
      <c r="E4694" s="330"/>
      <c r="F4694" s="330"/>
      <c r="G4694" s="330"/>
      <c r="H4694" s="331"/>
      <c r="I4694" s="332"/>
      <c r="J4694" s="332"/>
      <c r="K4694" s="332"/>
      <c r="L4694" s="332"/>
      <c r="M4694" s="332"/>
      <c r="N4694" s="333"/>
    </row>
    <row r="4695" spans="2:14" x14ac:dyDescent="0.25">
      <c r="B4695" s="328"/>
      <c r="C4695" s="328"/>
      <c r="D4695" s="329"/>
      <c r="E4695" s="330"/>
      <c r="F4695" s="330"/>
      <c r="G4695" s="330"/>
      <c r="H4695" s="331"/>
      <c r="I4695" s="332"/>
      <c r="J4695" s="332"/>
      <c r="K4695" s="332"/>
      <c r="L4695" s="332"/>
      <c r="M4695" s="332"/>
      <c r="N4695" s="333"/>
    </row>
    <row r="4696" spans="2:14" x14ac:dyDescent="0.25">
      <c r="B4696" s="328"/>
      <c r="C4696" s="328"/>
      <c r="D4696" s="329"/>
      <c r="E4696" s="330"/>
      <c r="F4696" s="330"/>
      <c r="G4696" s="330"/>
      <c r="H4696" s="331"/>
      <c r="I4696" s="332"/>
      <c r="J4696" s="332"/>
      <c r="K4696" s="332"/>
      <c r="L4696" s="332"/>
      <c r="M4696" s="332"/>
      <c r="N4696" s="333"/>
    </row>
    <row r="4697" spans="2:14" x14ac:dyDescent="0.25">
      <c r="B4697" s="328"/>
      <c r="C4697" s="328"/>
      <c r="D4697" s="329"/>
      <c r="E4697" s="330"/>
      <c r="F4697" s="330"/>
      <c r="G4697" s="330"/>
      <c r="H4697" s="331"/>
      <c r="I4697" s="332"/>
      <c r="J4697" s="332"/>
      <c r="K4697" s="332"/>
      <c r="L4697" s="332"/>
      <c r="M4697" s="332"/>
      <c r="N4697" s="333"/>
    </row>
    <row r="4698" spans="2:14" x14ac:dyDescent="0.25">
      <c r="B4698" s="328"/>
      <c r="C4698" s="328"/>
      <c r="D4698" s="329"/>
      <c r="E4698" s="330"/>
      <c r="F4698" s="330"/>
      <c r="G4698" s="330"/>
      <c r="H4698" s="331"/>
      <c r="I4698" s="332"/>
      <c r="J4698" s="332"/>
      <c r="K4698" s="332"/>
      <c r="L4698" s="332"/>
      <c r="M4698" s="332"/>
      <c r="N4698" s="333"/>
    </row>
    <row r="4699" spans="2:14" x14ac:dyDescent="0.25">
      <c r="B4699" s="328"/>
      <c r="C4699" s="328"/>
      <c r="D4699" s="329"/>
      <c r="E4699" s="330"/>
      <c r="F4699" s="330"/>
      <c r="G4699" s="330"/>
      <c r="H4699" s="331"/>
      <c r="I4699" s="332"/>
      <c r="J4699" s="332"/>
      <c r="K4699" s="332"/>
      <c r="L4699" s="332"/>
      <c r="M4699" s="332"/>
      <c r="N4699" s="333"/>
    </row>
    <row r="4700" spans="2:14" x14ac:dyDescent="0.25">
      <c r="B4700" s="328"/>
      <c r="C4700" s="328"/>
      <c r="D4700" s="329"/>
      <c r="E4700" s="330"/>
      <c r="F4700" s="330"/>
      <c r="G4700" s="330"/>
      <c r="H4700" s="331"/>
      <c r="I4700" s="332"/>
      <c r="J4700" s="332"/>
      <c r="K4700" s="332"/>
      <c r="L4700" s="332"/>
      <c r="M4700" s="332"/>
      <c r="N4700" s="333"/>
    </row>
    <row r="4701" spans="2:14" x14ac:dyDescent="0.25">
      <c r="B4701" s="328"/>
      <c r="C4701" s="328"/>
      <c r="D4701" s="329"/>
      <c r="E4701" s="330"/>
      <c r="F4701" s="330"/>
      <c r="G4701" s="330"/>
      <c r="H4701" s="331"/>
      <c r="I4701" s="332"/>
      <c r="J4701" s="332"/>
      <c r="K4701" s="332"/>
      <c r="L4701" s="332"/>
      <c r="M4701" s="332"/>
      <c r="N4701" s="333"/>
    </row>
    <row r="4702" spans="2:14" x14ac:dyDescent="0.25">
      <c r="B4702" s="328"/>
      <c r="C4702" s="328"/>
      <c r="D4702" s="329"/>
      <c r="E4702" s="330"/>
      <c r="F4702" s="330"/>
      <c r="G4702" s="330"/>
      <c r="H4702" s="331"/>
      <c r="I4702" s="332"/>
      <c r="J4702" s="332"/>
      <c r="K4702" s="332"/>
      <c r="L4702" s="332"/>
      <c r="M4702" s="332"/>
      <c r="N4702" s="333"/>
    </row>
    <row r="4703" spans="2:14" x14ac:dyDescent="0.25">
      <c r="B4703" s="328"/>
      <c r="C4703" s="328"/>
      <c r="D4703" s="329"/>
      <c r="E4703" s="330"/>
      <c r="F4703" s="330"/>
      <c r="G4703" s="330"/>
      <c r="H4703" s="331"/>
      <c r="I4703" s="332"/>
      <c r="J4703" s="332"/>
      <c r="K4703" s="332"/>
      <c r="L4703" s="332"/>
      <c r="M4703" s="332"/>
      <c r="N4703" s="333"/>
    </row>
    <row r="4704" spans="2:14" x14ac:dyDescent="0.25">
      <c r="B4704" s="328"/>
      <c r="C4704" s="328"/>
      <c r="D4704" s="329"/>
      <c r="E4704" s="330"/>
      <c r="F4704" s="330"/>
      <c r="G4704" s="330"/>
      <c r="H4704" s="331"/>
      <c r="I4704" s="332"/>
      <c r="J4704" s="332"/>
      <c r="K4704" s="332"/>
      <c r="L4704" s="332"/>
      <c r="M4704" s="332"/>
      <c r="N4704" s="333"/>
    </row>
    <row r="4705" spans="2:14" x14ac:dyDescent="0.25">
      <c r="B4705" s="328"/>
      <c r="C4705" s="328"/>
      <c r="D4705" s="329"/>
      <c r="E4705" s="330"/>
      <c r="F4705" s="330"/>
      <c r="G4705" s="330"/>
      <c r="H4705" s="331"/>
      <c r="I4705" s="332"/>
      <c r="J4705" s="332"/>
      <c r="K4705" s="332"/>
      <c r="L4705" s="332"/>
      <c r="M4705" s="332"/>
      <c r="N4705" s="333"/>
    </row>
    <row r="4706" spans="2:14" x14ac:dyDescent="0.25">
      <c r="B4706" s="328"/>
      <c r="C4706" s="328"/>
      <c r="D4706" s="329"/>
      <c r="E4706" s="330"/>
      <c r="F4706" s="330"/>
      <c r="G4706" s="330"/>
      <c r="H4706" s="331"/>
      <c r="I4706" s="332"/>
      <c r="J4706" s="332"/>
      <c r="K4706" s="332"/>
      <c r="L4706" s="332"/>
      <c r="M4706" s="332"/>
      <c r="N4706" s="333"/>
    </row>
    <row r="4707" spans="2:14" x14ac:dyDescent="0.25">
      <c r="B4707" s="328"/>
      <c r="C4707" s="328"/>
      <c r="D4707" s="329"/>
      <c r="E4707" s="330"/>
      <c r="F4707" s="330"/>
      <c r="G4707" s="330"/>
      <c r="H4707" s="331"/>
      <c r="I4707" s="332"/>
      <c r="J4707" s="332"/>
      <c r="K4707" s="332"/>
      <c r="L4707" s="332"/>
      <c r="M4707" s="332"/>
      <c r="N4707" s="333"/>
    </row>
    <row r="4708" spans="2:14" x14ac:dyDescent="0.25">
      <c r="B4708" s="328"/>
      <c r="C4708" s="328"/>
      <c r="D4708" s="329"/>
      <c r="E4708" s="330"/>
      <c r="F4708" s="330"/>
      <c r="G4708" s="330"/>
      <c r="H4708" s="331"/>
      <c r="I4708" s="332"/>
      <c r="J4708" s="332"/>
      <c r="K4708" s="332"/>
      <c r="L4708" s="332"/>
      <c r="M4708" s="332"/>
      <c r="N4708" s="333"/>
    </row>
    <row r="4709" spans="2:14" x14ac:dyDescent="0.25">
      <c r="B4709" s="328"/>
      <c r="C4709" s="328"/>
      <c r="D4709" s="329"/>
      <c r="E4709" s="330"/>
      <c r="F4709" s="330"/>
      <c r="G4709" s="330"/>
      <c r="H4709" s="331"/>
      <c r="I4709" s="332"/>
      <c r="J4709" s="332"/>
      <c r="K4709" s="332"/>
      <c r="L4709" s="332"/>
      <c r="M4709" s="332"/>
      <c r="N4709" s="333"/>
    </row>
    <row r="4710" spans="2:14" x14ac:dyDescent="0.25">
      <c r="B4710" s="328"/>
      <c r="C4710" s="328"/>
      <c r="D4710" s="329"/>
      <c r="E4710" s="330"/>
      <c r="F4710" s="330"/>
      <c r="G4710" s="330"/>
      <c r="H4710" s="331"/>
      <c r="I4710" s="332"/>
      <c r="J4710" s="332"/>
      <c r="K4710" s="332"/>
      <c r="L4710" s="332"/>
      <c r="M4710" s="332"/>
      <c r="N4710" s="333"/>
    </row>
    <row r="4711" spans="2:14" x14ac:dyDescent="0.25">
      <c r="B4711" s="328"/>
      <c r="C4711" s="328"/>
      <c r="D4711" s="329"/>
      <c r="E4711" s="330"/>
      <c r="F4711" s="330"/>
      <c r="G4711" s="330"/>
      <c r="H4711" s="331"/>
      <c r="I4711" s="332"/>
      <c r="J4711" s="332"/>
      <c r="K4711" s="332"/>
      <c r="L4711" s="332"/>
      <c r="M4711" s="332"/>
      <c r="N4711" s="333"/>
    </row>
    <row r="4712" spans="2:14" x14ac:dyDescent="0.25">
      <c r="B4712" s="328"/>
      <c r="C4712" s="328"/>
      <c r="D4712" s="329"/>
      <c r="E4712" s="330"/>
      <c r="F4712" s="330"/>
      <c r="G4712" s="330"/>
      <c r="H4712" s="331"/>
      <c r="I4712" s="332"/>
      <c r="J4712" s="332"/>
      <c r="K4712" s="332"/>
      <c r="L4712" s="332"/>
      <c r="M4712" s="332"/>
      <c r="N4712" s="333"/>
    </row>
    <row r="4713" spans="2:14" x14ac:dyDescent="0.25">
      <c r="B4713" s="328"/>
      <c r="C4713" s="328"/>
      <c r="D4713" s="329"/>
      <c r="E4713" s="330"/>
      <c r="F4713" s="330"/>
      <c r="G4713" s="330"/>
      <c r="H4713" s="331"/>
      <c r="I4713" s="332"/>
      <c r="J4713" s="332"/>
      <c r="K4713" s="332"/>
      <c r="L4713" s="332"/>
      <c r="M4713" s="332"/>
      <c r="N4713" s="333"/>
    </row>
    <row r="4714" spans="2:14" x14ac:dyDescent="0.25">
      <c r="B4714" s="328"/>
      <c r="C4714" s="328"/>
      <c r="D4714" s="329"/>
      <c r="E4714" s="330"/>
      <c r="F4714" s="330"/>
      <c r="G4714" s="330"/>
      <c r="H4714" s="331"/>
      <c r="I4714" s="332"/>
      <c r="J4714" s="332"/>
      <c r="K4714" s="332"/>
      <c r="L4714" s="332"/>
      <c r="M4714" s="332"/>
      <c r="N4714" s="333"/>
    </row>
    <row r="4715" spans="2:14" x14ac:dyDescent="0.25">
      <c r="B4715" s="328"/>
      <c r="C4715" s="328"/>
      <c r="D4715" s="329"/>
      <c r="E4715" s="330"/>
      <c r="F4715" s="330"/>
      <c r="G4715" s="330"/>
      <c r="H4715" s="331"/>
      <c r="I4715" s="332"/>
      <c r="J4715" s="332"/>
      <c r="K4715" s="332"/>
      <c r="L4715" s="332"/>
      <c r="M4715" s="332"/>
      <c r="N4715" s="333"/>
    </row>
    <row r="4716" spans="2:14" x14ac:dyDescent="0.25">
      <c r="B4716" s="328"/>
      <c r="C4716" s="328"/>
      <c r="D4716" s="329"/>
      <c r="E4716" s="330"/>
      <c r="F4716" s="330"/>
      <c r="G4716" s="330"/>
      <c r="H4716" s="331"/>
      <c r="I4716" s="332"/>
      <c r="J4716" s="332"/>
      <c r="K4716" s="332"/>
      <c r="L4716" s="332"/>
      <c r="M4716" s="332"/>
      <c r="N4716" s="333"/>
    </row>
    <row r="4717" spans="2:14" x14ac:dyDescent="0.25">
      <c r="B4717" s="328"/>
      <c r="C4717" s="328"/>
      <c r="D4717" s="329"/>
      <c r="E4717" s="330"/>
      <c r="F4717" s="330"/>
      <c r="G4717" s="330"/>
      <c r="H4717" s="331"/>
      <c r="I4717" s="332"/>
      <c r="J4717" s="332"/>
      <c r="K4717" s="332"/>
      <c r="L4717" s="332"/>
      <c r="M4717" s="332"/>
      <c r="N4717" s="333"/>
    </row>
    <row r="4718" spans="2:14" x14ac:dyDescent="0.25">
      <c r="B4718" s="328"/>
      <c r="C4718" s="328"/>
      <c r="D4718" s="329"/>
      <c r="E4718" s="330"/>
      <c r="F4718" s="330"/>
      <c r="G4718" s="330"/>
      <c r="H4718" s="331"/>
      <c r="I4718" s="332"/>
      <c r="J4718" s="332"/>
      <c r="K4718" s="332"/>
      <c r="L4718" s="332"/>
      <c r="M4718" s="332"/>
      <c r="N4718" s="333"/>
    </row>
    <row r="4719" spans="2:14" x14ac:dyDescent="0.25">
      <c r="B4719" s="328"/>
      <c r="C4719" s="328"/>
      <c r="D4719" s="329"/>
      <c r="E4719" s="330"/>
      <c r="F4719" s="330"/>
      <c r="G4719" s="330"/>
      <c r="H4719" s="331"/>
      <c r="I4719" s="332"/>
      <c r="J4719" s="332"/>
      <c r="K4719" s="332"/>
      <c r="L4719" s="332"/>
      <c r="M4719" s="332"/>
      <c r="N4719" s="333"/>
    </row>
    <row r="4720" spans="2:14" x14ac:dyDescent="0.25">
      <c r="B4720" s="328"/>
      <c r="C4720" s="328"/>
      <c r="D4720" s="329"/>
      <c r="E4720" s="330"/>
      <c r="F4720" s="330"/>
      <c r="G4720" s="330"/>
      <c r="H4720" s="331"/>
      <c r="I4720" s="332"/>
      <c r="J4720" s="332"/>
      <c r="K4720" s="332"/>
      <c r="L4720" s="332"/>
      <c r="M4720" s="332"/>
      <c r="N4720" s="333"/>
    </row>
    <row r="4721" spans="2:14" x14ac:dyDescent="0.25">
      <c r="B4721" s="328"/>
      <c r="C4721" s="328"/>
      <c r="D4721" s="329"/>
      <c r="E4721" s="330"/>
      <c r="F4721" s="330"/>
      <c r="G4721" s="330"/>
      <c r="H4721" s="331"/>
      <c r="I4721" s="332"/>
      <c r="J4721" s="332"/>
      <c r="K4721" s="332"/>
      <c r="L4721" s="332"/>
      <c r="M4721" s="332"/>
      <c r="N4721" s="333"/>
    </row>
    <row r="4722" spans="2:14" x14ac:dyDescent="0.25">
      <c r="B4722" s="328"/>
      <c r="C4722" s="328"/>
      <c r="D4722" s="329"/>
      <c r="E4722" s="330"/>
      <c r="F4722" s="330"/>
      <c r="G4722" s="330"/>
      <c r="H4722" s="331"/>
      <c r="I4722" s="332"/>
      <c r="J4722" s="332"/>
      <c r="K4722" s="332"/>
      <c r="L4722" s="332"/>
      <c r="M4722" s="332"/>
      <c r="N4722" s="333"/>
    </row>
    <row r="4723" spans="2:14" x14ac:dyDescent="0.25">
      <c r="B4723" s="328"/>
      <c r="C4723" s="328"/>
      <c r="D4723" s="329"/>
      <c r="E4723" s="330"/>
      <c r="F4723" s="330"/>
      <c r="G4723" s="330"/>
      <c r="H4723" s="331"/>
      <c r="I4723" s="332"/>
      <c r="J4723" s="332"/>
      <c r="K4723" s="332"/>
      <c r="L4723" s="332"/>
      <c r="M4723" s="332"/>
      <c r="N4723" s="333"/>
    </row>
    <row r="4724" spans="2:14" x14ac:dyDescent="0.25">
      <c r="B4724" s="328"/>
      <c r="C4724" s="328"/>
      <c r="D4724" s="329"/>
      <c r="E4724" s="330"/>
      <c r="F4724" s="330"/>
      <c r="G4724" s="330"/>
      <c r="H4724" s="331"/>
      <c r="I4724" s="332"/>
      <c r="J4724" s="332"/>
      <c r="K4724" s="332"/>
      <c r="L4724" s="332"/>
      <c r="M4724" s="332"/>
      <c r="N4724" s="333"/>
    </row>
    <row r="4725" spans="2:14" x14ac:dyDescent="0.25">
      <c r="B4725" s="328"/>
      <c r="C4725" s="328"/>
      <c r="D4725" s="329"/>
      <c r="E4725" s="330"/>
      <c r="F4725" s="330"/>
      <c r="G4725" s="330"/>
      <c r="H4725" s="331"/>
      <c r="I4725" s="332"/>
      <c r="J4725" s="332"/>
      <c r="K4725" s="332"/>
      <c r="L4725" s="332"/>
      <c r="M4725" s="332"/>
      <c r="N4725" s="333"/>
    </row>
    <row r="4726" spans="2:14" x14ac:dyDescent="0.25">
      <c r="B4726" s="328"/>
      <c r="C4726" s="328"/>
      <c r="D4726" s="329"/>
      <c r="E4726" s="330"/>
      <c r="F4726" s="330"/>
      <c r="G4726" s="330"/>
      <c r="H4726" s="331"/>
      <c r="I4726" s="332"/>
      <c r="J4726" s="332"/>
      <c r="K4726" s="332"/>
      <c r="L4726" s="332"/>
      <c r="M4726" s="332"/>
      <c r="N4726" s="333"/>
    </row>
    <row r="4727" spans="2:14" x14ac:dyDescent="0.25">
      <c r="B4727" s="328"/>
      <c r="C4727" s="328"/>
      <c r="D4727" s="329"/>
      <c r="E4727" s="330"/>
      <c r="F4727" s="330"/>
      <c r="G4727" s="330"/>
      <c r="H4727" s="331"/>
      <c r="I4727" s="332"/>
      <c r="J4727" s="332"/>
      <c r="K4727" s="332"/>
      <c r="L4727" s="332"/>
      <c r="M4727" s="332"/>
      <c r="N4727" s="333"/>
    </row>
    <row r="4728" spans="2:14" x14ac:dyDescent="0.25">
      <c r="B4728" s="328"/>
      <c r="C4728" s="328"/>
      <c r="D4728" s="329"/>
      <c r="E4728" s="330"/>
      <c r="F4728" s="330"/>
      <c r="G4728" s="330"/>
      <c r="H4728" s="331"/>
      <c r="I4728" s="332"/>
      <c r="J4728" s="332"/>
      <c r="K4728" s="332"/>
      <c r="L4728" s="332"/>
      <c r="M4728" s="332"/>
      <c r="N4728" s="333"/>
    </row>
    <row r="4729" spans="2:14" x14ac:dyDescent="0.25">
      <c r="B4729" s="328"/>
      <c r="C4729" s="328"/>
      <c r="D4729" s="329"/>
      <c r="E4729" s="330"/>
      <c r="F4729" s="330"/>
      <c r="G4729" s="330"/>
      <c r="H4729" s="331"/>
      <c r="I4729" s="332"/>
      <c r="J4729" s="332"/>
      <c r="K4729" s="332"/>
      <c r="L4729" s="332"/>
      <c r="M4729" s="332"/>
      <c r="N4729" s="333"/>
    </row>
    <row r="4730" spans="2:14" x14ac:dyDescent="0.25">
      <c r="B4730" s="328"/>
      <c r="C4730" s="328"/>
      <c r="D4730" s="329"/>
      <c r="E4730" s="330"/>
      <c r="F4730" s="330"/>
      <c r="G4730" s="330"/>
      <c r="H4730" s="331"/>
      <c r="I4730" s="332"/>
      <c r="J4730" s="332"/>
      <c r="K4730" s="332"/>
      <c r="L4730" s="332"/>
      <c r="M4730" s="332"/>
      <c r="N4730" s="333"/>
    </row>
    <row r="4731" spans="2:14" x14ac:dyDescent="0.25">
      <c r="B4731" s="328"/>
      <c r="C4731" s="328"/>
      <c r="D4731" s="329"/>
      <c r="E4731" s="330"/>
      <c r="F4731" s="330"/>
      <c r="G4731" s="330"/>
      <c r="H4731" s="331"/>
      <c r="I4731" s="332"/>
      <c r="J4731" s="332"/>
      <c r="K4731" s="332"/>
      <c r="L4731" s="332"/>
      <c r="M4731" s="332"/>
      <c r="N4731" s="333"/>
    </row>
    <row r="4732" spans="2:14" x14ac:dyDescent="0.25">
      <c r="B4732" s="328"/>
      <c r="C4732" s="328"/>
      <c r="D4732" s="329"/>
      <c r="E4732" s="330"/>
      <c r="F4732" s="330"/>
      <c r="G4732" s="330"/>
      <c r="H4732" s="331"/>
      <c r="I4732" s="332"/>
      <c r="J4732" s="332"/>
      <c r="K4732" s="332"/>
      <c r="L4732" s="332"/>
      <c r="M4732" s="332"/>
      <c r="N4732" s="333"/>
    </row>
    <row r="4733" spans="2:14" x14ac:dyDescent="0.25">
      <c r="B4733" s="328"/>
      <c r="C4733" s="328"/>
      <c r="D4733" s="329"/>
      <c r="E4733" s="330"/>
      <c r="F4733" s="330"/>
      <c r="G4733" s="330"/>
      <c r="H4733" s="331"/>
      <c r="I4733" s="332"/>
      <c r="J4733" s="332"/>
      <c r="K4733" s="332"/>
      <c r="L4733" s="332"/>
      <c r="M4733" s="332"/>
      <c r="N4733" s="333"/>
    </row>
    <row r="4734" spans="2:14" x14ac:dyDescent="0.25">
      <c r="B4734" s="328"/>
      <c r="C4734" s="328"/>
      <c r="D4734" s="329"/>
      <c r="E4734" s="330"/>
      <c r="F4734" s="330"/>
      <c r="G4734" s="330"/>
      <c r="H4734" s="331"/>
      <c r="I4734" s="332"/>
      <c r="J4734" s="332"/>
      <c r="K4734" s="332"/>
      <c r="L4734" s="332"/>
      <c r="M4734" s="332"/>
      <c r="N4734" s="333"/>
    </row>
    <row r="4735" spans="2:14" x14ac:dyDescent="0.25">
      <c r="B4735" s="328"/>
      <c r="C4735" s="328"/>
      <c r="D4735" s="329"/>
      <c r="E4735" s="330"/>
      <c r="F4735" s="330"/>
      <c r="G4735" s="330"/>
      <c r="H4735" s="331"/>
      <c r="I4735" s="332"/>
      <c r="J4735" s="332"/>
      <c r="K4735" s="332"/>
      <c r="L4735" s="332"/>
      <c r="M4735" s="332"/>
      <c r="N4735" s="333"/>
    </row>
    <row r="4736" spans="2:14" x14ac:dyDescent="0.25">
      <c r="B4736" s="328"/>
      <c r="C4736" s="328"/>
      <c r="D4736" s="329"/>
      <c r="E4736" s="330"/>
      <c r="F4736" s="330"/>
      <c r="G4736" s="330"/>
      <c r="H4736" s="331"/>
      <c r="I4736" s="332"/>
      <c r="J4736" s="332"/>
      <c r="K4736" s="332"/>
      <c r="L4736" s="332"/>
      <c r="M4736" s="332"/>
      <c r="N4736" s="333"/>
    </row>
    <row r="4737" spans="2:14" x14ac:dyDescent="0.25">
      <c r="B4737" s="328"/>
      <c r="C4737" s="328"/>
      <c r="D4737" s="329"/>
      <c r="E4737" s="330"/>
      <c r="F4737" s="330"/>
      <c r="G4737" s="330"/>
      <c r="H4737" s="331"/>
      <c r="I4737" s="332"/>
      <c r="J4737" s="332"/>
      <c r="K4737" s="332"/>
      <c r="L4737" s="332"/>
      <c r="M4737" s="332"/>
      <c r="N4737" s="333"/>
    </row>
    <row r="4738" spans="2:14" x14ac:dyDescent="0.25">
      <c r="B4738" s="328"/>
      <c r="C4738" s="328"/>
      <c r="D4738" s="329"/>
      <c r="E4738" s="330"/>
      <c r="F4738" s="330"/>
      <c r="G4738" s="330"/>
      <c r="H4738" s="331"/>
      <c r="I4738" s="332"/>
      <c r="J4738" s="332"/>
      <c r="K4738" s="332"/>
      <c r="L4738" s="332"/>
      <c r="M4738" s="332"/>
      <c r="N4738" s="333"/>
    </row>
    <row r="4739" spans="2:14" x14ac:dyDescent="0.25">
      <c r="B4739" s="328"/>
      <c r="C4739" s="328"/>
      <c r="D4739" s="329"/>
      <c r="E4739" s="330"/>
      <c r="F4739" s="330"/>
      <c r="G4739" s="330"/>
      <c r="H4739" s="331"/>
      <c r="I4739" s="332"/>
      <c r="J4739" s="332"/>
      <c r="K4739" s="332"/>
      <c r="L4739" s="332"/>
      <c r="M4739" s="332"/>
      <c r="N4739" s="333"/>
    </row>
    <row r="4740" spans="2:14" x14ac:dyDescent="0.25">
      <c r="B4740" s="328"/>
      <c r="C4740" s="328"/>
      <c r="D4740" s="329"/>
      <c r="E4740" s="330"/>
      <c r="F4740" s="330"/>
      <c r="G4740" s="330"/>
      <c r="H4740" s="331"/>
      <c r="I4740" s="332"/>
      <c r="J4740" s="332"/>
      <c r="K4740" s="332"/>
      <c r="L4740" s="332"/>
      <c r="M4740" s="332"/>
      <c r="N4740" s="333"/>
    </row>
    <row r="4741" spans="2:14" x14ac:dyDescent="0.25">
      <c r="B4741" s="328"/>
      <c r="C4741" s="328"/>
      <c r="D4741" s="329"/>
      <c r="E4741" s="330"/>
      <c r="F4741" s="330"/>
      <c r="G4741" s="330"/>
      <c r="H4741" s="331"/>
      <c r="I4741" s="332"/>
      <c r="J4741" s="332"/>
      <c r="K4741" s="332"/>
      <c r="L4741" s="332"/>
      <c r="M4741" s="332"/>
      <c r="N4741" s="333"/>
    </row>
    <row r="4742" spans="2:14" x14ac:dyDescent="0.25">
      <c r="B4742" s="328"/>
      <c r="C4742" s="328"/>
      <c r="D4742" s="329"/>
      <c r="E4742" s="330"/>
      <c r="F4742" s="330"/>
      <c r="G4742" s="330"/>
      <c r="H4742" s="331"/>
      <c r="I4742" s="332"/>
      <c r="J4742" s="332"/>
      <c r="K4742" s="332"/>
      <c r="L4742" s="332"/>
      <c r="M4742" s="332"/>
      <c r="N4742" s="333"/>
    </row>
    <row r="4743" spans="2:14" x14ac:dyDescent="0.25">
      <c r="B4743" s="328"/>
      <c r="C4743" s="328"/>
      <c r="D4743" s="329"/>
      <c r="E4743" s="330"/>
      <c r="F4743" s="330"/>
      <c r="G4743" s="330"/>
      <c r="H4743" s="331"/>
      <c r="I4743" s="332"/>
      <c r="J4743" s="332"/>
      <c r="K4743" s="332"/>
      <c r="L4743" s="332"/>
      <c r="M4743" s="332"/>
      <c r="N4743" s="333"/>
    </row>
    <row r="4744" spans="2:14" x14ac:dyDescent="0.25">
      <c r="B4744" s="328"/>
      <c r="C4744" s="328"/>
      <c r="D4744" s="329"/>
      <c r="E4744" s="330"/>
      <c r="F4744" s="330"/>
      <c r="G4744" s="330"/>
      <c r="H4744" s="331"/>
      <c r="I4744" s="332"/>
      <c r="J4744" s="332"/>
      <c r="K4744" s="332"/>
      <c r="L4744" s="332"/>
      <c r="M4744" s="332"/>
      <c r="N4744" s="333"/>
    </row>
    <row r="4745" spans="2:14" x14ac:dyDescent="0.25">
      <c r="B4745" s="328"/>
      <c r="C4745" s="328"/>
      <c r="D4745" s="329"/>
      <c r="E4745" s="330"/>
      <c r="F4745" s="330"/>
      <c r="G4745" s="330"/>
      <c r="H4745" s="331"/>
      <c r="I4745" s="332"/>
      <c r="J4745" s="332"/>
      <c r="K4745" s="332"/>
      <c r="L4745" s="332"/>
      <c r="M4745" s="332"/>
      <c r="N4745" s="333"/>
    </row>
    <row r="4746" spans="2:14" x14ac:dyDescent="0.25">
      <c r="B4746" s="328"/>
      <c r="C4746" s="328"/>
      <c r="D4746" s="329"/>
      <c r="E4746" s="330"/>
      <c r="F4746" s="330"/>
      <c r="G4746" s="330"/>
      <c r="H4746" s="331"/>
      <c r="I4746" s="332"/>
      <c r="J4746" s="332"/>
      <c r="K4746" s="332"/>
      <c r="L4746" s="332"/>
      <c r="M4746" s="332"/>
      <c r="N4746" s="333"/>
    </row>
    <row r="4747" spans="2:14" x14ac:dyDescent="0.25">
      <c r="B4747" s="328"/>
      <c r="C4747" s="328"/>
      <c r="D4747" s="329"/>
      <c r="E4747" s="330"/>
      <c r="F4747" s="330"/>
      <c r="G4747" s="330"/>
      <c r="H4747" s="331"/>
      <c r="I4747" s="332"/>
      <c r="J4747" s="332"/>
      <c r="K4747" s="332"/>
      <c r="L4747" s="332"/>
      <c r="M4747" s="332"/>
      <c r="N4747" s="333"/>
    </row>
    <row r="4748" spans="2:14" x14ac:dyDescent="0.25">
      <c r="B4748" s="328"/>
      <c r="C4748" s="328"/>
      <c r="D4748" s="329"/>
      <c r="E4748" s="330"/>
      <c r="F4748" s="330"/>
      <c r="G4748" s="330"/>
      <c r="H4748" s="331"/>
      <c r="I4748" s="332"/>
      <c r="J4748" s="332"/>
      <c r="K4748" s="332"/>
      <c r="L4748" s="332"/>
      <c r="M4748" s="332"/>
      <c r="N4748" s="333"/>
    </row>
    <row r="4749" spans="2:14" x14ac:dyDescent="0.25">
      <c r="B4749" s="328"/>
      <c r="C4749" s="328"/>
      <c r="D4749" s="329"/>
      <c r="E4749" s="330"/>
      <c r="F4749" s="330"/>
      <c r="G4749" s="330"/>
      <c r="H4749" s="331"/>
      <c r="I4749" s="332"/>
      <c r="J4749" s="332"/>
      <c r="K4749" s="332"/>
      <c r="L4749" s="332"/>
      <c r="M4749" s="332"/>
      <c r="N4749" s="333"/>
    </row>
    <row r="4750" spans="2:14" x14ac:dyDescent="0.25">
      <c r="B4750" s="328"/>
      <c r="C4750" s="328"/>
      <c r="D4750" s="329"/>
      <c r="E4750" s="330"/>
      <c r="F4750" s="330"/>
      <c r="G4750" s="330"/>
      <c r="H4750" s="331"/>
      <c r="I4750" s="332"/>
      <c r="J4750" s="332"/>
      <c r="K4750" s="332"/>
      <c r="L4750" s="332"/>
      <c r="M4750" s="332"/>
      <c r="N4750" s="333"/>
    </row>
    <row r="4751" spans="2:14" x14ac:dyDescent="0.25">
      <c r="B4751" s="328"/>
      <c r="C4751" s="328"/>
      <c r="D4751" s="329"/>
      <c r="E4751" s="330"/>
      <c r="F4751" s="330"/>
      <c r="G4751" s="330"/>
      <c r="H4751" s="331"/>
      <c r="I4751" s="332"/>
      <c r="J4751" s="332"/>
      <c r="K4751" s="332"/>
      <c r="L4751" s="332"/>
      <c r="M4751" s="332"/>
      <c r="N4751" s="333"/>
    </row>
    <row r="4752" spans="2:14" x14ac:dyDescent="0.25">
      <c r="B4752" s="328"/>
      <c r="C4752" s="328"/>
      <c r="D4752" s="329"/>
      <c r="E4752" s="330"/>
      <c r="F4752" s="330"/>
      <c r="G4752" s="330"/>
      <c r="H4752" s="331"/>
      <c r="I4752" s="332"/>
      <c r="J4752" s="332"/>
      <c r="K4752" s="332"/>
      <c r="L4752" s="332"/>
      <c r="M4752" s="332"/>
      <c r="N4752" s="333"/>
    </row>
    <row r="4753" spans="2:14" x14ac:dyDescent="0.25">
      <c r="B4753" s="328"/>
      <c r="C4753" s="328"/>
      <c r="D4753" s="329"/>
      <c r="E4753" s="330"/>
      <c r="F4753" s="330"/>
      <c r="G4753" s="330"/>
      <c r="H4753" s="331"/>
      <c r="I4753" s="332"/>
      <c r="J4753" s="332"/>
      <c r="K4753" s="332"/>
      <c r="L4753" s="332"/>
      <c r="M4753" s="332"/>
      <c r="N4753" s="333"/>
    </row>
    <row r="4754" spans="2:14" x14ac:dyDescent="0.25">
      <c r="B4754" s="328"/>
      <c r="C4754" s="328"/>
      <c r="D4754" s="329"/>
      <c r="E4754" s="330"/>
      <c r="F4754" s="330"/>
      <c r="G4754" s="330"/>
      <c r="H4754" s="331"/>
      <c r="I4754" s="332"/>
      <c r="J4754" s="332"/>
      <c r="K4754" s="332"/>
      <c r="L4754" s="332"/>
      <c r="M4754" s="332"/>
      <c r="N4754" s="333"/>
    </row>
    <row r="4755" spans="2:14" x14ac:dyDescent="0.25">
      <c r="B4755" s="328"/>
      <c r="C4755" s="328"/>
      <c r="D4755" s="329"/>
      <c r="E4755" s="330"/>
      <c r="F4755" s="330"/>
      <c r="G4755" s="330"/>
      <c r="H4755" s="331"/>
      <c r="I4755" s="332"/>
      <c r="J4755" s="332"/>
      <c r="K4755" s="332"/>
      <c r="L4755" s="332"/>
      <c r="M4755" s="332"/>
      <c r="N4755" s="333"/>
    </row>
    <row r="4756" spans="2:14" x14ac:dyDescent="0.25">
      <c r="B4756" s="328"/>
      <c r="C4756" s="328"/>
      <c r="D4756" s="329"/>
      <c r="E4756" s="330"/>
      <c r="F4756" s="330"/>
      <c r="G4756" s="330"/>
      <c r="H4756" s="331"/>
      <c r="I4756" s="332"/>
      <c r="J4756" s="332"/>
      <c r="K4756" s="332"/>
      <c r="L4756" s="332"/>
      <c r="M4756" s="332"/>
      <c r="N4756" s="333"/>
    </row>
    <row r="4757" spans="2:14" x14ac:dyDescent="0.25">
      <c r="B4757" s="328"/>
      <c r="C4757" s="328"/>
      <c r="D4757" s="329"/>
      <c r="E4757" s="330"/>
      <c r="F4757" s="330"/>
      <c r="G4757" s="330"/>
      <c r="H4757" s="331"/>
      <c r="I4757" s="332"/>
      <c r="J4757" s="332"/>
      <c r="K4757" s="332"/>
      <c r="L4757" s="332"/>
      <c r="M4757" s="332"/>
      <c r="N4757" s="333"/>
    </row>
    <row r="4758" spans="2:14" x14ac:dyDescent="0.25">
      <c r="B4758" s="328"/>
      <c r="C4758" s="328"/>
      <c r="D4758" s="329"/>
      <c r="E4758" s="330"/>
      <c r="F4758" s="330"/>
      <c r="G4758" s="330"/>
      <c r="H4758" s="331"/>
      <c r="I4758" s="332"/>
      <c r="J4758" s="332"/>
      <c r="K4758" s="332"/>
      <c r="L4758" s="332"/>
      <c r="M4758" s="332"/>
      <c r="N4758" s="333"/>
    </row>
    <row r="4759" spans="2:14" x14ac:dyDescent="0.25">
      <c r="B4759" s="328"/>
      <c r="C4759" s="328"/>
      <c r="D4759" s="329"/>
      <c r="E4759" s="330"/>
      <c r="F4759" s="330"/>
      <c r="G4759" s="330"/>
      <c r="H4759" s="331"/>
      <c r="I4759" s="332"/>
      <c r="J4759" s="332"/>
      <c r="K4759" s="332"/>
      <c r="L4759" s="332"/>
      <c r="M4759" s="332"/>
      <c r="N4759" s="333"/>
    </row>
    <row r="4760" spans="2:14" x14ac:dyDescent="0.25">
      <c r="B4760" s="328"/>
      <c r="C4760" s="328"/>
      <c r="D4760" s="329"/>
      <c r="E4760" s="330"/>
      <c r="F4760" s="330"/>
      <c r="G4760" s="330"/>
      <c r="H4760" s="331"/>
      <c r="I4760" s="332"/>
      <c r="J4760" s="332"/>
      <c r="K4760" s="332"/>
      <c r="L4760" s="332"/>
      <c r="M4760" s="332"/>
      <c r="N4760" s="333"/>
    </row>
    <row r="4761" spans="2:14" x14ac:dyDescent="0.25">
      <c r="B4761" s="328"/>
      <c r="C4761" s="328"/>
      <c r="D4761" s="329"/>
      <c r="E4761" s="330"/>
      <c r="F4761" s="330"/>
      <c r="G4761" s="330"/>
      <c r="H4761" s="331"/>
      <c r="I4761" s="332"/>
      <c r="J4761" s="332"/>
      <c r="K4761" s="332"/>
      <c r="L4761" s="332"/>
      <c r="M4761" s="332"/>
      <c r="N4761" s="333"/>
    </row>
    <row r="4762" spans="2:14" x14ac:dyDescent="0.25">
      <c r="B4762" s="328"/>
      <c r="C4762" s="328"/>
      <c r="D4762" s="329"/>
      <c r="E4762" s="330"/>
      <c r="F4762" s="330"/>
      <c r="G4762" s="330"/>
      <c r="H4762" s="331"/>
      <c r="I4762" s="332"/>
      <c r="J4762" s="332"/>
      <c r="K4762" s="332"/>
      <c r="L4762" s="332"/>
      <c r="M4762" s="332"/>
      <c r="N4762" s="333"/>
    </row>
    <row r="4763" spans="2:14" x14ac:dyDescent="0.25">
      <c r="B4763" s="328"/>
      <c r="C4763" s="328"/>
      <c r="D4763" s="329"/>
      <c r="E4763" s="330"/>
      <c r="F4763" s="330"/>
      <c r="G4763" s="330"/>
      <c r="H4763" s="331"/>
      <c r="I4763" s="332"/>
      <c r="J4763" s="332"/>
      <c r="K4763" s="332"/>
      <c r="L4763" s="332"/>
      <c r="M4763" s="332"/>
      <c r="N4763" s="333"/>
    </row>
    <row r="4764" spans="2:14" x14ac:dyDescent="0.25">
      <c r="B4764" s="328"/>
      <c r="C4764" s="328"/>
      <c r="D4764" s="329"/>
      <c r="E4764" s="330"/>
      <c r="F4764" s="330"/>
      <c r="G4764" s="330"/>
      <c r="H4764" s="331"/>
      <c r="I4764" s="332"/>
      <c r="J4764" s="332"/>
      <c r="K4764" s="332"/>
      <c r="L4764" s="332"/>
      <c r="M4764" s="332"/>
      <c r="N4764" s="333"/>
    </row>
    <row r="4765" spans="2:14" x14ac:dyDescent="0.25">
      <c r="B4765" s="328"/>
      <c r="C4765" s="328"/>
      <c r="D4765" s="329"/>
      <c r="E4765" s="330"/>
      <c r="F4765" s="330"/>
      <c r="G4765" s="330"/>
      <c r="H4765" s="331"/>
      <c r="I4765" s="332"/>
      <c r="J4765" s="332"/>
      <c r="K4765" s="332"/>
      <c r="L4765" s="332"/>
      <c r="M4765" s="332"/>
      <c r="N4765" s="333"/>
    </row>
    <row r="4766" spans="2:14" x14ac:dyDescent="0.25">
      <c r="B4766" s="328"/>
      <c r="C4766" s="328"/>
      <c r="D4766" s="329"/>
      <c r="E4766" s="330"/>
      <c r="F4766" s="330"/>
      <c r="G4766" s="330"/>
      <c r="H4766" s="331"/>
      <c r="I4766" s="332"/>
      <c r="J4766" s="332"/>
      <c r="K4766" s="332"/>
      <c r="L4766" s="332"/>
      <c r="M4766" s="332"/>
      <c r="N4766" s="333"/>
    </row>
    <row r="4767" spans="2:14" x14ac:dyDescent="0.25">
      <c r="B4767" s="328"/>
      <c r="C4767" s="328"/>
      <c r="D4767" s="329"/>
      <c r="E4767" s="330"/>
      <c r="F4767" s="330"/>
      <c r="G4767" s="330"/>
      <c r="H4767" s="331"/>
      <c r="I4767" s="332"/>
      <c r="J4767" s="332"/>
      <c r="K4767" s="332"/>
      <c r="L4767" s="332"/>
      <c r="M4767" s="332"/>
      <c r="N4767" s="333"/>
    </row>
    <row r="4768" spans="2:14" x14ac:dyDescent="0.25">
      <c r="B4768" s="328"/>
      <c r="C4768" s="328"/>
      <c r="D4768" s="329"/>
      <c r="E4768" s="330"/>
      <c r="F4768" s="330"/>
      <c r="G4768" s="330"/>
      <c r="H4768" s="331"/>
      <c r="I4768" s="332"/>
      <c r="J4768" s="332"/>
      <c r="K4768" s="332"/>
      <c r="L4768" s="332"/>
      <c r="M4768" s="332"/>
      <c r="N4768" s="333"/>
    </row>
    <row r="4769" spans="2:14" x14ac:dyDescent="0.25">
      <c r="B4769" s="328"/>
      <c r="C4769" s="328"/>
      <c r="D4769" s="329"/>
      <c r="E4769" s="330"/>
      <c r="F4769" s="330"/>
      <c r="G4769" s="330"/>
      <c r="H4769" s="331"/>
      <c r="I4769" s="332"/>
      <c r="J4769" s="332"/>
      <c r="K4769" s="332"/>
      <c r="L4769" s="332"/>
      <c r="M4769" s="332"/>
      <c r="N4769" s="333"/>
    </row>
    <row r="4770" spans="2:14" x14ac:dyDescent="0.25">
      <c r="B4770" s="328"/>
      <c r="C4770" s="328"/>
      <c r="D4770" s="329"/>
      <c r="E4770" s="330"/>
      <c r="F4770" s="330"/>
      <c r="G4770" s="330"/>
      <c r="H4770" s="331"/>
      <c r="I4770" s="332"/>
      <c r="J4770" s="332"/>
      <c r="K4770" s="332"/>
      <c r="L4770" s="332"/>
      <c r="M4770" s="332"/>
      <c r="N4770" s="333"/>
    </row>
    <row r="4771" spans="2:14" x14ac:dyDescent="0.25">
      <c r="B4771" s="328"/>
      <c r="C4771" s="328"/>
      <c r="D4771" s="329"/>
      <c r="E4771" s="330"/>
      <c r="F4771" s="330"/>
      <c r="G4771" s="330"/>
      <c r="H4771" s="331"/>
      <c r="I4771" s="332"/>
      <c r="J4771" s="332"/>
      <c r="K4771" s="332"/>
      <c r="L4771" s="332"/>
      <c r="M4771" s="332"/>
      <c r="N4771" s="333"/>
    </row>
    <row r="4772" spans="2:14" x14ac:dyDescent="0.25">
      <c r="B4772" s="328"/>
      <c r="C4772" s="328"/>
      <c r="D4772" s="329"/>
      <c r="E4772" s="330"/>
      <c r="F4772" s="330"/>
      <c r="G4772" s="330"/>
      <c r="H4772" s="331"/>
      <c r="I4772" s="332"/>
      <c r="J4772" s="332"/>
      <c r="K4772" s="332"/>
      <c r="L4772" s="332"/>
      <c r="M4772" s="332"/>
      <c r="N4772" s="333"/>
    </row>
    <row r="4773" spans="2:14" x14ac:dyDescent="0.25">
      <c r="B4773" s="328"/>
      <c r="C4773" s="328"/>
      <c r="D4773" s="329"/>
      <c r="E4773" s="330"/>
      <c r="F4773" s="330"/>
      <c r="G4773" s="330"/>
      <c r="H4773" s="331"/>
      <c r="I4773" s="332"/>
      <c r="J4773" s="332"/>
      <c r="K4773" s="332"/>
      <c r="L4773" s="332"/>
      <c r="M4773" s="332"/>
      <c r="N4773" s="333"/>
    </row>
    <row r="4774" spans="2:14" x14ac:dyDescent="0.25">
      <c r="B4774" s="328"/>
      <c r="C4774" s="328"/>
      <c r="D4774" s="329"/>
      <c r="E4774" s="330"/>
      <c r="F4774" s="330"/>
      <c r="G4774" s="330"/>
      <c r="H4774" s="331"/>
      <c r="I4774" s="332"/>
      <c r="J4774" s="332"/>
      <c r="K4774" s="332"/>
      <c r="L4774" s="332"/>
      <c r="M4774" s="332"/>
      <c r="N4774" s="333"/>
    </row>
    <row r="4775" spans="2:14" x14ac:dyDescent="0.25">
      <c r="B4775" s="328"/>
      <c r="C4775" s="328"/>
      <c r="D4775" s="329"/>
      <c r="E4775" s="330"/>
      <c r="F4775" s="330"/>
      <c r="G4775" s="330"/>
      <c r="H4775" s="331"/>
      <c r="I4775" s="332"/>
      <c r="J4775" s="332"/>
      <c r="K4775" s="332"/>
      <c r="L4775" s="332"/>
      <c r="M4775" s="332"/>
      <c r="N4775" s="333"/>
    </row>
    <row r="4776" spans="2:14" x14ac:dyDescent="0.25">
      <c r="B4776" s="328"/>
      <c r="C4776" s="328"/>
      <c r="D4776" s="329"/>
      <c r="E4776" s="330"/>
      <c r="F4776" s="330"/>
      <c r="G4776" s="330"/>
      <c r="H4776" s="331"/>
      <c r="I4776" s="332"/>
      <c r="J4776" s="332"/>
      <c r="K4776" s="332"/>
      <c r="L4776" s="332"/>
      <c r="M4776" s="332"/>
      <c r="N4776" s="333"/>
    </row>
    <row r="4777" spans="2:14" x14ac:dyDescent="0.25">
      <c r="B4777" s="328"/>
      <c r="C4777" s="328"/>
      <c r="D4777" s="329"/>
      <c r="E4777" s="330"/>
      <c r="F4777" s="330"/>
      <c r="G4777" s="330"/>
      <c r="H4777" s="331"/>
      <c r="I4777" s="332"/>
      <c r="J4777" s="332"/>
      <c r="K4777" s="332"/>
      <c r="L4777" s="332"/>
      <c r="M4777" s="332"/>
      <c r="N4777" s="333"/>
    </row>
    <row r="4778" spans="2:14" x14ac:dyDescent="0.25">
      <c r="B4778" s="328"/>
      <c r="C4778" s="328"/>
      <c r="D4778" s="329"/>
      <c r="E4778" s="330"/>
      <c r="F4778" s="330"/>
      <c r="G4778" s="330"/>
      <c r="H4778" s="331"/>
      <c r="I4778" s="332"/>
      <c r="J4778" s="332"/>
      <c r="K4778" s="332"/>
      <c r="L4778" s="332"/>
      <c r="M4778" s="332"/>
      <c r="N4778" s="333"/>
    </row>
    <row r="4779" spans="2:14" x14ac:dyDescent="0.25">
      <c r="B4779" s="328"/>
      <c r="C4779" s="328"/>
      <c r="D4779" s="329"/>
      <c r="E4779" s="330"/>
      <c r="F4779" s="330"/>
      <c r="G4779" s="330"/>
      <c r="H4779" s="331"/>
      <c r="I4779" s="332"/>
      <c r="J4779" s="332"/>
      <c r="K4779" s="332"/>
      <c r="L4779" s="332"/>
      <c r="M4779" s="332"/>
      <c r="N4779" s="333"/>
    </row>
    <row r="4780" spans="2:14" x14ac:dyDescent="0.25">
      <c r="B4780" s="328"/>
      <c r="C4780" s="328"/>
      <c r="D4780" s="329"/>
      <c r="E4780" s="330"/>
      <c r="F4780" s="330"/>
      <c r="G4780" s="330"/>
      <c r="H4780" s="331"/>
      <c r="I4780" s="332"/>
      <c r="J4780" s="332"/>
      <c r="K4780" s="332"/>
      <c r="L4780" s="332"/>
      <c r="M4780" s="332"/>
      <c r="N4780" s="333"/>
    </row>
    <row r="4781" spans="2:14" x14ac:dyDescent="0.25">
      <c r="B4781" s="328"/>
      <c r="C4781" s="328"/>
      <c r="D4781" s="329"/>
      <c r="E4781" s="330"/>
      <c r="F4781" s="330"/>
      <c r="G4781" s="330"/>
      <c r="H4781" s="331"/>
      <c r="I4781" s="332"/>
      <c r="J4781" s="332"/>
      <c r="K4781" s="332"/>
      <c r="L4781" s="332"/>
      <c r="M4781" s="332"/>
      <c r="N4781" s="333"/>
    </row>
    <row r="4782" spans="2:14" x14ac:dyDescent="0.25">
      <c r="B4782" s="328"/>
      <c r="C4782" s="328"/>
      <c r="D4782" s="329"/>
      <c r="E4782" s="330"/>
      <c r="F4782" s="330"/>
      <c r="G4782" s="330"/>
      <c r="H4782" s="331"/>
      <c r="I4782" s="332"/>
      <c r="J4782" s="332"/>
      <c r="K4782" s="332"/>
      <c r="L4782" s="332"/>
      <c r="M4782" s="332"/>
      <c r="N4782" s="333"/>
    </row>
    <row r="4783" spans="2:14" x14ac:dyDescent="0.25">
      <c r="B4783" s="328"/>
      <c r="C4783" s="328"/>
      <c r="D4783" s="329"/>
      <c r="E4783" s="330"/>
      <c r="F4783" s="330"/>
      <c r="G4783" s="330"/>
      <c r="H4783" s="331"/>
      <c r="I4783" s="332"/>
      <c r="J4783" s="332"/>
      <c r="K4783" s="332"/>
      <c r="L4783" s="332"/>
      <c r="M4783" s="332"/>
      <c r="N4783" s="333"/>
    </row>
    <row r="4784" spans="2:14" x14ac:dyDescent="0.25">
      <c r="B4784" s="328"/>
      <c r="C4784" s="328"/>
      <c r="D4784" s="329"/>
      <c r="E4784" s="330"/>
      <c r="F4784" s="330"/>
      <c r="G4784" s="330"/>
      <c r="H4784" s="331"/>
      <c r="I4784" s="332"/>
      <c r="J4784" s="332"/>
      <c r="K4784" s="332"/>
      <c r="L4784" s="332"/>
      <c r="M4784" s="332"/>
      <c r="N4784" s="333"/>
    </row>
    <row r="4785" spans="2:14" x14ac:dyDescent="0.25">
      <c r="B4785" s="328"/>
      <c r="C4785" s="328"/>
      <c r="D4785" s="329"/>
      <c r="E4785" s="330"/>
      <c r="F4785" s="330"/>
      <c r="G4785" s="330"/>
      <c r="H4785" s="331"/>
      <c r="I4785" s="332"/>
      <c r="J4785" s="332"/>
      <c r="K4785" s="332"/>
      <c r="L4785" s="332"/>
      <c r="M4785" s="332"/>
      <c r="N4785" s="333"/>
    </row>
    <row r="4786" spans="2:14" x14ac:dyDescent="0.25">
      <c r="B4786" s="328"/>
      <c r="C4786" s="328"/>
      <c r="D4786" s="329"/>
      <c r="E4786" s="330"/>
      <c r="F4786" s="330"/>
      <c r="G4786" s="330"/>
      <c r="H4786" s="331"/>
      <c r="I4786" s="332"/>
      <c r="J4786" s="332"/>
      <c r="K4786" s="332"/>
      <c r="L4786" s="332"/>
      <c r="M4786" s="332"/>
      <c r="N4786" s="333"/>
    </row>
    <row r="4787" spans="2:14" x14ac:dyDescent="0.25">
      <c r="B4787" s="328"/>
      <c r="C4787" s="328"/>
      <c r="D4787" s="329"/>
      <c r="E4787" s="330"/>
      <c r="F4787" s="330"/>
      <c r="G4787" s="330"/>
      <c r="H4787" s="331"/>
      <c r="I4787" s="332"/>
      <c r="J4787" s="332"/>
      <c r="K4787" s="332"/>
      <c r="L4787" s="332"/>
      <c r="M4787" s="332"/>
      <c r="N4787" s="333"/>
    </row>
    <row r="4788" spans="2:14" x14ac:dyDescent="0.25">
      <c r="B4788" s="328"/>
      <c r="C4788" s="328"/>
      <c r="D4788" s="329"/>
      <c r="E4788" s="330"/>
      <c r="F4788" s="330"/>
      <c r="G4788" s="330"/>
      <c r="H4788" s="331"/>
      <c r="I4788" s="332"/>
      <c r="J4788" s="332"/>
      <c r="K4788" s="332"/>
      <c r="L4788" s="332"/>
      <c r="M4788" s="332"/>
      <c r="N4788" s="333"/>
    </row>
    <row r="4789" spans="2:14" x14ac:dyDescent="0.25">
      <c r="B4789" s="328"/>
      <c r="C4789" s="328"/>
      <c r="D4789" s="329"/>
      <c r="E4789" s="330"/>
      <c r="F4789" s="330"/>
      <c r="G4789" s="330"/>
      <c r="H4789" s="331"/>
      <c r="I4789" s="332"/>
      <c r="J4789" s="332"/>
      <c r="K4789" s="332"/>
      <c r="L4789" s="332"/>
      <c r="M4789" s="332"/>
      <c r="N4789" s="333"/>
    </row>
    <row r="4790" spans="2:14" x14ac:dyDescent="0.25">
      <c r="B4790" s="328"/>
      <c r="C4790" s="328"/>
      <c r="D4790" s="329"/>
      <c r="E4790" s="330"/>
      <c r="F4790" s="330"/>
      <c r="G4790" s="330"/>
      <c r="H4790" s="331"/>
      <c r="I4790" s="332"/>
      <c r="J4790" s="332"/>
      <c r="K4790" s="332"/>
      <c r="L4790" s="332"/>
      <c r="M4790" s="332"/>
      <c r="N4790" s="333"/>
    </row>
    <row r="4791" spans="2:14" x14ac:dyDescent="0.25">
      <c r="B4791" s="328"/>
      <c r="C4791" s="328"/>
      <c r="D4791" s="329"/>
      <c r="E4791" s="330"/>
      <c r="F4791" s="330"/>
      <c r="G4791" s="330"/>
      <c r="H4791" s="331"/>
      <c r="I4791" s="332"/>
      <c r="J4791" s="332"/>
      <c r="K4791" s="332"/>
      <c r="L4791" s="332"/>
      <c r="M4791" s="332"/>
      <c r="N4791" s="333"/>
    </row>
    <row r="4792" spans="2:14" x14ac:dyDescent="0.25">
      <c r="B4792" s="328"/>
      <c r="C4792" s="328"/>
      <c r="D4792" s="329"/>
      <c r="E4792" s="330"/>
      <c r="F4792" s="330"/>
      <c r="G4792" s="330"/>
      <c r="H4792" s="331"/>
      <c r="I4792" s="332"/>
      <c r="J4792" s="332"/>
      <c r="K4792" s="332"/>
      <c r="L4792" s="332"/>
      <c r="M4792" s="332"/>
      <c r="N4792" s="333"/>
    </row>
    <row r="4793" spans="2:14" x14ac:dyDescent="0.25">
      <c r="B4793" s="328"/>
      <c r="C4793" s="328"/>
      <c r="D4793" s="329"/>
      <c r="E4793" s="330"/>
      <c r="F4793" s="330"/>
      <c r="G4793" s="330"/>
      <c r="H4793" s="331"/>
      <c r="I4793" s="332"/>
      <c r="J4793" s="332"/>
      <c r="K4793" s="332"/>
      <c r="L4793" s="332"/>
      <c r="M4793" s="332"/>
      <c r="N4793" s="333"/>
    </row>
    <row r="4794" spans="2:14" x14ac:dyDescent="0.25">
      <c r="B4794" s="328"/>
      <c r="C4794" s="328"/>
      <c r="D4794" s="329"/>
      <c r="E4794" s="330"/>
      <c r="F4794" s="330"/>
      <c r="G4794" s="330"/>
      <c r="H4794" s="331"/>
      <c r="I4794" s="332"/>
      <c r="J4794" s="332"/>
      <c r="K4794" s="332"/>
      <c r="L4794" s="332"/>
      <c r="M4794" s="332"/>
      <c r="N4794" s="333"/>
    </row>
    <row r="4795" spans="2:14" x14ac:dyDescent="0.25">
      <c r="B4795" s="328"/>
      <c r="C4795" s="328"/>
      <c r="D4795" s="329"/>
      <c r="E4795" s="330"/>
      <c r="F4795" s="330"/>
      <c r="G4795" s="330"/>
      <c r="H4795" s="331"/>
      <c r="I4795" s="332"/>
      <c r="J4795" s="332"/>
      <c r="K4795" s="332"/>
      <c r="L4795" s="332"/>
      <c r="M4795" s="332"/>
      <c r="N4795" s="333"/>
    </row>
    <row r="4796" spans="2:14" x14ac:dyDescent="0.25">
      <c r="B4796" s="328"/>
      <c r="C4796" s="328"/>
      <c r="D4796" s="329"/>
      <c r="E4796" s="330"/>
      <c r="F4796" s="330"/>
      <c r="G4796" s="330"/>
      <c r="H4796" s="331"/>
      <c r="I4796" s="332"/>
      <c r="J4796" s="332"/>
      <c r="K4796" s="332"/>
      <c r="L4796" s="332"/>
      <c r="M4796" s="332"/>
      <c r="N4796" s="333"/>
    </row>
    <row r="4797" spans="2:14" x14ac:dyDescent="0.25">
      <c r="B4797" s="328"/>
      <c r="C4797" s="328"/>
      <c r="D4797" s="329"/>
      <c r="E4797" s="330"/>
      <c r="F4797" s="330"/>
      <c r="G4797" s="330"/>
      <c r="H4797" s="331"/>
      <c r="I4797" s="332"/>
      <c r="J4797" s="332"/>
      <c r="K4797" s="332"/>
      <c r="L4797" s="332"/>
      <c r="M4797" s="332"/>
      <c r="N4797" s="333"/>
    </row>
    <row r="4798" spans="2:14" x14ac:dyDescent="0.25">
      <c r="B4798" s="328"/>
      <c r="C4798" s="328"/>
      <c r="D4798" s="329"/>
      <c r="E4798" s="330"/>
      <c r="F4798" s="330"/>
      <c r="G4798" s="330"/>
      <c r="H4798" s="331"/>
      <c r="I4798" s="332"/>
      <c r="J4798" s="332"/>
      <c r="K4798" s="332"/>
      <c r="L4798" s="332"/>
      <c r="M4798" s="332"/>
      <c r="N4798" s="333"/>
    </row>
    <row r="4799" spans="2:14" x14ac:dyDescent="0.25">
      <c r="B4799" s="328"/>
      <c r="C4799" s="328"/>
      <c r="D4799" s="329"/>
      <c r="E4799" s="330"/>
      <c r="F4799" s="330"/>
      <c r="G4799" s="330"/>
      <c r="H4799" s="331"/>
      <c r="I4799" s="332"/>
      <c r="J4799" s="332"/>
      <c r="K4799" s="332"/>
      <c r="L4799" s="332"/>
      <c r="M4799" s="332"/>
      <c r="N4799" s="333"/>
    </row>
    <row r="4800" spans="2:14" x14ac:dyDescent="0.25">
      <c r="B4800" s="328"/>
      <c r="C4800" s="328"/>
      <c r="D4800" s="329"/>
      <c r="E4800" s="330"/>
      <c r="F4800" s="330"/>
      <c r="G4800" s="330"/>
      <c r="H4800" s="331"/>
      <c r="I4800" s="332"/>
      <c r="J4800" s="332"/>
      <c r="K4800" s="332"/>
      <c r="L4800" s="332"/>
      <c r="M4800" s="332"/>
      <c r="N4800" s="333"/>
    </row>
    <row r="4801" spans="2:14" x14ac:dyDescent="0.25">
      <c r="B4801" s="328"/>
      <c r="C4801" s="328"/>
      <c r="D4801" s="329"/>
      <c r="E4801" s="330"/>
      <c r="F4801" s="330"/>
      <c r="G4801" s="330"/>
      <c r="H4801" s="331"/>
      <c r="I4801" s="332"/>
      <c r="J4801" s="332"/>
      <c r="K4801" s="332"/>
      <c r="L4801" s="332"/>
      <c r="M4801" s="332"/>
      <c r="N4801" s="333"/>
    </row>
    <row r="4802" spans="2:14" x14ac:dyDescent="0.25">
      <c r="B4802" s="328"/>
      <c r="C4802" s="328"/>
      <c r="D4802" s="329"/>
      <c r="E4802" s="330"/>
      <c r="F4802" s="330"/>
      <c r="G4802" s="330"/>
      <c r="H4802" s="331"/>
      <c r="I4802" s="332"/>
      <c r="J4802" s="332"/>
      <c r="K4802" s="332"/>
      <c r="L4802" s="332"/>
      <c r="M4802" s="332"/>
      <c r="N4802" s="333"/>
    </row>
    <row r="4803" spans="2:14" x14ac:dyDescent="0.25">
      <c r="B4803" s="328"/>
      <c r="C4803" s="328"/>
      <c r="D4803" s="329"/>
      <c r="E4803" s="330"/>
      <c r="F4803" s="330"/>
      <c r="G4803" s="330"/>
      <c r="H4803" s="331"/>
      <c r="I4803" s="332"/>
      <c r="J4803" s="332"/>
      <c r="K4803" s="332"/>
      <c r="L4803" s="332"/>
      <c r="M4803" s="332"/>
      <c r="N4803" s="333"/>
    </row>
    <row r="4804" spans="2:14" x14ac:dyDescent="0.25">
      <c r="B4804" s="328"/>
      <c r="C4804" s="328"/>
      <c r="D4804" s="329"/>
      <c r="E4804" s="330"/>
      <c r="F4804" s="330"/>
      <c r="G4804" s="330"/>
      <c r="H4804" s="331"/>
      <c r="I4804" s="332"/>
      <c r="J4804" s="332"/>
      <c r="K4804" s="332"/>
      <c r="L4804" s="332"/>
      <c r="M4804" s="332"/>
      <c r="N4804" s="333"/>
    </row>
    <row r="4805" spans="2:14" x14ac:dyDescent="0.25">
      <c r="B4805" s="328"/>
      <c r="C4805" s="328"/>
      <c r="D4805" s="329"/>
      <c r="E4805" s="330"/>
      <c r="F4805" s="330"/>
      <c r="G4805" s="330"/>
      <c r="H4805" s="331"/>
      <c r="I4805" s="332"/>
      <c r="J4805" s="332"/>
      <c r="K4805" s="332"/>
      <c r="L4805" s="332"/>
      <c r="M4805" s="332"/>
      <c r="N4805" s="333"/>
    </row>
    <row r="4806" spans="2:14" x14ac:dyDescent="0.25">
      <c r="B4806" s="328"/>
      <c r="C4806" s="328"/>
      <c r="D4806" s="329"/>
      <c r="E4806" s="330"/>
      <c r="F4806" s="330"/>
      <c r="G4806" s="330"/>
      <c r="H4806" s="331"/>
      <c r="I4806" s="332"/>
      <c r="J4806" s="332"/>
      <c r="K4806" s="332"/>
      <c r="L4806" s="332"/>
      <c r="M4806" s="332"/>
      <c r="N4806" s="333"/>
    </row>
    <row r="4807" spans="2:14" x14ac:dyDescent="0.25">
      <c r="B4807" s="328"/>
      <c r="C4807" s="328"/>
      <c r="D4807" s="329"/>
      <c r="E4807" s="330"/>
      <c r="F4807" s="330"/>
      <c r="G4807" s="330"/>
      <c r="H4807" s="331"/>
      <c r="I4807" s="332"/>
      <c r="J4807" s="332"/>
      <c r="K4807" s="332"/>
      <c r="L4807" s="332"/>
      <c r="M4807" s="332"/>
      <c r="N4807" s="333"/>
    </row>
    <row r="4808" spans="2:14" x14ac:dyDescent="0.25">
      <c r="B4808" s="328"/>
      <c r="C4808" s="328"/>
      <c r="D4808" s="329"/>
      <c r="E4808" s="330"/>
      <c r="F4808" s="330"/>
      <c r="G4808" s="330"/>
      <c r="H4808" s="331"/>
      <c r="I4808" s="332"/>
      <c r="J4808" s="332"/>
      <c r="K4808" s="332"/>
      <c r="L4808" s="332"/>
      <c r="M4808" s="332"/>
      <c r="N4808" s="333"/>
    </row>
    <row r="4809" spans="2:14" x14ac:dyDescent="0.25">
      <c r="B4809" s="328"/>
      <c r="C4809" s="328"/>
      <c r="D4809" s="329"/>
      <c r="E4809" s="330"/>
      <c r="F4809" s="330"/>
      <c r="G4809" s="330"/>
      <c r="H4809" s="331"/>
      <c r="I4809" s="332"/>
      <c r="J4809" s="332"/>
      <c r="K4809" s="332"/>
      <c r="L4809" s="332"/>
      <c r="M4809" s="332"/>
      <c r="N4809" s="333"/>
    </row>
    <row r="4810" spans="2:14" x14ac:dyDescent="0.25">
      <c r="B4810" s="328"/>
      <c r="C4810" s="328"/>
      <c r="D4810" s="329"/>
      <c r="E4810" s="330"/>
      <c r="F4810" s="330"/>
      <c r="G4810" s="330"/>
      <c r="H4810" s="331"/>
      <c r="I4810" s="332"/>
      <c r="J4810" s="332"/>
      <c r="K4810" s="332"/>
      <c r="L4810" s="332"/>
      <c r="M4810" s="332"/>
      <c r="N4810" s="333"/>
    </row>
    <row r="4811" spans="2:14" x14ac:dyDescent="0.25">
      <c r="B4811" s="328"/>
      <c r="C4811" s="328"/>
      <c r="D4811" s="329"/>
      <c r="E4811" s="330"/>
      <c r="F4811" s="330"/>
      <c r="G4811" s="330"/>
      <c r="H4811" s="331"/>
      <c r="I4811" s="332"/>
      <c r="J4811" s="332"/>
      <c r="K4811" s="332"/>
      <c r="L4811" s="332"/>
      <c r="M4811" s="332"/>
      <c r="N4811" s="333"/>
    </row>
    <row r="4812" spans="2:14" x14ac:dyDescent="0.25">
      <c r="B4812" s="328"/>
      <c r="C4812" s="328"/>
      <c r="D4812" s="329"/>
      <c r="E4812" s="330"/>
      <c r="F4812" s="330"/>
      <c r="G4812" s="330"/>
      <c r="H4812" s="331"/>
      <c r="I4812" s="332"/>
      <c r="J4812" s="332"/>
      <c r="K4812" s="332"/>
      <c r="L4812" s="332"/>
      <c r="M4812" s="332"/>
      <c r="N4812" s="333"/>
    </row>
    <row r="4813" spans="2:14" x14ac:dyDescent="0.25">
      <c r="B4813" s="328"/>
      <c r="C4813" s="328"/>
      <c r="D4813" s="329"/>
      <c r="E4813" s="330"/>
      <c r="F4813" s="330"/>
      <c r="G4813" s="330"/>
      <c r="H4813" s="331"/>
      <c r="I4813" s="332"/>
      <c r="J4813" s="332"/>
      <c r="K4813" s="332"/>
      <c r="L4813" s="332"/>
      <c r="M4813" s="332"/>
      <c r="N4813" s="333"/>
    </row>
    <row r="4814" spans="2:14" x14ac:dyDescent="0.25">
      <c r="B4814" s="328"/>
      <c r="C4814" s="328"/>
      <c r="D4814" s="329"/>
      <c r="E4814" s="330"/>
      <c r="F4814" s="330"/>
      <c r="G4814" s="330"/>
      <c r="H4814" s="331"/>
      <c r="I4814" s="332"/>
      <c r="J4814" s="332"/>
      <c r="K4814" s="332"/>
      <c r="L4814" s="332"/>
      <c r="M4814" s="332"/>
      <c r="N4814" s="333"/>
    </row>
    <row r="4815" spans="2:14" x14ac:dyDescent="0.25">
      <c r="B4815" s="328"/>
      <c r="C4815" s="328"/>
      <c r="D4815" s="329"/>
      <c r="E4815" s="330"/>
      <c r="F4815" s="330"/>
      <c r="G4815" s="330"/>
      <c r="H4815" s="331"/>
      <c r="I4815" s="332"/>
      <c r="J4815" s="332"/>
      <c r="K4815" s="332"/>
      <c r="L4815" s="332"/>
      <c r="M4815" s="332"/>
      <c r="N4815" s="333"/>
    </row>
    <row r="4816" spans="2:14" x14ac:dyDescent="0.25">
      <c r="B4816" s="328"/>
      <c r="C4816" s="328"/>
      <c r="D4816" s="329"/>
      <c r="E4816" s="330"/>
      <c r="F4816" s="330"/>
      <c r="G4816" s="330"/>
      <c r="H4816" s="331"/>
      <c r="I4816" s="332"/>
      <c r="J4816" s="332"/>
      <c r="K4816" s="332"/>
      <c r="L4816" s="332"/>
      <c r="M4816" s="332"/>
      <c r="N4816" s="333"/>
    </row>
    <row r="4817" spans="2:14" x14ac:dyDescent="0.25">
      <c r="B4817" s="328"/>
      <c r="C4817" s="328"/>
      <c r="D4817" s="329"/>
      <c r="E4817" s="330"/>
      <c r="F4817" s="330"/>
      <c r="G4817" s="330"/>
      <c r="H4817" s="331"/>
      <c r="I4817" s="332"/>
      <c r="J4817" s="332"/>
      <c r="K4817" s="332"/>
      <c r="L4817" s="332"/>
      <c r="M4817" s="332"/>
      <c r="N4817" s="333"/>
    </row>
    <row r="4818" spans="2:14" x14ac:dyDescent="0.25">
      <c r="B4818" s="328"/>
      <c r="C4818" s="328"/>
      <c r="D4818" s="329"/>
      <c r="E4818" s="330"/>
      <c r="F4818" s="330"/>
      <c r="G4818" s="330"/>
      <c r="H4818" s="331"/>
      <c r="I4818" s="332"/>
      <c r="J4818" s="332"/>
      <c r="K4818" s="332"/>
      <c r="L4818" s="332"/>
      <c r="M4818" s="332"/>
      <c r="N4818" s="333"/>
    </row>
    <row r="4819" spans="2:14" x14ac:dyDescent="0.25">
      <c r="B4819" s="328"/>
      <c r="C4819" s="328"/>
      <c r="D4819" s="329"/>
      <c r="E4819" s="330"/>
      <c r="F4819" s="330"/>
      <c r="G4819" s="330"/>
      <c r="H4819" s="331"/>
      <c r="I4819" s="332"/>
      <c r="J4819" s="332"/>
      <c r="K4819" s="332"/>
      <c r="L4819" s="332"/>
      <c r="M4819" s="332"/>
      <c r="N4819" s="333"/>
    </row>
    <row r="4820" spans="2:14" x14ac:dyDescent="0.25">
      <c r="B4820" s="328"/>
      <c r="C4820" s="328"/>
      <c r="D4820" s="329"/>
      <c r="E4820" s="330"/>
      <c r="F4820" s="330"/>
      <c r="G4820" s="330"/>
      <c r="H4820" s="331"/>
      <c r="I4820" s="332"/>
      <c r="J4820" s="332"/>
      <c r="K4820" s="332"/>
      <c r="L4820" s="332"/>
      <c r="M4820" s="332"/>
      <c r="N4820" s="333"/>
    </row>
    <row r="4821" spans="2:14" x14ac:dyDescent="0.25">
      <c r="B4821" s="328"/>
      <c r="C4821" s="328"/>
      <c r="D4821" s="329"/>
      <c r="E4821" s="330"/>
      <c r="F4821" s="330"/>
      <c r="G4821" s="330"/>
      <c r="H4821" s="331"/>
      <c r="I4821" s="332"/>
      <c r="J4821" s="332"/>
      <c r="K4821" s="332"/>
      <c r="L4821" s="332"/>
      <c r="M4821" s="332"/>
      <c r="N4821" s="333"/>
    </row>
    <row r="4822" spans="2:14" x14ac:dyDescent="0.25">
      <c r="B4822" s="328"/>
      <c r="C4822" s="328"/>
      <c r="D4822" s="329"/>
      <c r="E4822" s="330"/>
      <c r="F4822" s="330"/>
      <c r="G4822" s="330"/>
      <c r="H4822" s="331"/>
      <c r="I4822" s="332"/>
      <c r="J4822" s="332"/>
      <c r="K4822" s="332"/>
      <c r="L4822" s="332"/>
      <c r="M4822" s="332"/>
      <c r="N4822" s="333"/>
    </row>
    <row r="4823" spans="2:14" x14ac:dyDescent="0.25">
      <c r="B4823" s="328"/>
      <c r="C4823" s="328"/>
      <c r="D4823" s="329"/>
      <c r="E4823" s="330"/>
      <c r="F4823" s="330"/>
      <c r="G4823" s="330"/>
      <c r="H4823" s="331"/>
      <c r="I4823" s="332"/>
      <c r="J4823" s="332"/>
      <c r="K4823" s="332"/>
      <c r="L4823" s="332"/>
      <c r="M4823" s="332"/>
      <c r="N4823" s="333"/>
    </row>
    <row r="4824" spans="2:14" x14ac:dyDescent="0.25">
      <c r="B4824" s="328"/>
      <c r="C4824" s="328"/>
      <c r="D4824" s="329"/>
      <c r="E4824" s="330"/>
      <c r="F4824" s="330"/>
      <c r="G4824" s="330"/>
      <c r="H4824" s="331"/>
      <c r="I4824" s="332"/>
      <c r="J4824" s="332"/>
      <c r="K4824" s="332"/>
      <c r="L4824" s="332"/>
      <c r="M4824" s="332"/>
      <c r="N4824" s="333"/>
    </row>
    <row r="4825" spans="2:14" x14ac:dyDescent="0.25">
      <c r="B4825" s="328"/>
      <c r="C4825" s="328"/>
      <c r="D4825" s="329"/>
      <c r="E4825" s="330"/>
      <c r="F4825" s="330"/>
      <c r="G4825" s="330"/>
      <c r="H4825" s="331"/>
      <c r="I4825" s="332"/>
      <c r="J4825" s="332"/>
      <c r="K4825" s="332"/>
      <c r="L4825" s="332"/>
      <c r="M4825" s="332"/>
      <c r="N4825" s="333"/>
    </row>
    <row r="4826" spans="2:14" x14ac:dyDescent="0.25">
      <c r="B4826" s="328"/>
      <c r="C4826" s="328"/>
      <c r="D4826" s="329"/>
      <c r="E4826" s="330"/>
      <c r="F4826" s="330"/>
      <c r="G4826" s="330"/>
      <c r="H4826" s="331"/>
      <c r="I4826" s="332"/>
      <c r="J4826" s="332"/>
      <c r="K4826" s="332"/>
      <c r="L4826" s="332"/>
      <c r="M4826" s="332"/>
      <c r="N4826" s="333"/>
    </row>
    <row r="4827" spans="2:14" x14ac:dyDescent="0.25">
      <c r="B4827" s="328"/>
      <c r="C4827" s="328"/>
      <c r="D4827" s="329"/>
      <c r="E4827" s="330"/>
      <c r="F4827" s="330"/>
      <c r="G4827" s="330"/>
      <c r="H4827" s="331"/>
      <c r="I4827" s="332"/>
      <c r="J4827" s="332"/>
      <c r="K4827" s="332"/>
      <c r="L4827" s="332"/>
      <c r="M4827" s="332"/>
      <c r="N4827" s="333"/>
    </row>
    <row r="4828" spans="2:14" x14ac:dyDescent="0.25">
      <c r="B4828" s="328"/>
      <c r="C4828" s="328"/>
      <c r="D4828" s="329"/>
      <c r="E4828" s="330"/>
      <c r="F4828" s="330"/>
      <c r="G4828" s="330"/>
      <c r="H4828" s="331"/>
      <c r="I4828" s="332"/>
      <c r="J4828" s="332"/>
      <c r="K4828" s="332"/>
      <c r="L4828" s="332"/>
      <c r="M4828" s="332"/>
      <c r="N4828" s="333"/>
    </row>
    <row r="4829" spans="2:14" x14ac:dyDescent="0.25">
      <c r="B4829" s="328"/>
      <c r="C4829" s="328"/>
      <c r="D4829" s="329"/>
      <c r="E4829" s="330"/>
      <c r="F4829" s="330"/>
      <c r="G4829" s="330"/>
      <c r="H4829" s="331"/>
      <c r="I4829" s="332"/>
      <c r="J4829" s="332"/>
      <c r="K4829" s="332"/>
      <c r="L4829" s="332"/>
      <c r="M4829" s="332"/>
      <c r="N4829" s="333"/>
    </row>
    <row r="4830" spans="2:14" x14ac:dyDescent="0.25">
      <c r="B4830" s="328"/>
      <c r="C4830" s="328"/>
      <c r="D4830" s="329"/>
      <c r="E4830" s="330"/>
      <c r="F4830" s="330"/>
      <c r="G4830" s="330"/>
      <c r="H4830" s="331"/>
      <c r="I4830" s="332"/>
      <c r="J4830" s="332"/>
      <c r="K4830" s="332"/>
      <c r="L4830" s="332"/>
      <c r="M4830" s="332"/>
      <c r="N4830" s="333"/>
    </row>
    <row r="4831" spans="2:14" x14ac:dyDescent="0.25">
      <c r="B4831" s="328"/>
      <c r="C4831" s="328"/>
      <c r="D4831" s="329"/>
      <c r="E4831" s="330"/>
      <c r="F4831" s="330"/>
      <c r="G4831" s="330"/>
      <c r="H4831" s="331"/>
      <c r="I4831" s="332"/>
      <c r="J4831" s="332"/>
      <c r="K4831" s="332"/>
      <c r="L4831" s="332"/>
      <c r="M4831" s="332"/>
      <c r="N4831" s="333"/>
    </row>
    <row r="4832" spans="2:14" x14ac:dyDescent="0.25">
      <c r="B4832" s="328"/>
      <c r="C4832" s="328"/>
      <c r="D4832" s="329"/>
      <c r="E4832" s="330"/>
      <c r="F4832" s="330"/>
      <c r="G4832" s="330"/>
      <c r="H4832" s="331"/>
      <c r="I4832" s="332"/>
      <c r="J4832" s="332"/>
      <c r="K4832" s="332"/>
      <c r="L4832" s="332"/>
      <c r="M4832" s="332"/>
      <c r="N4832" s="333"/>
    </row>
    <row r="4833" spans="2:14" x14ac:dyDescent="0.25">
      <c r="B4833" s="328"/>
      <c r="C4833" s="328"/>
      <c r="D4833" s="329"/>
      <c r="E4833" s="330"/>
      <c r="F4833" s="330"/>
      <c r="G4833" s="330"/>
      <c r="H4833" s="331"/>
      <c r="I4833" s="332"/>
      <c r="J4833" s="332"/>
      <c r="K4833" s="332"/>
      <c r="L4833" s="332"/>
      <c r="M4833" s="332"/>
      <c r="N4833" s="333"/>
    </row>
    <row r="4834" spans="2:14" x14ac:dyDescent="0.25">
      <c r="B4834" s="328"/>
      <c r="C4834" s="328"/>
      <c r="D4834" s="329"/>
      <c r="E4834" s="330"/>
      <c r="F4834" s="330"/>
      <c r="G4834" s="330"/>
      <c r="H4834" s="331"/>
      <c r="I4834" s="332"/>
      <c r="J4834" s="332"/>
      <c r="K4834" s="332"/>
      <c r="L4834" s="332"/>
      <c r="M4834" s="332"/>
      <c r="N4834" s="333"/>
    </row>
    <row r="4835" spans="2:14" x14ac:dyDescent="0.25">
      <c r="B4835" s="328"/>
      <c r="C4835" s="328"/>
      <c r="D4835" s="329"/>
      <c r="E4835" s="330"/>
      <c r="F4835" s="330"/>
      <c r="G4835" s="330"/>
      <c r="H4835" s="331"/>
      <c r="I4835" s="332"/>
      <c r="J4835" s="332"/>
      <c r="K4835" s="332"/>
      <c r="L4835" s="332"/>
      <c r="M4835" s="332"/>
      <c r="N4835" s="333"/>
    </row>
    <row r="4836" spans="2:14" x14ac:dyDescent="0.25">
      <c r="B4836" s="328"/>
      <c r="C4836" s="328"/>
      <c r="D4836" s="329"/>
      <c r="E4836" s="330"/>
      <c r="F4836" s="330"/>
      <c r="G4836" s="330"/>
      <c r="H4836" s="331"/>
      <c r="I4836" s="332"/>
      <c r="J4836" s="332"/>
      <c r="K4836" s="332"/>
      <c r="L4836" s="332"/>
      <c r="M4836" s="332"/>
      <c r="N4836" s="333"/>
    </row>
    <row r="4837" spans="2:14" x14ac:dyDescent="0.25">
      <c r="B4837" s="328"/>
      <c r="C4837" s="328"/>
      <c r="D4837" s="329"/>
      <c r="E4837" s="330"/>
      <c r="F4837" s="330"/>
      <c r="G4837" s="330"/>
      <c r="H4837" s="331"/>
      <c r="I4837" s="332"/>
      <c r="J4837" s="332"/>
      <c r="K4837" s="332"/>
      <c r="L4837" s="332"/>
      <c r="M4837" s="332"/>
      <c r="N4837" s="333"/>
    </row>
    <row r="4838" spans="2:14" x14ac:dyDescent="0.25">
      <c r="B4838" s="328"/>
      <c r="C4838" s="328"/>
      <c r="D4838" s="329"/>
      <c r="E4838" s="330"/>
      <c r="F4838" s="330"/>
      <c r="G4838" s="330"/>
      <c r="H4838" s="331"/>
      <c r="I4838" s="332"/>
      <c r="J4838" s="332"/>
      <c r="K4838" s="332"/>
      <c r="L4838" s="332"/>
      <c r="M4838" s="332"/>
      <c r="N4838" s="333"/>
    </row>
    <row r="4839" spans="2:14" x14ac:dyDescent="0.25">
      <c r="B4839" s="328"/>
      <c r="C4839" s="328"/>
      <c r="D4839" s="329"/>
      <c r="E4839" s="330"/>
      <c r="F4839" s="330"/>
      <c r="G4839" s="330"/>
      <c r="H4839" s="331"/>
      <c r="I4839" s="332"/>
      <c r="J4839" s="332"/>
      <c r="K4839" s="332"/>
      <c r="L4839" s="332"/>
      <c r="M4839" s="332"/>
      <c r="N4839" s="333"/>
    </row>
    <row r="4840" spans="2:14" x14ac:dyDescent="0.25">
      <c r="B4840" s="328"/>
      <c r="C4840" s="328"/>
      <c r="D4840" s="329"/>
      <c r="E4840" s="330"/>
      <c r="F4840" s="330"/>
      <c r="G4840" s="330"/>
      <c r="H4840" s="331"/>
      <c r="I4840" s="332"/>
      <c r="J4840" s="332"/>
      <c r="K4840" s="332"/>
      <c r="L4840" s="332"/>
      <c r="M4840" s="332"/>
      <c r="N4840" s="333"/>
    </row>
    <row r="4841" spans="2:14" x14ac:dyDescent="0.25">
      <c r="B4841" s="328"/>
      <c r="C4841" s="328"/>
      <c r="D4841" s="329"/>
      <c r="E4841" s="330"/>
      <c r="F4841" s="330"/>
      <c r="G4841" s="330"/>
      <c r="H4841" s="331"/>
      <c r="I4841" s="332"/>
      <c r="J4841" s="332"/>
      <c r="K4841" s="332"/>
      <c r="L4841" s="332"/>
      <c r="M4841" s="332"/>
      <c r="N4841" s="333"/>
    </row>
    <row r="4842" spans="2:14" x14ac:dyDescent="0.25">
      <c r="B4842" s="328"/>
      <c r="C4842" s="328"/>
      <c r="D4842" s="329"/>
      <c r="E4842" s="330"/>
      <c r="F4842" s="330"/>
      <c r="G4842" s="330"/>
      <c r="H4842" s="331"/>
      <c r="I4842" s="332"/>
      <c r="J4842" s="332"/>
      <c r="K4842" s="332"/>
      <c r="L4842" s="332"/>
      <c r="M4842" s="332"/>
      <c r="N4842" s="333"/>
    </row>
    <row r="4843" spans="2:14" x14ac:dyDescent="0.25">
      <c r="B4843" s="328"/>
      <c r="C4843" s="328"/>
      <c r="D4843" s="329"/>
      <c r="E4843" s="330"/>
      <c r="F4843" s="330"/>
      <c r="G4843" s="330"/>
      <c r="H4843" s="331"/>
      <c r="I4843" s="332"/>
      <c r="J4843" s="332"/>
      <c r="K4843" s="332"/>
      <c r="L4843" s="332"/>
      <c r="M4843" s="332"/>
      <c r="N4843" s="333"/>
    </row>
    <row r="4844" spans="2:14" x14ac:dyDescent="0.25">
      <c r="B4844" s="328"/>
      <c r="C4844" s="328"/>
      <c r="D4844" s="329"/>
      <c r="E4844" s="330"/>
      <c r="F4844" s="330"/>
      <c r="G4844" s="330"/>
      <c r="H4844" s="331"/>
      <c r="I4844" s="332"/>
      <c r="J4844" s="332"/>
      <c r="K4844" s="332"/>
      <c r="L4844" s="332"/>
      <c r="M4844" s="332"/>
      <c r="N4844" s="333"/>
    </row>
    <row r="4845" spans="2:14" x14ac:dyDescent="0.25">
      <c r="B4845" s="328"/>
      <c r="C4845" s="328"/>
      <c r="D4845" s="329"/>
      <c r="E4845" s="330"/>
      <c r="F4845" s="330"/>
      <c r="G4845" s="330"/>
      <c r="H4845" s="331"/>
      <c r="I4845" s="332"/>
      <c r="J4845" s="332"/>
      <c r="K4845" s="332"/>
      <c r="L4845" s="332"/>
      <c r="M4845" s="332"/>
      <c r="N4845" s="333"/>
    </row>
    <row r="4846" spans="2:14" x14ac:dyDescent="0.25">
      <c r="B4846" s="328"/>
      <c r="C4846" s="328"/>
      <c r="D4846" s="329"/>
      <c r="E4846" s="330"/>
      <c r="F4846" s="330"/>
      <c r="G4846" s="330"/>
      <c r="H4846" s="331"/>
      <c r="I4846" s="332"/>
      <c r="J4846" s="332"/>
      <c r="K4846" s="332"/>
      <c r="L4846" s="332"/>
      <c r="M4846" s="332"/>
      <c r="N4846" s="333"/>
    </row>
    <row r="4847" spans="2:14" x14ac:dyDescent="0.25">
      <c r="B4847" s="328"/>
      <c r="C4847" s="328"/>
      <c r="D4847" s="329"/>
      <c r="E4847" s="330"/>
      <c r="F4847" s="330"/>
      <c r="G4847" s="330"/>
      <c r="H4847" s="331"/>
      <c r="I4847" s="332"/>
      <c r="J4847" s="332"/>
      <c r="K4847" s="332"/>
      <c r="L4847" s="332"/>
      <c r="M4847" s="332"/>
      <c r="N4847" s="333"/>
    </row>
    <row r="4848" spans="2:14" x14ac:dyDescent="0.25">
      <c r="B4848" s="328"/>
      <c r="C4848" s="328"/>
      <c r="D4848" s="329"/>
      <c r="E4848" s="330"/>
      <c r="F4848" s="330"/>
      <c r="G4848" s="330"/>
      <c r="H4848" s="331"/>
      <c r="I4848" s="332"/>
      <c r="J4848" s="332"/>
      <c r="K4848" s="332"/>
      <c r="L4848" s="332"/>
      <c r="M4848" s="332"/>
      <c r="N4848" s="333"/>
    </row>
    <row r="4849" spans="2:14" x14ac:dyDescent="0.25">
      <c r="B4849" s="328"/>
      <c r="C4849" s="328"/>
      <c r="D4849" s="329"/>
      <c r="E4849" s="330"/>
      <c r="F4849" s="330"/>
      <c r="G4849" s="330"/>
      <c r="H4849" s="331"/>
      <c r="I4849" s="332"/>
      <c r="J4849" s="332"/>
      <c r="K4849" s="332"/>
      <c r="L4849" s="332"/>
      <c r="M4849" s="332"/>
      <c r="N4849" s="333"/>
    </row>
    <row r="4850" spans="2:14" x14ac:dyDescent="0.25">
      <c r="B4850" s="328"/>
      <c r="C4850" s="328"/>
      <c r="D4850" s="329"/>
      <c r="E4850" s="330"/>
      <c r="F4850" s="330"/>
      <c r="G4850" s="330"/>
      <c r="H4850" s="331"/>
      <c r="I4850" s="332"/>
      <c r="J4850" s="332"/>
      <c r="K4850" s="332"/>
      <c r="L4850" s="332"/>
      <c r="M4850" s="332"/>
      <c r="N4850" s="333"/>
    </row>
    <row r="4851" spans="2:14" x14ac:dyDescent="0.25">
      <c r="B4851" s="328"/>
      <c r="C4851" s="328"/>
      <c r="D4851" s="329"/>
      <c r="E4851" s="330"/>
      <c r="F4851" s="330"/>
      <c r="G4851" s="330"/>
      <c r="H4851" s="331"/>
      <c r="I4851" s="332"/>
      <c r="J4851" s="332"/>
      <c r="K4851" s="332"/>
      <c r="L4851" s="332"/>
      <c r="M4851" s="332"/>
      <c r="N4851" s="333"/>
    </row>
    <row r="4852" spans="2:14" x14ac:dyDescent="0.25">
      <c r="B4852" s="328"/>
      <c r="C4852" s="328"/>
      <c r="D4852" s="329"/>
      <c r="E4852" s="330"/>
      <c r="F4852" s="330"/>
      <c r="G4852" s="330"/>
      <c r="H4852" s="331"/>
      <c r="I4852" s="332"/>
      <c r="J4852" s="332"/>
      <c r="K4852" s="332"/>
      <c r="L4852" s="332"/>
      <c r="M4852" s="332"/>
      <c r="N4852" s="333"/>
    </row>
    <row r="4853" spans="2:14" x14ac:dyDescent="0.25">
      <c r="B4853" s="328"/>
      <c r="C4853" s="328"/>
      <c r="D4853" s="329"/>
      <c r="E4853" s="330"/>
      <c r="F4853" s="330"/>
      <c r="G4853" s="330"/>
      <c r="H4853" s="331"/>
      <c r="I4853" s="332"/>
      <c r="J4853" s="332"/>
      <c r="K4853" s="332"/>
      <c r="L4853" s="332"/>
      <c r="M4853" s="332"/>
      <c r="N4853" s="333"/>
    </row>
    <row r="4854" spans="2:14" x14ac:dyDescent="0.25">
      <c r="B4854" s="328"/>
      <c r="C4854" s="328"/>
      <c r="D4854" s="329"/>
      <c r="E4854" s="330"/>
      <c r="F4854" s="330"/>
      <c r="G4854" s="330"/>
      <c r="H4854" s="331"/>
      <c r="I4854" s="332"/>
      <c r="J4854" s="332"/>
      <c r="K4854" s="332"/>
      <c r="L4854" s="332"/>
      <c r="M4854" s="332"/>
      <c r="N4854" s="333"/>
    </row>
    <row r="4855" spans="2:14" x14ac:dyDescent="0.25">
      <c r="B4855" s="328"/>
      <c r="C4855" s="328"/>
      <c r="D4855" s="329"/>
      <c r="E4855" s="330"/>
      <c r="F4855" s="330"/>
      <c r="G4855" s="330"/>
      <c r="H4855" s="331"/>
      <c r="I4855" s="332"/>
      <c r="J4855" s="332"/>
      <c r="K4855" s="332"/>
      <c r="L4855" s="332"/>
      <c r="M4855" s="332"/>
      <c r="N4855" s="333"/>
    </row>
    <row r="4856" spans="2:14" x14ac:dyDescent="0.25">
      <c r="B4856" s="328"/>
      <c r="C4856" s="328"/>
      <c r="D4856" s="329"/>
      <c r="E4856" s="330"/>
      <c r="F4856" s="330"/>
      <c r="G4856" s="330"/>
      <c r="H4856" s="331"/>
      <c r="I4856" s="332"/>
      <c r="J4856" s="332"/>
      <c r="K4856" s="332"/>
      <c r="L4856" s="332"/>
      <c r="M4856" s="332"/>
      <c r="N4856" s="333"/>
    </row>
    <row r="4857" spans="2:14" x14ac:dyDescent="0.25">
      <c r="B4857" s="328"/>
      <c r="C4857" s="328"/>
      <c r="D4857" s="329"/>
      <c r="E4857" s="330"/>
      <c r="F4857" s="330"/>
      <c r="G4857" s="330"/>
      <c r="H4857" s="331"/>
      <c r="I4857" s="332"/>
      <c r="J4857" s="332"/>
      <c r="K4857" s="332"/>
      <c r="L4857" s="332"/>
      <c r="M4857" s="332"/>
      <c r="N4857" s="333"/>
    </row>
    <row r="4858" spans="2:14" x14ac:dyDescent="0.25">
      <c r="B4858" s="328"/>
      <c r="C4858" s="328"/>
      <c r="D4858" s="329"/>
      <c r="E4858" s="330"/>
      <c r="F4858" s="330"/>
      <c r="G4858" s="330"/>
      <c r="H4858" s="331"/>
      <c r="I4858" s="332"/>
      <c r="J4858" s="332"/>
      <c r="K4858" s="332"/>
      <c r="L4858" s="332"/>
      <c r="M4858" s="332"/>
      <c r="N4858" s="333"/>
    </row>
    <row r="4859" spans="2:14" x14ac:dyDescent="0.25">
      <c r="B4859" s="328"/>
      <c r="C4859" s="328"/>
      <c r="D4859" s="329"/>
      <c r="E4859" s="330"/>
      <c r="F4859" s="330"/>
      <c r="G4859" s="330"/>
      <c r="H4859" s="331"/>
      <c r="I4859" s="332"/>
      <c r="J4859" s="332"/>
      <c r="K4859" s="332"/>
      <c r="L4859" s="332"/>
      <c r="M4859" s="332"/>
      <c r="N4859" s="333"/>
    </row>
    <row r="4860" spans="2:14" x14ac:dyDescent="0.25">
      <c r="B4860" s="328"/>
      <c r="C4860" s="328"/>
      <c r="D4860" s="329"/>
      <c r="E4860" s="330"/>
      <c r="F4860" s="330"/>
      <c r="G4860" s="330"/>
      <c r="H4860" s="331"/>
      <c r="I4860" s="332"/>
      <c r="J4860" s="332"/>
      <c r="K4860" s="332"/>
      <c r="L4860" s="332"/>
      <c r="M4860" s="332"/>
      <c r="N4860" s="333"/>
    </row>
    <row r="4861" spans="2:14" x14ac:dyDescent="0.25">
      <c r="B4861" s="328"/>
      <c r="C4861" s="328"/>
      <c r="D4861" s="329"/>
      <c r="E4861" s="330"/>
      <c r="F4861" s="330"/>
      <c r="G4861" s="330"/>
      <c r="H4861" s="331"/>
      <c r="I4861" s="332"/>
      <c r="J4861" s="332"/>
      <c r="K4861" s="332"/>
      <c r="L4861" s="332"/>
      <c r="M4861" s="332"/>
      <c r="N4861" s="333"/>
    </row>
    <row r="4862" spans="2:14" x14ac:dyDescent="0.25">
      <c r="B4862" s="328"/>
      <c r="C4862" s="328"/>
      <c r="D4862" s="329"/>
      <c r="E4862" s="330"/>
      <c r="F4862" s="330"/>
      <c r="G4862" s="330"/>
      <c r="H4862" s="331"/>
      <c r="I4862" s="332"/>
      <c r="J4862" s="332"/>
      <c r="K4862" s="332"/>
      <c r="L4862" s="332"/>
      <c r="M4862" s="332"/>
      <c r="N4862" s="333"/>
    </row>
    <row r="4863" spans="2:14" x14ac:dyDescent="0.25">
      <c r="B4863" s="328"/>
      <c r="C4863" s="328"/>
      <c r="D4863" s="329"/>
      <c r="E4863" s="330"/>
      <c r="F4863" s="330"/>
      <c r="G4863" s="330"/>
      <c r="H4863" s="331"/>
      <c r="I4863" s="332"/>
      <c r="J4863" s="332"/>
      <c r="K4863" s="332"/>
      <c r="L4863" s="332"/>
      <c r="M4863" s="332"/>
      <c r="N4863" s="333"/>
    </row>
    <row r="4864" spans="2:14" x14ac:dyDescent="0.25">
      <c r="B4864" s="328"/>
      <c r="C4864" s="328"/>
      <c r="D4864" s="329"/>
      <c r="E4864" s="330"/>
      <c r="F4864" s="330"/>
      <c r="G4864" s="330"/>
      <c r="H4864" s="331"/>
      <c r="I4864" s="332"/>
      <c r="J4864" s="332"/>
      <c r="K4864" s="332"/>
      <c r="L4864" s="332"/>
      <c r="M4864" s="332"/>
      <c r="N4864" s="333"/>
    </row>
    <row r="4865" spans="2:14" x14ac:dyDescent="0.25">
      <c r="B4865" s="328"/>
      <c r="C4865" s="328"/>
      <c r="D4865" s="329"/>
      <c r="E4865" s="330"/>
      <c r="F4865" s="330"/>
      <c r="G4865" s="330"/>
      <c r="H4865" s="331"/>
      <c r="I4865" s="332"/>
      <c r="J4865" s="332"/>
      <c r="K4865" s="332"/>
      <c r="L4865" s="332"/>
      <c r="M4865" s="332"/>
      <c r="N4865" s="333"/>
    </row>
    <row r="4866" spans="2:14" x14ac:dyDescent="0.25">
      <c r="B4866" s="328"/>
      <c r="C4866" s="328"/>
      <c r="D4866" s="329"/>
      <c r="E4866" s="330"/>
      <c r="F4866" s="330"/>
      <c r="G4866" s="330"/>
      <c r="H4866" s="331"/>
      <c r="I4866" s="332"/>
      <c r="J4866" s="332"/>
      <c r="K4866" s="332"/>
      <c r="L4866" s="332"/>
      <c r="M4866" s="332"/>
      <c r="N4866" s="333"/>
    </row>
    <row r="4867" spans="2:14" x14ac:dyDescent="0.25">
      <c r="B4867" s="328"/>
      <c r="C4867" s="328"/>
      <c r="D4867" s="329"/>
      <c r="E4867" s="330"/>
      <c r="F4867" s="330"/>
      <c r="G4867" s="330"/>
      <c r="H4867" s="331"/>
      <c r="I4867" s="332"/>
      <c r="J4867" s="332"/>
      <c r="K4867" s="332"/>
      <c r="L4867" s="332"/>
      <c r="M4867" s="332"/>
      <c r="N4867" s="333"/>
    </row>
    <row r="4868" spans="2:14" x14ac:dyDescent="0.25">
      <c r="B4868" s="328"/>
      <c r="C4868" s="328"/>
      <c r="D4868" s="329"/>
      <c r="E4868" s="330"/>
      <c r="F4868" s="330"/>
      <c r="G4868" s="330"/>
      <c r="H4868" s="331"/>
      <c r="I4868" s="332"/>
      <c r="J4868" s="332"/>
      <c r="K4868" s="332"/>
      <c r="L4868" s="332"/>
      <c r="M4868" s="332"/>
      <c r="N4868" s="333"/>
    </row>
    <row r="4869" spans="2:14" x14ac:dyDescent="0.25">
      <c r="B4869" s="328"/>
      <c r="C4869" s="328"/>
      <c r="D4869" s="329"/>
      <c r="E4869" s="330"/>
      <c r="F4869" s="330"/>
      <c r="G4869" s="330"/>
      <c r="H4869" s="331"/>
      <c r="I4869" s="332"/>
      <c r="J4869" s="332"/>
      <c r="K4869" s="332"/>
      <c r="L4869" s="332"/>
      <c r="M4869" s="332"/>
      <c r="N4869" s="333"/>
    </row>
    <row r="4870" spans="2:14" x14ac:dyDescent="0.25">
      <c r="B4870" s="328"/>
      <c r="C4870" s="328"/>
      <c r="D4870" s="329"/>
      <c r="E4870" s="330"/>
      <c r="F4870" s="330"/>
      <c r="G4870" s="330"/>
      <c r="H4870" s="331"/>
      <c r="I4870" s="332"/>
      <c r="J4870" s="332"/>
      <c r="K4870" s="332"/>
      <c r="L4870" s="332"/>
      <c r="M4870" s="332"/>
      <c r="N4870" s="333"/>
    </row>
    <row r="4871" spans="2:14" x14ac:dyDescent="0.25">
      <c r="B4871" s="328"/>
      <c r="C4871" s="328"/>
      <c r="D4871" s="329"/>
      <c r="E4871" s="330"/>
      <c r="F4871" s="330"/>
      <c r="G4871" s="330"/>
      <c r="H4871" s="331"/>
      <c r="I4871" s="332"/>
      <c r="J4871" s="332"/>
      <c r="K4871" s="332"/>
      <c r="L4871" s="332"/>
      <c r="M4871" s="332"/>
      <c r="N4871" s="333"/>
    </row>
    <row r="4872" spans="2:14" x14ac:dyDescent="0.25">
      <c r="B4872" s="328"/>
      <c r="C4872" s="328"/>
      <c r="D4872" s="329"/>
      <c r="E4872" s="330"/>
      <c r="F4872" s="330"/>
      <c r="G4872" s="330"/>
      <c r="H4872" s="331"/>
      <c r="I4872" s="332"/>
      <c r="J4872" s="332"/>
      <c r="K4872" s="332"/>
      <c r="L4872" s="332"/>
      <c r="M4872" s="332"/>
      <c r="N4872" s="333"/>
    </row>
    <row r="4873" spans="2:14" x14ac:dyDescent="0.25">
      <c r="B4873" s="328"/>
      <c r="C4873" s="328"/>
      <c r="D4873" s="329"/>
      <c r="E4873" s="330"/>
      <c r="F4873" s="330"/>
      <c r="G4873" s="330"/>
      <c r="H4873" s="331"/>
      <c r="I4873" s="332"/>
      <c r="J4873" s="332"/>
      <c r="K4873" s="332"/>
      <c r="L4873" s="332"/>
      <c r="M4873" s="332"/>
      <c r="N4873" s="333"/>
    </row>
    <row r="4874" spans="2:14" x14ac:dyDescent="0.25">
      <c r="B4874" s="328"/>
      <c r="C4874" s="328"/>
      <c r="D4874" s="329"/>
      <c r="E4874" s="330"/>
      <c r="F4874" s="330"/>
      <c r="G4874" s="330"/>
      <c r="H4874" s="331"/>
      <c r="I4874" s="332"/>
      <c r="J4874" s="332"/>
      <c r="K4874" s="332"/>
      <c r="L4874" s="332"/>
      <c r="M4874" s="332"/>
      <c r="N4874" s="333"/>
    </row>
    <row r="4875" spans="2:14" x14ac:dyDescent="0.25">
      <c r="B4875" s="328"/>
      <c r="C4875" s="328"/>
      <c r="D4875" s="329"/>
      <c r="E4875" s="330"/>
      <c r="F4875" s="330"/>
      <c r="G4875" s="330"/>
      <c r="H4875" s="331"/>
      <c r="I4875" s="332"/>
      <c r="J4875" s="332"/>
      <c r="K4875" s="332"/>
      <c r="L4875" s="332"/>
      <c r="M4875" s="332"/>
      <c r="N4875" s="333"/>
    </row>
    <row r="4876" spans="2:14" x14ac:dyDescent="0.25">
      <c r="B4876" s="328"/>
      <c r="C4876" s="328"/>
      <c r="D4876" s="329"/>
      <c r="E4876" s="330"/>
      <c r="F4876" s="330"/>
      <c r="G4876" s="330"/>
      <c r="H4876" s="331"/>
      <c r="I4876" s="332"/>
      <c r="J4876" s="332"/>
      <c r="K4876" s="332"/>
      <c r="L4876" s="332"/>
      <c r="M4876" s="332"/>
      <c r="N4876" s="333"/>
    </row>
    <row r="4877" spans="2:14" x14ac:dyDescent="0.25">
      <c r="B4877" s="328"/>
      <c r="C4877" s="328"/>
      <c r="D4877" s="329"/>
      <c r="E4877" s="330"/>
      <c r="F4877" s="330"/>
      <c r="G4877" s="330"/>
      <c r="H4877" s="331"/>
      <c r="I4877" s="332"/>
      <c r="J4877" s="332"/>
      <c r="K4877" s="332"/>
      <c r="L4877" s="332"/>
      <c r="M4877" s="332"/>
      <c r="N4877" s="333"/>
    </row>
    <row r="4878" spans="2:14" x14ac:dyDescent="0.25">
      <c r="B4878" s="328"/>
      <c r="C4878" s="328"/>
      <c r="D4878" s="329"/>
      <c r="E4878" s="330"/>
      <c r="F4878" s="330"/>
      <c r="G4878" s="330"/>
      <c r="H4878" s="331"/>
      <c r="I4878" s="332"/>
      <c r="J4878" s="332"/>
      <c r="K4878" s="332"/>
      <c r="L4878" s="332"/>
      <c r="M4878" s="332"/>
      <c r="N4878" s="333"/>
    </row>
    <row r="4879" spans="2:14" x14ac:dyDescent="0.25">
      <c r="B4879" s="328"/>
      <c r="C4879" s="328"/>
      <c r="D4879" s="329"/>
      <c r="E4879" s="330"/>
      <c r="F4879" s="330"/>
      <c r="G4879" s="330"/>
      <c r="H4879" s="331"/>
      <c r="I4879" s="332"/>
      <c r="J4879" s="332"/>
      <c r="K4879" s="332"/>
      <c r="L4879" s="332"/>
      <c r="M4879" s="332"/>
      <c r="N4879" s="333"/>
    </row>
    <row r="4880" spans="2:14" x14ac:dyDescent="0.25">
      <c r="B4880" s="328"/>
      <c r="C4880" s="328"/>
      <c r="D4880" s="329"/>
      <c r="E4880" s="330"/>
      <c r="F4880" s="330"/>
      <c r="G4880" s="330"/>
      <c r="H4880" s="331"/>
      <c r="I4880" s="332"/>
      <c r="J4880" s="332"/>
      <c r="K4880" s="332"/>
      <c r="L4880" s="332"/>
      <c r="M4880" s="332"/>
      <c r="N4880" s="333"/>
    </row>
    <row r="4881" spans="2:14" x14ac:dyDescent="0.25">
      <c r="B4881" s="328"/>
      <c r="C4881" s="328"/>
      <c r="D4881" s="329"/>
      <c r="E4881" s="330"/>
      <c r="F4881" s="330"/>
      <c r="G4881" s="330"/>
      <c r="H4881" s="331"/>
      <c r="I4881" s="332"/>
      <c r="J4881" s="332"/>
      <c r="K4881" s="332"/>
      <c r="L4881" s="332"/>
      <c r="M4881" s="332"/>
      <c r="N4881" s="333"/>
    </row>
    <row r="4882" spans="2:14" x14ac:dyDescent="0.25">
      <c r="B4882" s="328"/>
      <c r="C4882" s="328"/>
      <c r="D4882" s="329"/>
      <c r="E4882" s="330"/>
      <c r="F4882" s="330"/>
      <c r="G4882" s="330"/>
      <c r="H4882" s="331"/>
      <c r="I4882" s="332"/>
      <c r="J4882" s="332"/>
      <c r="K4882" s="332"/>
      <c r="L4882" s="332"/>
      <c r="M4882" s="332"/>
      <c r="N4882" s="333"/>
    </row>
    <row r="4883" spans="2:14" x14ac:dyDescent="0.25">
      <c r="B4883" s="328"/>
      <c r="C4883" s="328"/>
      <c r="D4883" s="329"/>
      <c r="E4883" s="330"/>
      <c r="F4883" s="330"/>
      <c r="G4883" s="330"/>
      <c r="H4883" s="331"/>
      <c r="I4883" s="332"/>
      <c r="J4883" s="332"/>
      <c r="K4883" s="332"/>
      <c r="L4883" s="332"/>
      <c r="M4883" s="332"/>
      <c r="N4883" s="333"/>
    </row>
    <row r="4884" spans="2:14" x14ac:dyDescent="0.25">
      <c r="B4884" s="328"/>
      <c r="C4884" s="328"/>
      <c r="D4884" s="329"/>
      <c r="E4884" s="330"/>
      <c r="F4884" s="330"/>
      <c r="G4884" s="330"/>
      <c r="H4884" s="331"/>
      <c r="I4884" s="332"/>
      <c r="J4884" s="332"/>
      <c r="K4884" s="332"/>
      <c r="L4884" s="332"/>
      <c r="M4884" s="332"/>
      <c r="N4884" s="333"/>
    </row>
    <row r="4885" spans="2:14" x14ac:dyDescent="0.25">
      <c r="B4885" s="328"/>
      <c r="C4885" s="328"/>
      <c r="D4885" s="329"/>
      <c r="E4885" s="330"/>
      <c r="F4885" s="330"/>
      <c r="G4885" s="330"/>
      <c r="H4885" s="331"/>
      <c r="I4885" s="332"/>
      <c r="J4885" s="332"/>
      <c r="K4885" s="332"/>
      <c r="L4885" s="332"/>
      <c r="M4885" s="332"/>
      <c r="N4885" s="333"/>
    </row>
    <row r="4886" spans="2:14" x14ac:dyDescent="0.25">
      <c r="B4886" s="328"/>
      <c r="C4886" s="328"/>
      <c r="D4886" s="329"/>
      <c r="E4886" s="330"/>
      <c r="F4886" s="330"/>
      <c r="G4886" s="330"/>
      <c r="H4886" s="331"/>
      <c r="I4886" s="332"/>
      <c r="J4886" s="332"/>
      <c r="K4886" s="332"/>
      <c r="L4886" s="332"/>
      <c r="M4886" s="332"/>
      <c r="N4886" s="333"/>
    </row>
    <row r="4887" spans="2:14" x14ac:dyDescent="0.25">
      <c r="B4887" s="328"/>
      <c r="C4887" s="328"/>
      <c r="D4887" s="329"/>
      <c r="E4887" s="330"/>
      <c r="F4887" s="330"/>
      <c r="G4887" s="330"/>
      <c r="H4887" s="331"/>
      <c r="I4887" s="332"/>
      <c r="J4887" s="332"/>
      <c r="K4887" s="332"/>
      <c r="L4887" s="332"/>
      <c r="M4887" s="332"/>
      <c r="N4887" s="333"/>
    </row>
    <row r="4888" spans="2:14" x14ac:dyDescent="0.25">
      <c r="B4888" s="328"/>
      <c r="C4888" s="328"/>
      <c r="D4888" s="329"/>
      <c r="E4888" s="330"/>
      <c r="F4888" s="330"/>
      <c r="G4888" s="330"/>
      <c r="H4888" s="331"/>
      <c r="I4888" s="332"/>
      <c r="J4888" s="332"/>
      <c r="K4888" s="332"/>
      <c r="L4888" s="332"/>
      <c r="M4888" s="332"/>
      <c r="N4888" s="333"/>
    </row>
    <row r="4889" spans="2:14" x14ac:dyDescent="0.25">
      <c r="B4889" s="328"/>
      <c r="C4889" s="328"/>
      <c r="D4889" s="329"/>
      <c r="E4889" s="330"/>
      <c r="F4889" s="330"/>
      <c r="G4889" s="330"/>
      <c r="H4889" s="331"/>
      <c r="I4889" s="332"/>
      <c r="J4889" s="332"/>
      <c r="K4889" s="332"/>
      <c r="L4889" s="332"/>
      <c r="M4889" s="332"/>
      <c r="N4889" s="333"/>
    </row>
    <row r="4890" spans="2:14" x14ac:dyDescent="0.25">
      <c r="B4890" s="328"/>
      <c r="C4890" s="328"/>
      <c r="D4890" s="329"/>
      <c r="E4890" s="330"/>
      <c r="F4890" s="330"/>
      <c r="G4890" s="330"/>
      <c r="H4890" s="331"/>
      <c r="I4890" s="332"/>
      <c r="J4890" s="332"/>
      <c r="K4890" s="332"/>
      <c r="L4890" s="332"/>
      <c r="M4890" s="332"/>
      <c r="N4890" s="333"/>
    </row>
    <row r="4891" spans="2:14" x14ac:dyDescent="0.25">
      <c r="B4891" s="328"/>
      <c r="C4891" s="328"/>
      <c r="D4891" s="329"/>
      <c r="E4891" s="330"/>
      <c r="F4891" s="330"/>
      <c r="G4891" s="330"/>
      <c r="H4891" s="331"/>
      <c r="I4891" s="332"/>
      <c r="J4891" s="332"/>
      <c r="K4891" s="332"/>
      <c r="L4891" s="332"/>
      <c r="M4891" s="332"/>
      <c r="N4891" s="333"/>
    </row>
    <row r="4892" spans="2:14" x14ac:dyDescent="0.25">
      <c r="B4892" s="328"/>
      <c r="C4892" s="328"/>
      <c r="D4892" s="329"/>
      <c r="E4892" s="330"/>
      <c r="F4892" s="330"/>
      <c r="G4892" s="330"/>
      <c r="H4892" s="331"/>
      <c r="I4892" s="332"/>
      <c r="J4892" s="332"/>
      <c r="K4892" s="332"/>
      <c r="L4892" s="332"/>
      <c r="M4892" s="332"/>
      <c r="N4892" s="333"/>
    </row>
    <row r="4893" spans="2:14" x14ac:dyDescent="0.25">
      <c r="B4893" s="328"/>
      <c r="C4893" s="328"/>
      <c r="D4893" s="329"/>
      <c r="E4893" s="330"/>
      <c r="F4893" s="330"/>
      <c r="G4893" s="330"/>
      <c r="H4893" s="331"/>
      <c r="I4893" s="332"/>
      <c r="J4893" s="332"/>
      <c r="K4893" s="332"/>
      <c r="L4893" s="332"/>
      <c r="M4893" s="332"/>
      <c r="N4893" s="333"/>
    </row>
    <row r="4894" spans="2:14" x14ac:dyDescent="0.25">
      <c r="B4894" s="328"/>
      <c r="C4894" s="328"/>
      <c r="D4894" s="329"/>
      <c r="E4894" s="330"/>
      <c r="F4894" s="330"/>
      <c r="G4894" s="330"/>
      <c r="H4894" s="331"/>
      <c r="I4894" s="332"/>
      <c r="J4894" s="332"/>
      <c r="K4894" s="332"/>
      <c r="L4894" s="332"/>
      <c r="M4894" s="332"/>
      <c r="N4894" s="333"/>
    </row>
    <row r="4895" spans="2:14" x14ac:dyDescent="0.25">
      <c r="B4895" s="328"/>
      <c r="C4895" s="328"/>
      <c r="D4895" s="329"/>
      <c r="E4895" s="330"/>
      <c r="F4895" s="330"/>
      <c r="G4895" s="330"/>
      <c r="H4895" s="331"/>
      <c r="I4895" s="332"/>
      <c r="J4895" s="332"/>
      <c r="K4895" s="332"/>
      <c r="L4895" s="332"/>
      <c r="M4895" s="332"/>
      <c r="N4895" s="333"/>
    </row>
    <row r="4896" spans="2:14" x14ac:dyDescent="0.25">
      <c r="B4896" s="328"/>
      <c r="C4896" s="328"/>
      <c r="D4896" s="329"/>
      <c r="E4896" s="330"/>
      <c r="F4896" s="330"/>
      <c r="G4896" s="330"/>
      <c r="H4896" s="331"/>
      <c r="I4896" s="332"/>
      <c r="J4896" s="332"/>
      <c r="K4896" s="332"/>
      <c r="L4896" s="332"/>
      <c r="M4896" s="332"/>
      <c r="N4896" s="333"/>
    </row>
    <row r="4897" spans="2:14" x14ac:dyDescent="0.25">
      <c r="B4897" s="328"/>
      <c r="C4897" s="328"/>
      <c r="D4897" s="329"/>
      <c r="E4897" s="330"/>
      <c r="F4897" s="330"/>
      <c r="G4897" s="330"/>
      <c r="H4897" s="331"/>
      <c r="I4897" s="332"/>
      <c r="J4897" s="332"/>
      <c r="K4897" s="332"/>
      <c r="L4897" s="332"/>
      <c r="M4897" s="332"/>
      <c r="N4897" s="333"/>
    </row>
    <row r="4898" spans="2:14" x14ac:dyDescent="0.25">
      <c r="B4898" s="328"/>
      <c r="C4898" s="328"/>
      <c r="D4898" s="329"/>
      <c r="E4898" s="330"/>
      <c r="F4898" s="330"/>
      <c r="G4898" s="330"/>
      <c r="H4898" s="331"/>
      <c r="I4898" s="332"/>
      <c r="J4898" s="332"/>
      <c r="K4898" s="332"/>
      <c r="L4898" s="332"/>
      <c r="M4898" s="332"/>
      <c r="N4898" s="333"/>
    </row>
    <row r="4899" spans="2:14" x14ac:dyDescent="0.25">
      <c r="B4899" s="328"/>
      <c r="C4899" s="328"/>
      <c r="D4899" s="329"/>
      <c r="E4899" s="330"/>
      <c r="F4899" s="330"/>
      <c r="G4899" s="330"/>
      <c r="H4899" s="331"/>
      <c r="I4899" s="332"/>
      <c r="J4899" s="332"/>
      <c r="K4899" s="332"/>
      <c r="L4899" s="332"/>
      <c r="M4899" s="332"/>
      <c r="N4899" s="333"/>
    </row>
    <row r="4900" spans="2:14" x14ac:dyDescent="0.25">
      <c r="B4900" s="328"/>
      <c r="C4900" s="328"/>
      <c r="D4900" s="329"/>
      <c r="E4900" s="330"/>
      <c r="F4900" s="330"/>
      <c r="G4900" s="330"/>
      <c r="H4900" s="331"/>
      <c r="I4900" s="332"/>
      <c r="J4900" s="332"/>
      <c r="K4900" s="332"/>
      <c r="L4900" s="332"/>
      <c r="M4900" s="332"/>
      <c r="N4900" s="333"/>
    </row>
    <row r="4901" spans="2:14" x14ac:dyDescent="0.25">
      <c r="B4901" s="328"/>
      <c r="C4901" s="328"/>
      <c r="D4901" s="329"/>
      <c r="E4901" s="330"/>
      <c r="F4901" s="330"/>
      <c r="G4901" s="330"/>
      <c r="H4901" s="331"/>
      <c r="I4901" s="332"/>
      <c r="J4901" s="332"/>
      <c r="K4901" s="332"/>
      <c r="L4901" s="332"/>
      <c r="M4901" s="332"/>
      <c r="N4901" s="333"/>
    </row>
    <row r="4902" spans="2:14" x14ac:dyDescent="0.25">
      <c r="B4902" s="328"/>
      <c r="C4902" s="328"/>
      <c r="D4902" s="329"/>
      <c r="E4902" s="330"/>
      <c r="F4902" s="330"/>
      <c r="G4902" s="330"/>
      <c r="H4902" s="331"/>
      <c r="I4902" s="332"/>
      <c r="J4902" s="332"/>
      <c r="K4902" s="332"/>
      <c r="L4902" s="332"/>
      <c r="M4902" s="332"/>
      <c r="N4902" s="333"/>
    </row>
    <row r="4903" spans="2:14" x14ac:dyDescent="0.25">
      <c r="B4903" s="328"/>
      <c r="C4903" s="328"/>
      <c r="D4903" s="329"/>
      <c r="E4903" s="330"/>
      <c r="F4903" s="330"/>
      <c r="G4903" s="330"/>
      <c r="H4903" s="331"/>
      <c r="I4903" s="332"/>
      <c r="J4903" s="332"/>
      <c r="K4903" s="332"/>
      <c r="L4903" s="332"/>
      <c r="M4903" s="332"/>
      <c r="N4903" s="333"/>
    </row>
    <row r="4904" spans="2:14" x14ac:dyDescent="0.25">
      <c r="B4904" s="328"/>
      <c r="C4904" s="328"/>
      <c r="D4904" s="329"/>
      <c r="E4904" s="330"/>
      <c r="F4904" s="330"/>
      <c r="G4904" s="330"/>
      <c r="H4904" s="331"/>
      <c r="I4904" s="332"/>
      <c r="J4904" s="332"/>
      <c r="K4904" s="332"/>
      <c r="L4904" s="332"/>
      <c r="M4904" s="332"/>
      <c r="N4904" s="333"/>
    </row>
    <row r="4905" spans="2:14" x14ac:dyDescent="0.25">
      <c r="B4905" s="328"/>
      <c r="C4905" s="328"/>
      <c r="D4905" s="329"/>
      <c r="E4905" s="330"/>
      <c r="F4905" s="330"/>
      <c r="G4905" s="330"/>
      <c r="H4905" s="331"/>
      <c r="I4905" s="332"/>
      <c r="J4905" s="332"/>
      <c r="K4905" s="332"/>
      <c r="L4905" s="332"/>
      <c r="M4905" s="332"/>
      <c r="N4905" s="333"/>
    </row>
    <row r="4906" spans="2:14" x14ac:dyDescent="0.25">
      <c r="B4906" s="328"/>
      <c r="C4906" s="328"/>
      <c r="D4906" s="329"/>
      <c r="E4906" s="330"/>
      <c r="F4906" s="330"/>
      <c r="G4906" s="330"/>
      <c r="H4906" s="331"/>
      <c r="I4906" s="332"/>
      <c r="J4906" s="332"/>
      <c r="K4906" s="332"/>
      <c r="L4906" s="332"/>
      <c r="M4906" s="332"/>
      <c r="N4906" s="333"/>
    </row>
    <row r="4907" spans="2:14" x14ac:dyDescent="0.25">
      <c r="B4907" s="328"/>
      <c r="C4907" s="328"/>
      <c r="D4907" s="329"/>
      <c r="E4907" s="330"/>
      <c r="F4907" s="330"/>
      <c r="G4907" s="330"/>
      <c r="H4907" s="331"/>
      <c r="I4907" s="332"/>
      <c r="J4907" s="332"/>
      <c r="K4907" s="332"/>
      <c r="L4907" s="332"/>
      <c r="M4907" s="332"/>
      <c r="N4907" s="333"/>
    </row>
    <row r="4908" spans="2:14" x14ac:dyDescent="0.25">
      <c r="B4908" s="328"/>
      <c r="C4908" s="328"/>
      <c r="D4908" s="329"/>
      <c r="E4908" s="330"/>
      <c r="F4908" s="330"/>
      <c r="G4908" s="330"/>
      <c r="H4908" s="331"/>
      <c r="I4908" s="332"/>
      <c r="J4908" s="332"/>
      <c r="K4908" s="332"/>
      <c r="L4908" s="332"/>
      <c r="M4908" s="332"/>
      <c r="N4908" s="333"/>
    </row>
    <row r="4909" spans="2:14" x14ac:dyDescent="0.25">
      <c r="B4909" s="328"/>
      <c r="C4909" s="328"/>
      <c r="D4909" s="329"/>
      <c r="E4909" s="330"/>
      <c r="F4909" s="330"/>
      <c r="G4909" s="330"/>
      <c r="H4909" s="331"/>
      <c r="I4909" s="332"/>
      <c r="J4909" s="332"/>
      <c r="K4909" s="332"/>
      <c r="L4909" s="332"/>
      <c r="M4909" s="332"/>
      <c r="N4909" s="333"/>
    </row>
    <row r="4910" spans="2:14" x14ac:dyDescent="0.25">
      <c r="B4910" s="328"/>
      <c r="C4910" s="328"/>
      <c r="D4910" s="329"/>
      <c r="E4910" s="330"/>
      <c r="F4910" s="330"/>
      <c r="G4910" s="330"/>
      <c r="H4910" s="331"/>
      <c r="I4910" s="332"/>
      <c r="J4910" s="332"/>
      <c r="K4910" s="332"/>
      <c r="L4910" s="332"/>
      <c r="M4910" s="332"/>
      <c r="N4910" s="333"/>
    </row>
    <row r="4911" spans="2:14" x14ac:dyDescent="0.25">
      <c r="B4911" s="328"/>
      <c r="C4911" s="328"/>
      <c r="D4911" s="329"/>
      <c r="E4911" s="330"/>
      <c r="F4911" s="330"/>
      <c r="G4911" s="330"/>
      <c r="H4911" s="331"/>
      <c r="I4911" s="332"/>
      <c r="J4911" s="332"/>
      <c r="K4911" s="332"/>
      <c r="L4911" s="332"/>
      <c r="M4911" s="332"/>
      <c r="N4911" s="333"/>
    </row>
    <row r="4912" spans="2:14" x14ac:dyDescent="0.25">
      <c r="B4912" s="328"/>
      <c r="C4912" s="328"/>
      <c r="D4912" s="329"/>
      <c r="E4912" s="330"/>
      <c r="F4912" s="330"/>
      <c r="G4912" s="330"/>
      <c r="H4912" s="331"/>
      <c r="I4912" s="332"/>
      <c r="J4912" s="332"/>
      <c r="K4912" s="332"/>
      <c r="L4912" s="332"/>
      <c r="M4912" s="332"/>
      <c r="N4912" s="333"/>
    </row>
    <row r="4913" spans="2:14" x14ac:dyDescent="0.25">
      <c r="B4913" s="328"/>
      <c r="C4913" s="328"/>
      <c r="D4913" s="329"/>
      <c r="E4913" s="330"/>
      <c r="F4913" s="330"/>
      <c r="G4913" s="330"/>
      <c r="H4913" s="331"/>
      <c r="I4913" s="332"/>
      <c r="J4913" s="332"/>
      <c r="K4913" s="332"/>
      <c r="L4913" s="332"/>
      <c r="M4913" s="332"/>
      <c r="N4913" s="333"/>
    </row>
    <row r="4914" spans="2:14" x14ac:dyDescent="0.25">
      <c r="B4914" s="328"/>
      <c r="C4914" s="328"/>
      <c r="D4914" s="329"/>
      <c r="E4914" s="330"/>
      <c r="F4914" s="330"/>
      <c r="G4914" s="330"/>
      <c r="H4914" s="331"/>
      <c r="I4914" s="332"/>
      <c r="J4914" s="332"/>
      <c r="K4914" s="332"/>
      <c r="L4914" s="332"/>
      <c r="M4914" s="332"/>
      <c r="N4914" s="333"/>
    </row>
    <row r="4915" spans="2:14" x14ac:dyDescent="0.25">
      <c r="B4915" s="328"/>
      <c r="C4915" s="328"/>
      <c r="D4915" s="329"/>
      <c r="E4915" s="330"/>
      <c r="F4915" s="330"/>
      <c r="G4915" s="330"/>
      <c r="H4915" s="331"/>
      <c r="I4915" s="332"/>
      <c r="J4915" s="332"/>
      <c r="K4915" s="332"/>
      <c r="L4915" s="332"/>
      <c r="M4915" s="332"/>
      <c r="N4915" s="333"/>
    </row>
    <row r="4916" spans="2:14" x14ac:dyDescent="0.25">
      <c r="B4916" s="328"/>
      <c r="C4916" s="328"/>
      <c r="D4916" s="329"/>
      <c r="E4916" s="330"/>
      <c r="F4916" s="330"/>
      <c r="G4916" s="330"/>
      <c r="H4916" s="331"/>
      <c r="I4916" s="332"/>
      <c r="J4916" s="332"/>
      <c r="K4916" s="332"/>
      <c r="L4916" s="332"/>
      <c r="M4916" s="332"/>
      <c r="N4916" s="333"/>
    </row>
    <row r="4917" spans="2:14" x14ac:dyDescent="0.25">
      <c r="B4917" s="328"/>
      <c r="C4917" s="328"/>
      <c r="D4917" s="329"/>
      <c r="E4917" s="330"/>
      <c r="F4917" s="330"/>
      <c r="G4917" s="330"/>
      <c r="H4917" s="331"/>
      <c r="I4917" s="332"/>
      <c r="J4917" s="332"/>
      <c r="K4917" s="332"/>
      <c r="L4917" s="332"/>
      <c r="M4917" s="332"/>
      <c r="N4917" s="333"/>
    </row>
    <row r="4918" spans="2:14" x14ac:dyDescent="0.25">
      <c r="B4918" s="328"/>
      <c r="C4918" s="328"/>
      <c r="D4918" s="329"/>
      <c r="E4918" s="330"/>
      <c r="F4918" s="330"/>
      <c r="G4918" s="330"/>
      <c r="H4918" s="331"/>
      <c r="I4918" s="332"/>
      <c r="J4918" s="332"/>
      <c r="K4918" s="332"/>
      <c r="L4918" s="332"/>
      <c r="M4918" s="332"/>
      <c r="N4918" s="333"/>
    </row>
    <row r="4919" spans="2:14" x14ac:dyDescent="0.25">
      <c r="B4919" s="328"/>
      <c r="C4919" s="328"/>
      <c r="D4919" s="329"/>
      <c r="E4919" s="330"/>
      <c r="F4919" s="330"/>
      <c r="G4919" s="330"/>
      <c r="H4919" s="331"/>
      <c r="I4919" s="332"/>
      <c r="J4919" s="332"/>
      <c r="K4919" s="332"/>
      <c r="L4919" s="332"/>
      <c r="M4919" s="332"/>
      <c r="N4919" s="333"/>
    </row>
    <row r="4920" spans="2:14" x14ac:dyDescent="0.25">
      <c r="B4920" s="328"/>
      <c r="C4920" s="328"/>
      <c r="D4920" s="329"/>
      <c r="E4920" s="330"/>
      <c r="F4920" s="330"/>
      <c r="G4920" s="330"/>
      <c r="H4920" s="331"/>
      <c r="I4920" s="332"/>
      <c r="J4920" s="332"/>
      <c r="K4920" s="332"/>
      <c r="L4920" s="332"/>
      <c r="M4920" s="332"/>
      <c r="N4920" s="333"/>
    </row>
    <row r="4921" spans="2:14" x14ac:dyDescent="0.25">
      <c r="B4921" s="328"/>
      <c r="C4921" s="328"/>
      <c r="D4921" s="329"/>
      <c r="E4921" s="330"/>
      <c r="F4921" s="330"/>
      <c r="G4921" s="330"/>
      <c r="H4921" s="331"/>
      <c r="I4921" s="332"/>
      <c r="J4921" s="332"/>
      <c r="K4921" s="332"/>
      <c r="L4921" s="332"/>
      <c r="M4921" s="332"/>
      <c r="N4921" s="333"/>
    </row>
    <row r="4922" spans="2:14" x14ac:dyDescent="0.25">
      <c r="B4922" s="328"/>
      <c r="C4922" s="328"/>
      <c r="D4922" s="329"/>
      <c r="E4922" s="330"/>
      <c r="F4922" s="330"/>
      <c r="G4922" s="330"/>
      <c r="H4922" s="331"/>
      <c r="I4922" s="332"/>
      <c r="J4922" s="332"/>
      <c r="K4922" s="332"/>
      <c r="L4922" s="332"/>
      <c r="M4922" s="332"/>
      <c r="N4922" s="333"/>
    </row>
    <row r="4923" spans="2:14" x14ac:dyDescent="0.25">
      <c r="B4923" s="328"/>
      <c r="C4923" s="328"/>
      <c r="D4923" s="329"/>
      <c r="E4923" s="330"/>
      <c r="F4923" s="330"/>
      <c r="G4923" s="330"/>
      <c r="H4923" s="331"/>
      <c r="I4923" s="332"/>
      <c r="J4923" s="332"/>
      <c r="K4923" s="332"/>
      <c r="L4923" s="332"/>
      <c r="M4923" s="332"/>
      <c r="N4923" s="333"/>
    </row>
    <row r="4924" spans="2:14" x14ac:dyDescent="0.25">
      <c r="B4924" s="328"/>
      <c r="C4924" s="328"/>
      <c r="D4924" s="329"/>
      <c r="E4924" s="330"/>
      <c r="F4924" s="330"/>
      <c r="G4924" s="330"/>
      <c r="H4924" s="331"/>
      <c r="I4924" s="332"/>
      <c r="J4924" s="332"/>
      <c r="K4924" s="332"/>
      <c r="L4924" s="332"/>
      <c r="M4924" s="332"/>
      <c r="N4924" s="333"/>
    </row>
    <row r="4925" spans="2:14" x14ac:dyDescent="0.25">
      <c r="B4925" s="328"/>
      <c r="C4925" s="328"/>
      <c r="D4925" s="329"/>
      <c r="E4925" s="330"/>
      <c r="F4925" s="330"/>
      <c r="G4925" s="330"/>
      <c r="H4925" s="331"/>
      <c r="I4925" s="332"/>
      <c r="J4925" s="332"/>
      <c r="K4925" s="332"/>
      <c r="L4925" s="332"/>
      <c r="M4925" s="332"/>
      <c r="N4925" s="333"/>
    </row>
    <row r="4926" spans="2:14" x14ac:dyDescent="0.25">
      <c r="B4926" s="328"/>
      <c r="C4926" s="328"/>
      <c r="D4926" s="329"/>
      <c r="E4926" s="330"/>
      <c r="F4926" s="330"/>
      <c r="G4926" s="330"/>
      <c r="H4926" s="331"/>
      <c r="I4926" s="332"/>
      <c r="J4926" s="332"/>
      <c r="K4926" s="332"/>
      <c r="L4926" s="332"/>
      <c r="M4926" s="332"/>
      <c r="N4926" s="333"/>
    </row>
    <row r="4927" spans="2:14" x14ac:dyDescent="0.25">
      <c r="B4927" s="328"/>
      <c r="C4927" s="328"/>
      <c r="D4927" s="329"/>
      <c r="E4927" s="330"/>
      <c r="F4927" s="330"/>
      <c r="G4927" s="330"/>
      <c r="H4927" s="331"/>
      <c r="I4927" s="332"/>
      <c r="J4927" s="332"/>
      <c r="K4927" s="332"/>
      <c r="L4927" s="332"/>
      <c r="M4927" s="332"/>
      <c r="N4927" s="333"/>
    </row>
    <row r="4928" spans="2:14" x14ac:dyDescent="0.25">
      <c r="B4928" s="328"/>
      <c r="C4928" s="328"/>
      <c r="D4928" s="329"/>
      <c r="E4928" s="330"/>
      <c r="F4928" s="330"/>
      <c r="G4928" s="330"/>
      <c r="H4928" s="331"/>
      <c r="I4928" s="332"/>
      <c r="J4928" s="332"/>
      <c r="K4928" s="332"/>
      <c r="L4928" s="332"/>
      <c r="M4928" s="332"/>
      <c r="N4928" s="333"/>
    </row>
    <row r="4929" spans="2:14" x14ac:dyDescent="0.25">
      <c r="B4929" s="328"/>
      <c r="C4929" s="328"/>
      <c r="D4929" s="329"/>
      <c r="E4929" s="330"/>
      <c r="F4929" s="330"/>
      <c r="G4929" s="330"/>
      <c r="H4929" s="331"/>
      <c r="I4929" s="332"/>
      <c r="J4929" s="332"/>
      <c r="K4929" s="332"/>
      <c r="L4929" s="332"/>
      <c r="M4929" s="332"/>
      <c r="N4929" s="333"/>
    </row>
    <row r="4930" spans="2:14" x14ac:dyDescent="0.25">
      <c r="B4930" s="328"/>
      <c r="C4930" s="328"/>
      <c r="D4930" s="329"/>
      <c r="E4930" s="330"/>
      <c r="F4930" s="330"/>
      <c r="G4930" s="330"/>
      <c r="H4930" s="331"/>
      <c r="I4930" s="332"/>
      <c r="J4930" s="332"/>
      <c r="K4930" s="332"/>
      <c r="L4930" s="332"/>
      <c r="M4930" s="332"/>
      <c r="N4930" s="333"/>
    </row>
    <row r="4931" spans="2:14" x14ac:dyDescent="0.25">
      <c r="B4931" s="328"/>
      <c r="C4931" s="328"/>
      <c r="D4931" s="329"/>
      <c r="E4931" s="330"/>
      <c r="F4931" s="330"/>
      <c r="G4931" s="330"/>
      <c r="H4931" s="331"/>
      <c r="I4931" s="332"/>
      <c r="J4931" s="332"/>
      <c r="K4931" s="332"/>
      <c r="L4931" s="332"/>
      <c r="M4931" s="332"/>
      <c r="N4931" s="333"/>
    </row>
    <row r="4932" spans="2:14" x14ac:dyDescent="0.25">
      <c r="B4932" s="328"/>
      <c r="C4932" s="328"/>
      <c r="D4932" s="329"/>
      <c r="E4932" s="330"/>
      <c r="F4932" s="330"/>
      <c r="G4932" s="330"/>
      <c r="H4932" s="331"/>
      <c r="I4932" s="332"/>
      <c r="J4932" s="332"/>
      <c r="K4932" s="332"/>
      <c r="L4932" s="332"/>
      <c r="M4932" s="332"/>
      <c r="N4932" s="333"/>
    </row>
    <row r="4933" spans="2:14" x14ac:dyDescent="0.25">
      <c r="B4933" s="328"/>
      <c r="C4933" s="328"/>
      <c r="D4933" s="329"/>
      <c r="E4933" s="330"/>
      <c r="F4933" s="330"/>
      <c r="G4933" s="330"/>
      <c r="H4933" s="331"/>
      <c r="I4933" s="332"/>
      <c r="J4933" s="332"/>
      <c r="K4933" s="332"/>
      <c r="L4933" s="332"/>
      <c r="M4933" s="332"/>
      <c r="N4933" s="333"/>
    </row>
    <row r="4934" spans="2:14" x14ac:dyDescent="0.25">
      <c r="B4934" s="328"/>
      <c r="C4934" s="328"/>
      <c r="D4934" s="329"/>
      <c r="E4934" s="330"/>
      <c r="F4934" s="330"/>
      <c r="G4934" s="330"/>
      <c r="H4934" s="331"/>
      <c r="I4934" s="332"/>
      <c r="J4934" s="332"/>
      <c r="K4934" s="332"/>
      <c r="L4934" s="332"/>
      <c r="M4934" s="332"/>
      <c r="N4934" s="333"/>
    </row>
    <row r="4935" spans="2:14" x14ac:dyDescent="0.25">
      <c r="B4935" s="328"/>
      <c r="C4935" s="328"/>
      <c r="D4935" s="329"/>
      <c r="E4935" s="330"/>
      <c r="F4935" s="330"/>
      <c r="G4935" s="330"/>
      <c r="H4935" s="331"/>
      <c r="I4935" s="332"/>
      <c r="J4935" s="332"/>
      <c r="K4935" s="332"/>
      <c r="L4935" s="332"/>
      <c r="M4935" s="332"/>
      <c r="N4935" s="333"/>
    </row>
    <row r="4936" spans="2:14" x14ac:dyDescent="0.25">
      <c r="B4936" s="328"/>
      <c r="C4936" s="328"/>
      <c r="D4936" s="329"/>
      <c r="E4936" s="330"/>
      <c r="F4936" s="330"/>
      <c r="G4936" s="330"/>
      <c r="H4936" s="331"/>
      <c r="I4936" s="332"/>
      <c r="J4936" s="332"/>
      <c r="K4936" s="332"/>
      <c r="L4936" s="332"/>
      <c r="M4936" s="332"/>
      <c r="N4936" s="333"/>
    </row>
    <row r="4937" spans="2:14" x14ac:dyDescent="0.25">
      <c r="B4937" s="328"/>
      <c r="C4937" s="328"/>
      <c r="D4937" s="329"/>
      <c r="E4937" s="330"/>
      <c r="F4937" s="330"/>
      <c r="G4937" s="330"/>
      <c r="H4937" s="331"/>
      <c r="I4937" s="332"/>
      <c r="J4937" s="332"/>
      <c r="K4937" s="332"/>
      <c r="L4937" s="332"/>
      <c r="M4937" s="332"/>
      <c r="N4937" s="333"/>
    </row>
    <row r="4938" spans="2:14" x14ac:dyDescent="0.25">
      <c r="B4938" s="328"/>
      <c r="C4938" s="328"/>
      <c r="D4938" s="329"/>
      <c r="E4938" s="330"/>
      <c r="F4938" s="330"/>
      <c r="G4938" s="330"/>
      <c r="H4938" s="331"/>
      <c r="I4938" s="332"/>
      <c r="J4938" s="332"/>
      <c r="K4938" s="332"/>
      <c r="L4938" s="332"/>
      <c r="M4938" s="332"/>
      <c r="N4938" s="333"/>
    </row>
    <row r="4939" spans="2:14" x14ac:dyDescent="0.25">
      <c r="B4939" s="328"/>
      <c r="C4939" s="328"/>
      <c r="D4939" s="329"/>
      <c r="E4939" s="330"/>
      <c r="F4939" s="330"/>
      <c r="G4939" s="330"/>
      <c r="H4939" s="331"/>
      <c r="I4939" s="332"/>
      <c r="J4939" s="332"/>
      <c r="K4939" s="332"/>
      <c r="L4939" s="332"/>
      <c r="M4939" s="332"/>
      <c r="N4939" s="333"/>
    </row>
    <row r="4940" spans="2:14" x14ac:dyDescent="0.25">
      <c r="B4940" s="328"/>
      <c r="C4940" s="328"/>
      <c r="D4940" s="329"/>
      <c r="E4940" s="330"/>
      <c r="F4940" s="330"/>
      <c r="G4940" s="330"/>
      <c r="H4940" s="331"/>
      <c r="I4940" s="332"/>
      <c r="J4940" s="332"/>
      <c r="K4940" s="332"/>
      <c r="L4940" s="332"/>
      <c r="M4940" s="332"/>
      <c r="N4940" s="333"/>
    </row>
    <row r="4941" spans="2:14" x14ac:dyDescent="0.25">
      <c r="B4941" s="328"/>
      <c r="C4941" s="328"/>
      <c r="D4941" s="329"/>
      <c r="E4941" s="330"/>
      <c r="F4941" s="330"/>
      <c r="G4941" s="330"/>
      <c r="H4941" s="331"/>
      <c r="I4941" s="332"/>
      <c r="J4941" s="332"/>
      <c r="K4941" s="332"/>
      <c r="L4941" s="332"/>
      <c r="M4941" s="332"/>
      <c r="N4941" s="333"/>
    </row>
    <row r="4942" spans="2:14" x14ac:dyDescent="0.25">
      <c r="B4942" s="328"/>
      <c r="C4942" s="328"/>
      <c r="D4942" s="329"/>
      <c r="E4942" s="330"/>
      <c r="F4942" s="330"/>
      <c r="G4942" s="330"/>
      <c r="H4942" s="331"/>
      <c r="I4942" s="332"/>
      <c r="J4942" s="332"/>
      <c r="K4942" s="332"/>
      <c r="L4942" s="332"/>
      <c r="M4942" s="332"/>
      <c r="N4942" s="333"/>
    </row>
    <row r="4943" spans="2:14" x14ac:dyDescent="0.25">
      <c r="B4943" s="328"/>
      <c r="C4943" s="328"/>
      <c r="D4943" s="329"/>
      <c r="E4943" s="330"/>
      <c r="F4943" s="330"/>
      <c r="G4943" s="330"/>
      <c r="H4943" s="331"/>
      <c r="I4943" s="332"/>
      <c r="J4943" s="332"/>
      <c r="K4943" s="332"/>
      <c r="L4943" s="332"/>
      <c r="M4943" s="332"/>
      <c r="N4943" s="333"/>
    </row>
    <row r="4944" spans="2:14" x14ac:dyDescent="0.25">
      <c r="B4944" s="328"/>
      <c r="C4944" s="328"/>
      <c r="D4944" s="329"/>
      <c r="E4944" s="330"/>
      <c r="F4944" s="330"/>
      <c r="G4944" s="330"/>
      <c r="H4944" s="331"/>
      <c r="I4944" s="332"/>
      <c r="J4944" s="332"/>
      <c r="K4944" s="332"/>
      <c r="L4944" s="332"/>
      <c r="M4944" s="332"/>
      <c r="N4944" s="333"/>
    </row>
    <row r="4945" spans="2:14" x14ac:dyDescent="0.25">
      <c r="B4945" s="328"/>
      <c r="C4945" s="328"/>
      <c r="D4945" s="329"/>
      <c r="E4945" s="330"/>
      <c r="F4945" s="330"/>
      <c r="G4945" s="330"/>
      <c r="H4945" s="331"/>
      <c r="I4945" s="332"/>
      <c r="J4945" s="332"/>
      <c r="K4945" s="332"/>
      <c r="L4945" s="332"/>
      <c r="M4945" s="332"/>
      <c r="N4945" s="333"/>
    </row>
    <row r="4946" spans="2:14" x14ac:dyDescent="0.25">
      <c r="B4946" s="328"/>
      <c r="C4946" s="328"/>
      <c r="D4946" s="329"/>
      <c r="E4946" s="330"/>
      <c r="F4946" s="330"/>
      <c r="G4946" s="330"/>
      <c r="H4946" s="331"/>
      <c r="I4946" s="332"/>
      <c r="J4946" s="332"/>
      <c r="K4946" s="332"/>
      <c r="L4946" s="332"/>
      <c r="M4946" s="332"/>
      <c r="N4946" s="333"/>
    </row>
    <row r="4947" spans="2:14" x14ac:dyDescent="0.25">
      <c r="B4947" s="328"/>
      <c r="C4947" s="328"/>
      <c r="D4947" s="329"/>
      <c r="E4947" s="330"/>
      <c r="F4947" s="330"/>
      <c r="G4947" s="330"/>
      <c r="H4947" s="331"/>
      <c r="I4947" s="332"/>
      <c r="J4947" s="332"/>
      <c r="K4947" s="332"/>
      <c r="L4947" s="332"/>
      <c r="M4947" s="332"/>
      <c r="N4947" s="333"/>
    </row>
    <row r="4948" spans="2:14" x14ac:dyDescent="0.25">
      <c r="B4948" s="328"/>
      <c r="C4948" s="328"/>
      <c r="D4948" s="329"/>
      <c r="E4948" s="330"/>
      <c r="F4948" s="330"/>
      <c r="G4948" s="330"/>
      <c r="H4948" s="331"/>
      <c r="I4948" s="332"/>
      <c r="J4948" s="332"/>
      <c r="K4948" s="332"/>
      <c r="L4948" s="332"/>
      <c r="M4948" s="332"/>
      <c r="N4948" s="333"/>
    </row>
    <row r="4949" spans="2:14" x14ac:dyDescent="0.25">
      <c r="B4949" s="328"/>
      <c r="C4949" s="328"/>
      <c r="D4949" s="329"/>
      <c r="E4949" s="330"/>
      <c r="F4949" s="330"/>
      <c r="G4949" s="330"/>
      <c r="H4949" s="331"/>
      <c r="I4949" s="332"/>
      <c r="J4949" s="332"/>
      <c r="K4949" s="332"/>
      <c r="L4949" s="332"/>
      <c r="M4949" s="332"/>
      <c r="N4949" s="333"/>
    </row>
    <row r="4950" spans="2:14" x14ac:dyDescent="0.25">
      <c r="B4950" s="328"/>
      <c r="C4950" s="328"/>
      <c r="D4950" s="329"/>
      <c r="E4950" s="330"/>
      <c r="F4950" s="330"/>
      <c r="G4950" s="330"/>
      <c r="H4950" s="331"/>
      <c r="I4950" s="332"/>
      <c r="J4950" s="332"/>
      <c r="K4950" s="332"/>
      <c r="L4950" s="332"/>
      <c r="M4950" s="332"/>
      <c r="N4950" s="333"/>
    </row>
    <row r="4951" spans="2:14" x14ac:dyDescent="0.25">
      <c r="B4951" s="328"/>
      <c r="C4951" s="328"/>
      <c r="D4951" s="329"/>
      <c r="E4951" s="330"/>
      <c r="F4951" s="330"/>
      <c r="G4951" s="330"/>
      <c r="H4951" s="331"/>
      <c r="I4951" s="332"/>
      <c r="J4951" s="332"/>
      <c r="K4951" s="332"/>
      <c r="L4951" s="332"/>
      <c r="M4951" s="332"/>
      <c r="N4951" s="333"/>
    </row>
    <row r="4952" spans="2:14" x14ac:dyDescent="0.25">
      <c r="B4952" s="328"/>
      <c r="C4952" s="328"/>
      <c r="D4952" s="329"/>
      <c r="E4952" s="330"/>
      <c r="F4952" s="330"/>
      <c r="G4952" s="330"/>
      <c r="H4952" s="331"/>
      <c r="I4952" s="332"/>
      <c r="J4952" s="332"/>
      <c r="K4952" s="332"/>
      <c r="L4952" s="332"/>
      <c r="M4952" s="332"/>
      <c r="N4952" s="333"/>
    </row>
    <row r="4953" spans="2:14" x14ac:dyDescent="0.25">
      <c r="B4953" s="328"/>
      <c r="C4953" s="328"/>
      <c r="D4953" s="329"/>
      <c r="E4953" s="330"/>
      <c r="F4953" s="330"/>
      <c r="G4953" s="330"/>
      <c r="H4953" s="331"/>
      <c r="I4953" s="332"/>
      <c r="J4953" s="332"/>
      <c r="K4953" s="332"/>
      <c r="L4953" s="332"/>
      <c r="M4953" s="332"/>
      <c r="N4953" s="333"/>
    </row>
    <row r="4954" spans="2:14" x14ac:dyDescent="0.25">
      <c r="B4954" s="328"/>
      <c r="C4954" s="328"/>
      <c r="D4954" s="329"/>
      <c r="E4954" s="330"/>
      <c r="F4954" s="330"/>
      <c r="G4954" s="330"/>
      <c r="H4954" s="331"/>
      <c r="I4954" s="332"/>
      <c r="J4954" s="332"/>
      <c r="K4954" s="332"/>
      <c r="L4954" s="332"/>
      <c r="M4954" s="332"/>
      <c r="N4954" s="333"/>
    </row>
    <row r="4955" spans="2:14" x14ac:dyDescent="0.25">
      <c r="B4955" s="328"/>
      <c r="C4955" s="328"/>
      <c r="D4955" s="329"/>
      <c r="E4955" s="330"/>
      <c r="F4955" s="330"/>
      <c r="G4955" s="330"/>
      <c r="H4955" s="331"/>
      <c r="I4955" s="332"/>
      <c r="J4955" s="332"/>
      <c r="K4955" s="332"/>
      <c r="L4955" s="332"/>
      <c r="M4955" s="332"/>
      <c r="N4955" s="333"/>
    </row>
    <row r="4956" spans="2:14" x14ac:dyDescent="0.25">
      <c r="B4956" s="328"/>
      <c r="C4956" s="328"/>
      <c r="D4956" s="329"/>
      <c r="E4956" s="330"/>
      <c r="F4956" s="330"/>
      <c r="G4956" s="330"/>
      <c r="H4956" s="331"/>
      <c r="I4956" s="332"/>
      <c r="J4956" s="332"/>
      <c r="K4956" s="332"/>
      <c r="L4956" s="332"/>
      <c r="M4956" s="332"/>
      <c r="N4956" s="333"/>
    </row>
    <row r="4957" spans="2:14" x14ac:dyDescent="0.25">
      <c r="B4957" s="328"/>
      <c r="C4957" s="328"/>
      <c r="D4957" s="329"/>
      <c r="E4957" s="330"/>
      <c r="F4957" s="330"/>
      <c r="G4957" s="330"/>
      <c r="H4957" s="331"/>
      <c r="I4957" s="332"/>
      <c r="J4957" s="332"/>
      <c r="K4957" s="332"/>
      <c r="L4957" s="332"/>
      <c r="M4957" s="332"/>
      <c r="N4957" s="333"/>
    </row>
    <row r="4958" spans="2:14" x14ac:dyDescent="0.25">
      <c r="B4958" s="328"/>
      <c r="C4958" s="328"/>
      <c r="D4958" s="329"/>
      <c r="E4958" s="330"/>
      <c r="F4958" s="330"/>
      <c r="G4958" s="330"/>
      <c r="H4958" s="331"/>
      <c r="I4958" s="332"/>
      <c r="J4958" s="332"/>
      <c r="K4958" s="332"/>
      <c r="L4958" s="332"/>
      <c r="M4958" s="332"/>
      <c r="N4958" s="333"/>
    </row>
    <row r="4959" spans="2:14" x14ac:dyDescent="0.25">
      <c r="B4959" s="328"/>
      <c r="C4959" s="328"/>
      <c r="D4959" s="329"/>
      <c r="E4959" s="330"/>
      <c r="F4959" s="330"/>
      <c r="G4959" s="330"/>
      <c r="H4959" s="331"/>
      <c r="I4959" s="332"/>
      <c r="J4959" s="332"/>
      <c r="K4959" s="332"/>
      <c r="L4959" s="332"/>
      <c r="M4959" s="332"/>
      <c r="N4959" s="333"/>
    </row>
    <row r="4960" spans="2:14" x14ac:dyDescent="0.25">
      <c r="B4960" s="328"/>
      <c r="C4960" s="328"/>
      <c r="D4960" s="329"/>
      <c r="E4960" s="330"/>
      <c r="F4960" s="330"/>
      <c r="G4960" s="330"/>
      <c r="H4960" s="331"/>
      <c r="I4960" s="332"/>
      <c r="J4960" s="332"/>
      <c r="K4960" s="332"/>
      <c r="L4960" s="332"/>
      <c r="M4960" s="332"/>
      <c r="N4960" s="333"/>
    </row>
    <row r="4961" spans="2:14" x14ac:dyDescent="0.25">
      <c r="B4961" s="328"/>
      <c r="C4961" s="328"/>
      <c r="D4961" s="329"/>
      <c r="E4961" s="330"/>
      <c r="F4961" s="330"/>
      <c r="G4961" s="330"/>
      <c r="H4961" s="331"/>
      <c r="I4961" s="332"/>
      <c r="J4961" s="332"/>
      <c r="K4961" s="332"/>
      <c r="L4961" s="332"/>
      <c r="M4961" s="332"/>
      <c r="N4961" s="333"/>
    </row>
    <row r="4962" spans="2:14" x14ac:dyDescent="0.25">
      <c r="B4962" s="328"/>
      <c r="C4962" s="328"/>
      <c r="D4962" s="329"/>
      <c r="E4962" s="330"/>
      <c r="F4962" s="330"/>
      <c r="G4962" s="330"/>
      <c r="H4962" s="331"/>
      <c r="I4962" s="332"/>
      <c r="J4962" s="332"/>
      <c r="K4962" s="332"/>
      <c r="L4962" s="332"/>
      <c r="M4962" s="332"/>
      <c r="N4962" s="333"/>
    </row>
    <row r="4963" spans="2:14" x14ac:dyDescent="0.25">
      <c r="B4963" s="328"/>
      <c r="C4963" s="328"/>
      <c r="D4963" s="329"/>
      <c r="E4963" s="330"/>
      <c r="F4963" s="330"/>
      <c r="G4963" s="330"/>
      <c r="H4963" s="331"/>
      <c r="I4963" s="332"/>
      <c r="J4963" s="332"/>
      <c r="K4963" s="332"/>
      <c r="L4963" s="332"/>
      <c r="M4963" s="332"/>
      <c r="N4963" s="333"/>
    </row>
    <row r="4964" spans="2:14" x14ac:dyDescent="0.25">
      <c r="B4964" s="328"/>
      <c r="C4964" s="328"/>
      <c r="D4964" s="329"/>
      <c r="E4964" s="330"/>
      <c r="F4964" s="330"/>
      <c r="G4964" s="330"/>
      <c r="H4964" s="331"/>
      <c r="I4964" s="332"/>
      <c r="J4964" s="332"/>
      <c r="K4964" s="332"/>
      <c r="L4964" s="332"/>
      <c r="M4964" s="332"/>
      <c r="N4964" s="333"/>
    </row>
    <row r="4965" spans="2:14" x14ac:dyDescent="0.25">
      <c r="B4965" s="328"/>
      <c r="C4965" s="328"/>
      <c r="D4965" s="329"/>
      <c r="E4965" s="330"/>
      <c r="F4965" s="330"/>
      <c r="G4965" s="330"/>
      <c r="H4965" s="331"/>
      <c r="I4965" s="332"/>
      <c r="J4965" s="332"/>
      <c r="K4965" s="332"/>
      <c r="L4965" s="332"/>
      <c r="M4965" s="332"/>
      <c r="N4965" s="333"/>
    </row>
    <row r="4966" spans="2:14" x14ac:dyDescent="0.25">
      <c r="B4966" s="328"/>
      <c r="C4966" s="328"/>
      <c r="D4966" s="329"/>
      <c r="E4966" s="330"/>
      <c r="F4966" s="330"/>
      <c r="G4966" s="330"/>
      <c r="H4966" s="331"/>
      <c r="I4966" s="332"/>
      <c r="J4966" s="332"/>
      <c r="K4966" s="332"/>
      <c r="L4966" s="332"/>
      <c r="M4966" s="332"/>
      <c r="N4966" s="333"/>
    </row>
    <row r="4967" spans="2:14" x14ac:dyDescent="0.25">
      <c r="B4967" s="328"/>
      <c r="C4967" s="328"/>
      <c r="D4967" s="329"/>
      <c r="E4967" s="330"/>
      <c r="F4967" s="330"/>
      <c r="G4967" s="330"/>
      <c r="H4967" s="331"/>
      <c r="I4967" s="332"/>
      <c r="J4967" s="332"/>
      <c r="K4967" s="332"/>
      <c r="L4967" s="332"/>
      <c r="M4967" s="332"/>
      <c r="N4967" s="333"/>
    </row>
    <row r="4968" spans="2:14" x14ac:dyDescent="0.25">
      <c r="B4968" s="328"/>
      <c r="C4968" s="328"/>
      <c r="D4968" s="329"/>
      <c r="E4968" s="330"/>
      <c r="F4968" s="330"/>
      <c r="G4968" s="330"/>
      <c r="H4968" s="331"/>
      <c r="I4968" s="332"/>
      <c r="J4968" s="332"/>
      <c r="K4968" s="332"/>
      <c r="L4968" s="332"/>
      <c r="M4968" s="332"/>
      <c r="N4968" s="333"/>
    </row>
    <row r="4969" spans="2:14" x14ac:dyDescent="0.25">
      <c r="B4969" s="328"/>
      <c r="C4969" s="328"/>
      <c r="D4969" s="329"/>
      <c r="E4969" s="330"/>
      <c r="F4969" s="330"/>
      <c r="G4969" s="330"/>
      <c r="H4969" s="331"/>
      <c r="I4969" s="332"/>
      <c r="J4969" s="332"/>
      <c r="K4969" s="332"/>
      <c r="L4969" s="332"/>
      <c r="M4969" s="332"/>
      <c r="N4969" s="333"/>
    </row>
    <row r="4970" spans="2:14" x14ac:dyDescent="0.25">
      <c r="B4970" s="328"/>
      <c r="C4970" s="328"/>
      <c r="D4970" s="329"/>
      <c r="E4970" s="330"/>
      <c r="F4970" s="330"/>
      <c r="G4970" s="330"/>
      <c r="H4970" s="331"/>
      <c r="I4970" s="332"/>
      <c r="J4970" s="332"/>
      <c r="K4970" s="332"/>
      <c r="L4970" s="332"/>
      <c r="M4970" s="332"/>
      <c r="N4970" s="333"/>
    </row>
    <row r="4971" spans="2:14" x14ac:dyDescent="0.25">
      <c r="B4971" s="328"/>
      <c r="C4971" s="328"/>
      <c r="D4971" s="329"/>
      <c r="E4971" s="330"/>
      <c r="F4971" s="330"/>
      <c r="G4971" s="330"/>
      <c r="H4971" s="331"/>
      <c r="I4971" s="332"/>
      <c r="J4971" s="332"/>
      <c r="K4971" s="332"/>
      <c r="L4971" s="332"/>
      <c r="M4971" s="332"/>
      <c r="N4971" s="333"/>
    </row>
    <row r="4972" spans="2:14" x14ac:dyDescent="0.25">
      <c r="B4972" s="328"/>
      <c r="C4972" s="328"/>
      <c r="D4972" s="329"/>
      <c r="E4972" s="330"/>
      <c r="F4972" s="330"/>
      <c r="G4972" s="330"/>
      <c r="H4972" s="331"/>
      <c r="I4972" s="332"/>
      <c r="J4972" s="332"/>
      <c r="K4972" s="332"/>
      <c r="L4972" s="332"/>
      <c r="M4972" s="332"/>
      <c r="N4972" s="333"/>
    </row>
    <row r="4973" spans="2:14" x14ac:dyDescent="0.25">
      <c r="B4973" s="328"/>
      <c r="C4973" s="328"/>
      <c r="D4973" s="329"/>
      <c r="E4973" s="330"/>
      <c r="F4973" s="330"/>
      <c r="G4973" s="330"/>
      <c r="H4973" s="331"/>
      <c r="I4973" s="332"/>
      <c r="J4973" s="332"/>
      <c r="K4973" s="332"/>
      <c r="L4973" s="332"/>
      <c r="M4973" s="332"/>
      <c r="N4973" s="333"/>
    </row>
    <row r="4974" spans="2:14" x14ac:dyDescent="0.25">
      <c r="B4974" s="328"/>
      <c r="C4974" s="328"/>
      <c r="D4974" s="329"/>
      <c r="E4974" s="330"/>
      <c r="F4974" s="330"/>
      <c r="G4974" s="330"/>
      <c r="H4974" s="331"/>
      <c r="I4974" s="332"/>
      <c r="J4974" s="332"/>
      <c r="K4974" s="332"/>
      <c r="L4974" s="332"/>
      <c r="M4974" s="332"/>
      <c r="N4974" s="333"/>
    </row>
    <row r="4975" spans="2:14" x14ac:dyDescent="0.25">
      <c r="B4975" s="328"/>
      <c r="C4975" s="328"/>
      <c r="D4975" s="329"/>
      <c r="E4975" s="330"/>
      <c r="F4975" s="330"/>
      <c r="G4975" s="330"/>
      <c r="H4975" s="331"/>
      <c r="I4975" s="332"/>
      <c r="J4975" s="332"/>
      <c r="K4975" s="332"/>
      <c r="L4975" s="332"/>
      <c r="M4975" s="332"/>
      <c r="N4975" s="333"/>
    </row>
    <row r="4976" spans="2:14" x14ac:dyDescent="0.25">
      <c r="B4976" s="328"/>
      <c r="C4976" s="328"/>
      <c r="D4976" s="329"/>
      <c r="E4976" s="330"/>
      <c r="F4976" s="330"/>
      <c r="G4976" s="330"/>
      <c r="H4976" s="331"/>
      <c r="I4976" s="332"/>
      <c r="J4976" s="332"/>
      <c r="K4976" s="332"/>
      <c r="L4976" s="332"/>
      <c r="M4976" s="332"/>
      <c r="N4976" s="333"/>
    </row>
    <row r="4977" spans="2:14" x14ac:dyDescent="0.25">
      <c r="B4977" s="328"/>
      <c r="C4977" s="328"/>
      <c r="D4977" s="329"/>
      <c r="E4977" s="330"/>
      <c r="F4977" s="330"/>
      <c r="G4977" s="330"/>
      <c r="H4977" s="331"/>
      <c r="I4977" s="332"/>
      <c r="J4977" s="332"/>
      <c r="K4977" s="332"/>
      <c r="L4977" s="332"/>
      <c r="M4977" s="332"/>
      <c r="N4977" s="333"/>
    </row>
    <row r="4978" spans="2:14" x14ac:dyDescent="0.25">
      <c r="B4978" s="328"/>
      <c r="C4978" s="328"/>
      <c r="D4978" s="329"/>
      <c r="E4978" s="330"/>
      <c r="F4978" s="330"/>
      <c r="G4978" s="330"/>
      <c r="H4978" s="331"/>
      <c r="I4978" s="332"/>
      <c r="J4978" s="332"/>
      <c r="K4978" s="332"/>
      <c r="L4978" s="332"/>
      <c r="M4978" s="332"/>
      <c r="N4978" s="333"/>
    </row>
    <row r="4979" spans="2:14" x14ac:dyDescent="0.25">
      <c r="B4979" s="328"/>
      <c r="C4979" s="328"/>
      <c r="D4979" s="329"/>
      <c r="E4979" s="330"/>
      <c r="F4979" s="330"/>
      <c r="G4979" s="330"/>
      <c r="H4979" s="331"/>
      <c r="I4979" s="332"/>
      <c r="J4979" s="332"/>
      <c r="K4979" s="332"/>
      <c r="L4979" s="332"/>
      <c r="M4979" s="332"/>
      <c r="N4979" s="333"/>
    </row>
    <row r="4980" spans="2:14" x14ac:dyDescent="0.25">
      <c r="B4980" s="328"/>
      <c r="C4980" s="328"/>
      <c r="D4980" s="329"/>
      <c r="E4980" s="330"/>
      <c r="F4980" s="330"/>
      <c r="G4980" s="330"/>
      <c r="H4980" s="331"/>
      <c r="I4980" s="332"/>
      <c r="J4980" s="332"/>
      <c r="K4980" s="332"/>
      <c r="L4980" s="332"/>
      <c r="M4980" s="332"/>
      <c r="N4980" s="333"/>
    </row>
    <row r="4981" spans="2:14" x14ac:dyDescent="0.25">
      <c r="B4981" s="328"/>
      <c r="C4981" s="328"/>
      <c r="D4981" s="329"/>
      <c r="E4981" s="330"/>
      <c r="F4981" s="330"/>
      <c r="G4981" s="330"/>
      <c r="H4981" s="331"/>
      <c r="I4981" s="332"/>
      <c r="J4981" s="332"/>
      <c r="K4981" s="332"/>
      <c r="L4981" s="332"/>
      <c r="M4981" s="332"/>
      <c r="N4981" s="333"/>
    </row>
    <row r="4982" spans="2:14" x14ac:dyDescent="0.25">
      <c r="B4982" s="328"/>
      <c r="C4982" s="328"/>
      <c r="D4982" s="329"/>
      <c r="E4982" s="330"/>
      <c r="F4982" s="330"/>
      <c r="G4982" s="330"/>
      <c r="H4982" s="331"/>
      <c r="I4982" s="332"/>
      <c r="J4982" s="332"/>
      <c r="K4982" s="332"/>
      <c r="L4982" s="332"/>
      <c r="M4982" s="332"/>
      <c r="N4982" s="333"/>
    </row>
    <row r="4983" spans="2:14" x14ac:dyDescent="0.25">
      <c r="B4983" s="328"/>
      <c r="C4983" s="328"/>
      <c r="D4983" s="329"/>
      <c r="E4983" s="330"/>
      <c r="F4983" s="330"/>
      <c r="G4983" s="330"/>
      <c r="H4983" s="331"/>
      <c r="I4983" s="332"/>
      <c r="J4983" s="332"/>
      <c r="K4983" s="332"/>
      <c r="L4983" s="332"/>
      <c r="M4983" s="332"/>
      <c r="N4983" s="333"/>
    </row>
    <row r="4984" spans="2:14" x14ac:dyDescent="0.25">
      <c r="B4984" s="328"/>
      <c r="C4984" s="328"/>
      <c r="D4984" s="329"/>
      <c r="E4984" s="330"/>
      <c r="F4984" s="330"/>
      <c r="G4984" s="330"/>
      <c r="H4984" s="331"/>
      <c r="I4984" s="332"/>
      <c r="J4984" s="332"/>
      <c r="K4984" s="332"/>
      <c r="L4984" s="332"/>
      <c r="M4984" s="332"/>
      <c r="N4984" s="333"/>
    </row>
    <row r="4985" spans="2:14" x14ac:dyDescent="0.25">
      <c r="B4985" s="328"/>
      <c r="C4985" s="328"/>
      <c r="D4985" s="329"/>
      <c r="E4985" s="330"/>
      <c r="F4985" s="330"/>
      <c r="G4985" s="330"/>
      <c r="H4985" s="331"/>
      <c r="I4985" s="332"/>
      <c r="J4985" s="332"/>
      <c r="K4985" s="332"/>
      <c r="L4985" s="332"/>
      <c r="M4985" s="332"/>
      <c r="N4985" s="333"/>
    </row>
    <row r="4986" spans="2:14" x14ac:dyDescent="0.25">
      <c r="B4986" s="328"/>
      <c r="C4986" s="328"/>
      <c r="D4986" s="329"/>
      <c r="E4986" s="330"/>
      <c r="F4986" s="330"/>
      <c r="G4986" s="330"/>
      <c r="H4986" s="331"/>
      <c r="I4986" s="332"/>
      <c r="J4986" s="332"/>
      <c r="K4986" s="332"/>
      <c r="L4986" s="332"/>
      <c r="M4986" s="332"/>
      <c r="N4986" s="333"/>
    </row>
    <row r="4987" spans="2:14" x14ac:dyDescent="0.25">
      <c r="B4987" s="328"/>
      <c r="C4987" s="328"/>
      <c r="D4987" s="329"/>
      <c r="E4987" s="330"/>
      <c r="F4987" s="330"/>
      <c r="G4987" s="330"/>
      <c r="H4987" s="331"/>
      <c r="I4987" s="332"/>
      <c r="J4987" s="332"/>
      <c r="K4987" s="332"/>
      <c r="L4987" s="332"/>
      <c r="M4987" s="332"/>
      <c r="N4987" s="333"/>
    </row>
    <row r="4988" spans="2:14" x14ac:dyDescent="0.25">
      <c r="B4988" s="328"/>
      <c r="C4988" s="328"/>
      <c r="D4988" s="329"/>
      <c r="E4988" s="330"/>
      <c r="F4988" s="330"/>
      <c r="G4988" s="330"/>
      <c r="H4988" s="331"/>
      <c r="I4988" s="332"/>
      <c r="J4988" s="332"/>
      <c r="K4988" s="332"/>
      <c r="L4988" s="332"/>
      <c r="M4988" s="332"/>
      <c r="N4988" s="333"/>
    </row>
    <row r="4989" spans="2:14" x14ac:dyDescent="0.25">
      <c r="B4989" s="328"/>
      <c r="C4989" s="328"/>
      <c r="D4989" s="329"/>
      <c r="E4989" s="330"/>
      <c r="F4989" s="330"/>
      <c r="G4989" s="330"/>
      <c r="H4989" s="331"/>
      <c r="I4989" s="332"/>
      <c r="J4989" s="332"/>
      <c r="K4989" s="332"/>
      <c r="L4989" s="332"/>
      <c r="M4989" s="332"/>
      <c r="N4989" s="333"/>
    </row>
    <row r="4990" spans="2:14" x14ac:dyDescent="0.25">
      <c r="B4990" s="328"/>
      <c r="C4990" s="328"/>
      <c r="D4990" s="329"/>
      <c r="E4990" s="330"/>
      <c r="F4990" s="330"/>
      <c r="G4990" s="330"/>
      <c r="H4990" s="331"/>
      <c r="I4990" s="332"/>
      <c r="J4990" s="332"/>
      <c r="K4990" s="332"/>
      <c r="L4990" s="332"/>
      <c r="M4990" s="332"/>
      <c r="N4990" s="333"/>
    </row>
    <row r="4991" spans="2:14" x14ac:dyDescent="0.25">
      <c r="B4991" s="328"/>
      <c r="C4991" s="328"/>
      <c r="D4991" s="329"/>
      <c r="E4991" s="330"/>
      <c r="F4991" s="330"/>
      <c r="G4991" s="330"/>
      <c r="H4991" s="331"/>
      <c r="I4991" s="332"/>
      <c r="J4991" s="332"/>
      <c r="K4991" s="332"/>
      <c r="L4991" s="332"/>
      <c r="M4991" s="332"/>
      <c r="N4991" s="333"/>
    </row>
    <row r="4992" spans="2:14" x14ac:dyDescent="0.25">
      <c r="B4992" s="328"/>
      <c r="C4992" s="328"/>
      <c r="D4992" s="329"/>
      <c r="E4992" s="330"/>
      <c r="F4992" s="330"/>
      <c r="G4992" s="330"/>
      <c r="H4992" s="331"/>
      <c r="I4992" s="332"/>
      <c r="J4992" s="332"/>
      <c r="K4992" s="332"/>
      <c r="L4992" s="332"/>
      <c r="M4992" s="332"/>
      <c r="N4992" s="333"/>
    </row>
    <row r="4993" spans="2:14" x14ac:dyDescent="0.25">
      <c r="B4993" s="328"/>
      <c r="C4993" s="328"/>
      <c r="D4993" s="329"/>
      <c r="E4993" s="330"/>
      <c r="F4993" s="330"/>
      <c r="G4993" s="330"/>
      <c r="H4993" s="331"/>
      <c r="I4993" s="332"/>
      <c r="J4993" s="332"/>
      <c r="K4993" s="332"/>
      <c r="L4993" s="332"/>
      <c r="M4993" s="332"/>
      <c r="N4993" s="333"/>
    </row>
    <row r="4994" spans="2:14" x14ac:dyDescent="0.25">
      <c r="B4994" s="328"/>
      <c r="C4994" s="328"/>
      <c r="D4994" s="329"/>
      <c r="E4994" s="330"/>
      <c r="F4994" s="330"/>
      <c r="G4994" s="330"/>
      <c r="H4994" s="331"/>
      <c r="I4994" s="332"/>
      <c r="J4994" s="332"/>
      <c r="K4994" s="332"/>
      <c r="L4994" s="332"/>
      <c r="M4994" s="332"/>
      <c r="N4994" s="333"/>
    </row>
    <row r="4995" spans="2:14" x14ac:dyDescent="0.25">
      <c r="B4995" s="328"/>
      <c r="C4995" s="328"/>
      <c r="D4995" s="329"/>
      <c r="E4995" s="330"/>
      <c r="F4995" s="330"/>
      <c r="G4995" s="330"/>
      <c r="H4995" s="331"/>
      <c r="I4995" s="332"/>
      <c r="J4995" s="332"/>
      <c r="K4995" s="332"/>
      <c r="L4995" s="332"/>
      <c r="M4995" s="332"/>
      <c r="N4995" s="333"/>
    </row>
    <row r="4996" spans="2:14" x14ac:dyDescent="0.25">
      <c r="B4996" s="328"/>
      <c r="C4996" s="328"/>
      <c r="D4996" s="329"/>
      <c r="E4996" s="330"/>
      <c r="F4996" s="330"/>
      <c r="G4996" s="330"/>
      <c r="H4996" s="331"/>
      <c r="I4996" s="332"/>
      <c r="J4996" s="332"/>
      <c r="K4996" s="332"/>
      <c r="L4996" s="332"/>
      <c r="M4996" s="332"/>
      <c r="N4996" s="333"/>
    </row>
    <row r="4997" spans="2:14" x14ac:dyDescent="0.25">
      <c r="B4997" s="328"/>
      <c r="C4997" s="328"/>
      <c r="D4997" s="329"/>
      <c r="E4997" s="330"/>
      <c r="F4997" s="330"/>
      <c r="G4997" s="330"/>
      <c r="H4997" s="331"/>
      <c r="I4997" s="332"/>
      <c r="J4997" s="332"/>
      <c r="K4997" s="332"/>
      <c r="L4997" s="332"/>
      <c r="M4997" s="332"/>
      <c r="N4997" s="333"/>
    </row>
    <row r="4998" spans="2:14" x14ac:dyDescent="0.25">
      <c r="B4998" s="328"/>
      <c r="C4998" s="328"/>
      <c r="D4998" s="329"/>
      <c r="E4998" s="330"/>
      <c r="F4998" s="330"/>
      <c r="G4998" s="330"/>
      <c r="H4998" s="331"/>
      <c r="I4998" s="332"/>
      <c r="J4998" s="332"/>
      <c r="K4998" s="332"/>
      <c r="L4998" s="332"/>
      <c r="M4998" s="332"/>
      <c r="N4998" s="333"/>
    </row>
    <row r="4999" spans="2:14" x14ac:dyDescent="0.25">
      <c r="B4999" s="328"/>
      <c r="C4999" s="328"/>
      <c r="D4999" s="329"/>
      <c r="E4999" s="330"/>
      <c r="F4999" s="330"/>
      <c r="G4999" s="330"/>
      <c r="H4999" s="331"/>
      <c r="I4999" s="332"/>
      <c r="J4999" s="332"/>
      <c r="K4999" s="332"/>
      <c r="L4999" s="332"/>
      <c r="M4999" s="332"/>
      <c r="N4999" s="333"/>
    </row>
    <row r="5000" spans="2:14" x14ac:dyDescent="0.25">
      <c r="B5000" s="328"/>
      <c r="C5000" s="328"/>
      <c r="D5000" s="329"/>
      <c r="E5000" s="330"/>
      <c r="F5000" s="330"/>
      <c r="G5000" s="330"/>
      <c r="H5000" s="331"/>
      <c r="I5000" s="332"/>
      <c r="J5000" s="332"/>
      <c r="K5000" s="332"/>
      <c r="L5000" s="332"/>
      <c r="M5000" s="332"/>
      <c r="N5000" s="333"/>
    </row>
    <row r="5001" spans="2:14" x14ac:dyDescent="0.25">
      <c r="B5001" s="328"/>
      <c r="C5001" s="328"/>
      <c r="D5001" s="329"/>
      <c r="E5001" s="330"/>
      <c r="F5001" s="330"/>
      <c r="G5001" s="330"/>
      <c r="H5001" s="331"/>
      <c r="I5001" s="332"/>
      <c r="J5001" s="332"/>
      <c r="K5001" s="332"/>
      <c r="L5001" s="332"/>
      <c r="M5001" s="332"/>
      <c r="N5001" s="333"/>
    </row>
    <row r="5002" spans="2:14" x14ac:dyDescent="0.25">
      <c r="B5002" s="328"/>
      <c r="C5002" s="328"/>
      <c r="D5002" s="329"/>
      <c r="E5002" s="330"/>
      <c r="F5002" s="330"/>
      <c r="G5002" s="330"/>
      <c r="H5002" s="331"/>
      <c r="I5002" s="332"/>
      <c r="J5002" s="332"/>
      <c r="K5002" s="332"/>
      <c r="L5002" s="332"/>
      <c r="M5002" s="332"/>
      <c r="N5002" s="333"/>
    </row>
    <row r="5003" spans="2:14" x14ac:dyDescent="0.25">
      <c r="B5003" s="328"/>
      <c r="C5003" s="328"/>
      <c r="D5003" s="329"/>
      <c r="E5003" s="330"/>
      <c r="F5003" s="330"/>
      <c r="G5003" s="330"/>
      <c r="H5003" s="331"/>
      <c r="I5003" s="332"/>
      <c r="J5003" s="332"/>
      <c r="K5003" s="332"/>
      <c r="L5003" s="332"/>
      <c r="M5003" s="332"/>
      <c r="N5003" s="333"/>
    </row>
    <row r="5004" spans="2:14" x14ac:dyDescent="0.25">
      <c r="B5004" s="328"/>
      <c r="C5004" s="328"/>
      <c r="D5004" s="329"/>
      <c r="E5004" s="330"/>
      <c r="F5004" s="330"/>
      <c r="G5004" s="330"/>
      <c r="H5004" s="331"/>
      <c r="I5004" s="332"/>
      <c r="J5004" s="332"/>
      <c r="K5004" s="332"/>
      <c r="L5004" s="332"/>
      <c r="M5004" s="332"/>
      <c r="N5004" s="333"/>
    </row>
    <row r="5005" spans="2:14" x14ac:dyDescent="0.25">
      <c r="E5005" s="334"/>
      <c r="F5005" s="334"/>
      <c r="G5005" s="334"/>
      <c r="I5005" s="335"/>
      <c r="J5005" s="335"/>
      <c r="K5005" s="335"/>
      <c r="L5005" s="335"/>
      <c r="M5005" s="335"/>
    </row>
  </sheetData>
  <mergeCells count="4">
    <mergeCell ref="G7:I7"/>
    <mergeCell ref="J7:L7"/>
    <mergeCell ref="M7:M8"/>
    <mergeCell ref="N7:N8"/>
  </mergeCells>
  <conditionalFormatting sqref="B13:B2500">
    <cfRule type="expression" dxfId="8" priority="4">
      <formula>ISNUMBER($B13)</formula>
    </cfRule>
  </conditionalFormatting>
  <conditionalFormatting sqref="B13:N2500">
    <cfRule type="expression" dxfId="7" priority="3">
      <formula>AND(ISBLANK($B14),ISNUMBER($B13))</formula>
    </cfRule>
  </conditionalFormatting>
  <conditionalFormatting sqref="E13:E2500">
    <cfRule type="expression" dxfId="6" priority="5">
      <formula>ISNUMBER($B13)</formula>
    </cfRule>
  </conditionalFormatting>
  <conditionalFormatting sqref="E9:G9">
    <cfRule type="expression" dxfId="5" priority="1" stopIfTrue="1">
      <formula>ISBLANK(E9)</formula>
    </cfRule>
  </conditionalFormatting>
  <conditionalFormatting sqref="G13:G2500">
    <cfRule type="expression" dxfId="4" priority="8">
      <formula>ISNUMBER($B13)</formula>
    </cfRule>
  </conditionalFormatting>
  <conditionalFormatting sqref="J13:J2500">
    <cfRule type="expression" dxfId="3" priority="10">
      <formula>ISNUMBER($B13)</formula>
    </cfRule>
  </conditionalFormatting>
  <conditionalFormatting sqref="J6:L6">
    <cfRule type="expression" dxfId="2" priority="2" stopIfTrue="1">
      <formula>ISBLANK(J6)</formula>
    </cfRule>
  </conditionalFormatting>
  <conditionalFormatting sqref="M13:M2500">
    <cfRule type="expression" dxfId="1" priority="14">
      <formula>ISNUMBER($B13)</formula>
    </cfRule>
  </conditionalFormatting>
  <conditionalFormatting sqref="N13:N2500">
    <cfRule type="expression" dxfId="0" priority="16">
      <formula>ISNUMBER($B13)</formula>
    </cfRule>
  </conditionalFormatting>
  <pageMargins left="0.78740157480314965" right="0.44" top="0.98425196850393704" bottom="0.78740157480314965" header="0.51181102362204722" footer="0.51181102362204722"/>
  <pageSetup paperSize="9" scale="80" fitToHeight="0" orientation="landscape"/>
  <headerFooter scaleWithDoc="0" alignWithMargins="0">
    <oddHeader>&amp;L&amp;F&amp;R&amp;A</oddHeader>
    <oddFooter>&amp;C&amp;P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8"/>
  <sheetViews>
    <sheetView showGridLines="0" workbookViewId="0">
      <selection activeCell="A50" sqref="A50"/>
    </sheetView>
  </sheetViews>
  <sheetFormatPr baseColWidth="10" defaultRowHeight="13.2" x14ac:dyDescent="0.25"/>
  <cols>
    <col min="1" max="1" width="1.44140625" customWidth="1"/>
    <col min="2" max="2" width="16.88671875" customWidth="1"/>
    <col min="3" max="7" width="15.6640625" customWidth="1"/>
  </cols>
  <sheetData>
    <row r="1" spans="1:7" ht="22.5" customHeight="1" x14ac:dyDescent="0.4">
      <c r="B1" s="9" t="str">
        <f ca="1">DFIE!B173</f>
        <v>Auszahlungen SLA F 2027</v>
      </c>
      <c r="F1" s="392"/>
    </row>
    <row r="3" spans="1:7" ht="0.75" customHeight="1" x14ac:dyDescent="0.25"/>
    <row r="4" spans="1:7" ht="0.75" customHeight="1" x14ac:dyDescent="0.25"/>
    <row r="5" spans="1:7" ht="12" customHeight="1" x14ac:dyDescent="0.25">
      <c r="B5" s="387" t="str">
        <f ca="1">DFIE!$B$49</f>
        <v>Spalte</v>
      </c>
      <c r="C5" s="231" t="s">
        <v>46</v>
      </c>
      <c r="D5" s="231" t="s">
        <v>47</v>
      </c>
      <c r="E5" s="231" t="s">
        <v>55</v>
      </c>
      <c r="F5" s="231" t="s">
        <v>49</v>
      </c>
      <c r="G5" s="232" t="s">
        <v>50</v>
      </c>
    </row>
    <row r="6" spans="1:7" ht="12" customHeight="1" x14ac:dyDescent="0.25">
      <c r="B6" s="387" t="str">
        <f ca="1">DFIE!$B$50</f>
        <v>Formel</v>
      </c>
      <c r="C6" s="243"/>
      <c r="D6" s="243"/>
      <c r="E6" s="150" t="s">
        <v>87</v>
      </c>
      <c r="F6" s="244" t="str">
        <f ca="1">DFIE!$B$180</f>
        <v>D * (E - E[MW])</v>
      </c>
      <c r="G6" s="388" t="str">
        <f ca="1">DFIE!$B$181</f>
        <v>F / F[Schweiz] * Dot</v>
      </c>
    </row>
    <row r="7" spans="1:7" ht="54" customHeight="1" x14ac:dyDescent="0.25">
      <c r="A7" s="158"/>
      <c r="B7" s="115"/>
      <c r="C7" s="111" t="str">
        <f ca="1">DFIE!$B$175</f>
        <v>Summe
Lastenindex
Gemeinde</v>
      </c>
      <c r="D7" s="111" t="str">
        <f ca="1">DFIE!$B$174</f>
        <v>Ständige
Wohnbe-
völkerung</v>
      </c>
      <c r="E7" s="111" t="str">
        <f ca="1">DFIE!$B$176</f>
        <v>Kernstadt-
indikator</v>
      </c>
      <c r="F7" s="111" t="str">
        <f ca="1">DFIE!$B$178</f>
        <v>Massgebende
Sonderlasten</v>
      </c>
      <c r="G7" s="136" t="str">
        <f ca="1">DFIE!$B$179</f>
        <v>Auszahlung
SLA F</v>
      </c>
    </row>
    <row r="8" spans="1:7" ht="12.75" customHeight="1" x14ac:dyDescent="0.25">
      <c r="B8" s="387" t="str">
        <f ca="1">DFIE!$B$52</f>
        <v>Einheit</v>
      </c>
      <c r="C8" s="95" t="str">
        <f ca="1">DFIE!$B$56</f>
        <v>Anzahl</v>
      </c>
      <c r="D8" s="95" t="str">
        <f ca="1">DFIE!$B$56</f>
        <v>Anzahl</v>
      </c>
      <c r="E8" s="389"/>
      <c r="F8" s="241"/>
      <c r="G8" s="390" t="str">
        <f ca="1">DFIE!$B$54</f>
        <v>CHF</v>
      </c>
    </row>
    <row r="9" spans="1:7" x14ac:dyDescent="0.25">
      <c r="A9" s="155"/>
      <c r="B9" s="396" t="str">
        <f ca="1">DFIE!$B$22</f>
        <v>Zürich</v>
      </c>
      <c r="C9" s="166">
        <f ca="1">SUMIF('SLA.F-1'!$B$9:$B$2500,1,'SLA.F-1'!$N$9:$N$2500)</f>
        <v>7688635.4948533885</v>
      </c>
      <c r="D9" s="37">
        <f ca="1">SUMIF('SLA.F-1'!$B$9:$B$2500,1,'SLA.F-1'!$G$9:$G$2500)</f>
        <v>1620020</v>
      </c>
      <c r="E9" s="273">
        <f ca="1">C9/D9</f>
        <v>4.7460127003699881</v>
      </c>
      <c r="F9" s="38">
        <f ca="1">MAX(D9*(E9-$E$37),0)</f>
        <v>5731733.6831086082</v>
      </c>
      <c r="G9" s="164">
        <f ca="1">F9/F$35*DOT!$I$18</f>
        <v>99388671.837659478</v>
      </c>
    </row>
    <row r="10" spans="1:7" x14ac:dyDescent="0.25">
      <c r="A10" s="155"/>
      <c r="B10" s="397" t="str">
        <f ca="1">DFIE!$B$23</f>
        <v>Bern</v>
      </c>
      <c r="C10" s="167">
        <f ca="1">SUMIF('SLA.F-1'!$B$9:$B$2500,2,'SLA.F-1'!$N$9:$N$2500)</f>
        <v>1256189.2060540461</v>
      </c>
      <c r="D10" s="20">
        <f ca="1">SUMIF('SLA.F-1'!$B$9:$B$2500,2,'SLA.F-1'!$G$9:$G$2500)</f>
        <v>1071216</v>
      </c>
      <c r="E10" s="277">
        <f t="shared" ref="E10:E34" ca="1" si="0">C10/D10</f>
        <v>1.1726759178858848</v>
      </c>
      <c r="F10" s="21">
        <f t="shared" ref="F10:F34" ca="1" si="1">MAX(D10*(E10-$E$37),0)</f>
        <v>0</v>
      </c>
      <c r="G10" s="161">
        <f ca="1">F10/F$35*DOT!$I$18</f>
        <v>0</v>
      </c>
    </row>
    <row r="11" spans="1:7" x14ac:dyDescent="0.25">
      <c r="A11" s="155"/>
      <c r="B11" s="398" t="str">
        <f ca="1">DFIE!$B$24</f>
        <v>Luzern</v>
      </c>
      <c r="C11" s="168">
        <f ca="1">SUMIF('SLA.F-1'!$B$9:$B$2500,3,'SLA.F-1'!$N$9:$N$2500)</f>
        <v>473455.66733047942</v>
      </c>
      <c r="D11" s="17">
        <f ca="1">SUMIF('SLA.F-1'!$B$9:$B$2500,3,'SLA.F-1'!$G$9:$G$2500)</f>
        <v>437944</v>
      </c>
      <c r="E11" s="280">
        <f t="shared" ca="1" si="0"/>
        <v>1.0810872333688313</v>
      </c>
      <c r="F11" s="18">
        <f t="shared" ca="1" si="1"/>
        <v>0</v>
      </c>
      <c r="G11" s="160">
        <f ca="1">F11/F$35*DOT!$I$18</f>
        <v>0</v>
      </c>
    </row>
    <row r="12" spans="1:7" x14ac:dyDescent="0.25">
      <c r="A12" s="155"/>
      <c r="B12" s="397" t="str">
        <f ca="1">DFIE!$B$25</f>
        <v>Uri</v>
      </c>
      <c r="C12" s="167">
        <f ca="1">SUMIF('SLA.F-1'!$B$9:$B$2500,4,'SLA.F-1'!$N$9:$N$2500)</f>
        <v>2736.4138059786119</v>
      </c>
      <c r="D12" s="20">
        <f ca="1">SUMIF('SLA.F-1'!$B$9:$B$2500,4,'SLA.F-1'!$G$9:$G$2500)</f>
        <v>38275</v>
      </c>
      <c r="E12" s="277">
        <f t="shared" ca="1" si="0"/>
        <v>7.1493502442289011E-2</v>
      </c>
      <c r="F12" s="21">
        <f t="shared" ca="1" si="1"/>
        <v>0</v>
      </c>
      <c r="G12" s="161">
        <f ca="1">F12/F$35*DOT!$I$18</f>
        <v>0</v>
      </c>
    </row>
    <row r="13" spans="1:7" x14ac:dyDescent="0.25">
      <c r="A13" s="155"/>
      <c r="B13" s="398" t="str">
        <f ca="1">DFIE!$B$26</f>
        <v>Schwyz</v>
      </c>
      <c r="C13" s="168">
        <f ca="1">SUMIF('SLA.F-1'!$B$9:$B$2500,5,'SLA.F-1'!$N$9:$N$2500)</f>
        <v>62799.133706779532</v>
      </c>
      <c r="D13" s="17">
        <f ca="1">SUMIF('SLA.F-1'!$B$9:$B$2500,5,'SLA.F-1'!$G$9:$G$2500)</f>
        <v>168931</v>
      </c>
      <c r="E13" s="280">
        <f t="shared" ca="1" si="0"/>
        <v>0.37174428439291507</v>
      </c>
      <c r="F13" s="18">
        <f t="shared" ca="1" si="1"/>
        <v>0</v>
      </c>
      <c r="G13" s="160">
        <f ca="1">F13/F$35*DOT!$I$18</f>
        <v>0</v>
      </c>
    </row>
    <row r="14" spans="1:7" x14ac:dyDescent="0.25">
      <c r="A14" s="155"/>
      <c r="B14" s="397" t="str">
        <f ca="1">DFIE!$B$27</f>
        <v>Obwalden</v>
      </c>
      <c r="C14" s="167">
        <f ca="1">SUMIF('SLA.F-1'!$B$9:$B$2500,6,'SLA.F-1'!$N$9:$N$2500)</f>
        <v>3015.8754975980837</v>
      </c>
      <c r="D14" s="20">
        <f ca="1">SUMIF('SLA.F-1'!$B$9:$B$2500,6,'SLA.F-1'!$G$9:$G$2500)</f>
        <v>39662</v>
      </c>
      <c r="E14" s="277">
        <f t="shared" ca="1" si="0"/>
        <v>7.6039420543545053E-2</v>
      </c>
      <c r="F14" s="21">
        <f t="shared" ca="1" si="1"/>
        <v>0</v>
      </c>
      <c r="G14" s="161">
        <f ca="1">F14/F$35*DOT!$I$18</f>
        <v>0</v>
      </c>
    </row>
    <row r="15" spans="1:7" x14ac:dyDescent="0.25">
      <c r="A15" s="155"/>
      <c r="B15" s="398" t="str">
        <f ca="1">DFIE!$B$28</f>
        <v>Nidwalden</v>
      </c>
      <c r="C15" s="168">
        <f ca="1">SUMIF('SLA.F-1'!$B$9:$B$2500,7,'SLA.F-1'!$N$9:$N$2500)</f>
        <v>6908.8445941794253</v>
      </c>
      <c r="D15" s="17">
        <f ca="1">SUMIF('SLA.F-1'!$B$9:$B$2500,7,'SLA.F-1'!$G$9:$G$2500)</f>
        <v>45345</v>
      </c>
      <c r="E15" s="280">
        <f t="shared" ca="1" si="0"/>
        <v>0.15236177294474418</v>
      </c>
      <c r="F15" s="18">
        <f t="shared" ca="1" si="1"/>
        <v>0</v>
      </c>
      <c r="G15" s="160">
        <f ca="1">F15/F$35*DOT!$I$18</f>
        <v>0</v>
      </c>
    </row>
    <row r="16" spans="1:7" x14ac:dyDescent="0.25">
      <c r="A16" s="155"/>
      <c r="B16" s="397" t="str">
        <f ca="1">DFIE!$B$29</f>
        <v>Glarus</v>
      </c>
      <c r="C16" s="167">
        <f ca="1">SUMIF('SLA.F-1'!$B$9:$B$2500,8,'SLA.F-1'!$N$9:$N$2500)</f>
        <v>11492.369006195186</v>
      </c>
      <c r="D16" s="20">
        <f ca="1">SUMIF('SLA.F-1'!$B$9:$B$2500,8,'SLA.F-1'!$G$9:$G$2500)</f>
        <v>42371</v>
      </c>
      <c r="E16" s="277">
        <f t="shared" ca="1" si="0"/>
        <v>0.27123195124484167</v>
      </c>
      <c r="F16" s="21">
        <f t="shared" ca="1" si="1"/>
        <v>0</v>
      </c>
      <c r="G16" s="161">
        <f ca="1">F16/F$35*DOT!$I$18</f>
        <v>0</v>
      </c>
    </row>
    <row r="17" spans="1:7" x14ac:dyDescent="0.25">
      <c r="A17" s="155"/>
      <c r="B17" s="398" t="str">
        <f ca="1">DFIE!$B$30</f>
        <v>Zug</v>
      </c>
      <c r="C17" s="168">
        <f ca="1">SUMIF('SLA.F-1'!$B$9:$B$2500,9,'SLA.F-1'!$N$9:$N$2500)</f>
        <v>164499.97192074981</v>
      </c>
      <c r="D17" s="17">
        <f ca="1">SUMIF('SLA.F-1'!$B$9:$B$2500,9,'SLA.F-1'!$G$9:$G$2500)</f>
        <v>133739</v>
      </c>
      <c r="E17" s="280">
        <f t="shared" ca="1" si="0"/>
        <v>1.2300074916123929</v>
      </c>
      <c r="F17" s="18">
        <f t="shared" ca="1" si="1"/>
        <v>2950.0580919481868</v>
      </c>
      <c r="G17" s="160">
        <f ca="1">F17/F$35*DOT!$I$18</f>
        <v>51154.218219652488</v>
      </c>
    </row>
    <row r="18" spans="1:7" x14ac:dyDescent="0.25">
      <c r="A18" s="155"/>
      <c r="B18" s="397" t="str">
        <f ca="1">DFIE!$B$31</f>
        <v>Freiburg</v>
      </c>
      <c r="C18" s="167">
        <f ca="1">SUMIF('SLA.F-1'!$B$9:$B$2500,10,'SLA.F-1'!$N$9:$N$2500)</f>
        <v>151151.15266057663</v>
      </c>
      <c r="D18" s="20">
        <f ca="1">SUMIF('SLA.F-1'!$B$9:$B$2500,10,'SLA.F-1'!$G$9:$G$2500)</f>
        <v>346674</v>
      </c>
      <c r="E18" s="277">
        <f t="shared" ca="1" si="0"/>
        <v>0.43600371721149156</v>
      </c>
      <c r="F18" s="21">
        <f t="shared" ca="1" si="1"/>
        <v>0</v>
      </c>
      <c r="G18" s="161">
        <f ca="1">F18/F$35*DOT!$I$18</f>
        <v>0</v>
      </c>
    </row>
    <row r="19" spans="1:7" x14ac:dyDescent="0.25">
      <c r="A19" s="155"/>
      <c r="B19" s="398" t="str">
        <f ca="1">DFIE!$B$32</f>
        <v>Solothurn</v>
      </c>
      <c r="C19" s="168">
        <f ca="1">SUMIF('SLA.F-1'!$B$9:$B$2500,11,'SLA.F-1'!$N$9:$N$2500)</f>
        <v>104138.14002551349</v>
      </c>
      <c r="D19" s="17">
        <f ca="1">SUMIF('SLA.F-1'!$B$9:$B$2500,11,'SLA.F-1'!$G$9:$G$2500)</f>
        <v>289792</v>
      </c>
      <c r="E19" s="280">
        <f t="shared" ca="1" si="0"/>
        <v>0.35935477868786403</v>
      </c>
      <c r="F19" s="18">
        <f t="shared" ca="1" si="1"/>
        <v>0</v>
      </c>
      <c r="G19" s="160">
        <f ca="1">F19/F$35*DOT!$I$18</f>
        <v>0</v>
      </c>
    </row>
    <row r="20" spans="1:7" x14ac:dyDescent="0.25">
      <c r="A20" s="155"/>
      <c r="B20" s="397" t="str">
        <f ca="1">DFIE!$B$33</f>
        <v>Basel-Stadt</v>
      </c>
      <c r="C20" s="167">
        <f ca="1">SUMIF('SLA.F-1'!$B$9:$B$2500,12,'SLA.F-1'!$N$9:$N$2500)</f>
        <v>1656255.0072326025</v>
      </c>
      <c r="D20" s="20">
        <f ca="1">SUMIF('SLA.F-1'!$B$9:$B$2500,12,'SLA.F-1'!$G$9:$G$2500)</f>
        <v>201384</v>
      </c>
      <c r="E20" s="277">
        <f t="shared" ca="1" si="0"/>
        <v>8.2243624480226956</v>
      </c>
      <c r="F20" s="21">
        <f t="shared" ca="1" si="1"/>
        <v>1412993.3719093283</v>
      </c>
      <c r="G20" s="161">
        <f ca="1">F20/F$35*DOT!$I$18</f>
        <v>24501406.08649474</v>
      </c>
    </row>
    <row r="21" spans="1:7" x14ac:dyDescent="0.25">
      <c r="A21" s="155"/>
      <c r="B21" s="398" t="str">
        <f ca="1">DFIE!$B$34</f>
        <v>Basel-Landschaft</v>
      </c>
      <c r="C21" s="168">
        <f ca="1">SUMIF('SLA.F-1'!$B$9:$B$2500,13,'SLA.F-1'!$N$9:$N$2500)</f>
        <v>201906.27396733922</v>
      </c>
      <c r="D21" s="17">
        <f ca="1">SUMIF('SLA.F-1'!$B$9:$B$2500,13,'SLA.F-1'!$G$9:$G$2500)</f>
        <v>301323</v>
      </c>
      <c r="E21" s="280">
        <f t="shared" ca="1" si="0"/>
        <v>0.67006592250621166</v>
      </c>
      <c r="F21" s="18">
        <f t="shared" ca="1" si="1"/>
        <v>0</v>
      </c>
      <c r="G21" s="160">
        <f ca="1">F21/F$35*DOT!$I$18</f>
        <v>0</v>
      </c>
    </row>
    <row r="22" spans="1:7" x14ac:dyDescent="0.25">
      <c r="A22" s="155"/>
      <c r="B22" s="397" t="str">
        <f ca="1">DFIE!$B$35</f>
        <v>Schaffhausen</v>
      </c>
      <c r="C22" s="167">
        <f ca="1">SUMIF('SLA.F-1'!$B$9:$B$2500,14,'SLA.F-1'!$N$9:$N$2500)</f>
        <v>56240.133461923971</v>
      </c>
      <c r="D22" s="20">
        <f ca="1">SUMIF('SLA.F-1'!$B$9:$B$2500,14,'SLA.F-1'!$G$9:$G$2500)</f>
        <v>88667</v>
      </c>
      <c r="E22" s="277">
        <f t="shared" ca="1" si="0"/>
        <v>0.63428483496592836</v>
      </c>
      <c r="F22" s="21">
        <f t="shared" ca="1" si="1"/>
        <v>0</v>
      </c>
      <c r="G22" s="161">
        <f ca="1">F22/F$35*DOT!$I$18</f>
        <v>0</v>
      </c>
    </row>
    <row r="23" spans="1:7" ht="12.75" customHeight="1" x14ac:dyDescent="0.25">
      <c r="A23" s="155"/>
      <c r="B23" s="398" t="str">
        <f ca="1">DFIE!$B$36</f>
        <v>Appenzell A.Rh.</v>
      </c>
      <c r="C23" s="168">
        <f ca="1">SUMIF('SLA.F-1'!$B$9:$B$2500,15,'SLA.F-1'!$N$9:$N$2500)</f>
        <v>5610.4562354780501</v>
      </c>
      <c r="D23" s="17">
        <f ca="1">SUMIF('SLA.F-1'!$B$9:$B$2500,15,'SLA.F-1'!$G$9:$G$2500)</f>
        <v>56705</v>
      </c>
      <c r="E23" s="280">
        <f t="shared" ca="1" si="0"/>
        <v>9.8941120456362761E-2</v>
      </c>
      <c r="F23" s="18">
        <f t="shared" ca="1" si="1"/>
        <v>0</v>
      </c>
      <c r="G23" s="160">
        <f ca="1">F23/F$35*DOT!$I$18</f>
        <v>0</v>
      </c>
    </row>
    <row r="24" spans="1:7" x14ac:dyDescent="0.25">
      <c r="A24" s="155"/>
      <c r="B24" s="397" t="str">
        <f ca="1">DFIE!$B$37</f>
        <v>Appenzell I.Rh.</v>
      </c>
      <c r="C24" s="167">
        <f ca="1">SUMIF('SLA.F-1'!$B$9:$B$2500,16,'SLA.F-1'!$N$9:$N$2500)</f>
        <v>622.25486698082318</v>
      </c>
      <c r="D24" s="20">
        <f ca="1">SUMIF('SLA.F-1'!$B$9:$B$2500,16,'SLA.F-1'!$G$9:$G$2500)</f>
        <v>16733</v>
      </c>
      <c r="E24" s="277">
        <f t="shared" ca="1" si="0"/>
        <v>3.7187286618109314E-2</v>
      </c>
      <c r="F24" s="21">
        <f t="shared" ca="1" si="1"/>
        <v>0</v>
      </c>
      <c r="G24" s="161">
        <f ca="1">F24/F$35*DOT!$I$18</f>
        <v>0</v>
      </c>
    </row>
    <row r="25" spans="1:7" x14ac:dyDescent="0.25">
      <c r="A25" s="155"/>
      <c r="B25" s="398" t="str">
        <f ca="1">DFIE!$B$38</f>
        <v>St. Gallen</v>
      </c>
      <c r="C25" s="168">
        <f ca="1">SUMIF('SLA.F-1'!$B$9:$B$2500,17,'SLA.F-1'!$N$9:$N$2500)</f>
        <v>436860.07203966676</v>
      </c>
      <c r="D25" s="17">
        <f ca="1">SUMIF('SLA.F-1'!$B$9:$B$2500,17,'SLA.F-1'!$G$9:$G$2500)</f>
        <v>540036</v>
      </c>
      <c r="E25" s="280">
        <f t="shared" ca="1" si="0"/>
        <v>0.80894620365987968</v>
      </c>
      <c r="F25" s="18">
        <f t="shared" ca="1" si="1"/>
        <v>0</v>
      </c>
      <c r="G25" s="160">
        <f ca="1">F25/F$35*DOT!$I$18</f>
        <v>0</v>
      </c>
    </row>
    <row r="26" spans="1:7" x14ac:dyDescent="0.25">
      <c r="A26" s="155"/>
      <c r="B26" s="397" t="str">
        <f ca="1">DFIE!$B$39</f>
        <v>Graubünden</v>
      </c>
      <c r="C26" s="167">
        <f ca="1">SUMIF('SLA.F-1'!$B$9:$B$2500,18,'SLA.F-1'!$N$9:$N$2500)</f>
        <v>61050.590711915465</v>
      </c>
      <c r="D26" s="20">
        <f ca="1">SUMIF('SLA.F-1'!$B$9:$B$2500,18,'SLA.F-1'!$G$9:$G$2500)</f>
        <v>206138</v>
      </c>
      <c r="E26" s="277">
        <f t="shared" ca="1" si="0"/>
        <v>0.29616368991605363</v>
      </c>
      <c r="F26" s="21">
        <f t="shared" ca="1" si="1"/>
        <v>0</v>
      </c>
      <c r="G26" s="161">
        <f ca="1">F26/F$35*DOT!$I$18</f>
        <v>0</v>
      </c>
    </row>
    <row r="27" spans="1:7" x14ac:dyDescent="0.25">
      <c r="A27" s="155"/>
      <c r="B27" s="398" t="str">
        <f ca="1">DFIE!$B$40</f>
        <v>Aargau</v>
      </c>
      <c r="C27" s="168">
        <f ca="1">SUMIF('SLA.F-1'!$B$9:$B$2500,19,'SLA.F-1'!$N$9:$N$2500)</f>
        <v>254883.53535361728</v>
      </c>
      <c r="D27" s="17">
        <f ca="1">SUMIF('SLA.F-1'!$B$9:$B$2500,19,'SLA.F-1'!$G$9:$G$2500)</f>
        <v>735808</v>
      </c>
      <c r="E27" s="280">
        <f t="shared" ca="1" si="0"/>
        <v>0.34639951638690702</v>
      </c>
      <c r="F27" s="18">
        <f t="shared" ca="1" si="1"/>
        <v>0</v>
      </c>
      <c r="G27" s="160">
        <f ca="1">F27/F$35*DOT!$I$18</f>
        <v>0</v>
      </c>
    </row>
    <row r="28" spans="1:7" x14ac:dyDescent="0.25">
      <c r="A28" s="155"/>
      <c r="B28" s="397" t="str">
        <f ca="1">DFIE!$B$41</f>
        <v>Thurgau</v>
      </c>
      <c r="C28" s="167">
        <f ca="1">SUMIF('SLA.F-1'!$B$9:$B$2500,20,'SLA.F-1'!$N$9:$N$2500)</f>
        <v>97690.859857970543</v>
      </c>
      <c r="D28" s="20">
        <f ca="1">SUMIF('SLA.F-1'!$B$9:$B$2500,20,'SLA.F-1'!$G$9:$G$2500)</f>
        <v>299509</v>
      </c>
      <c r="E28" s="277">
        <f t="shared" ca="1" si="0"/>
        <v>0.32617003114420784</v>
      </c>
      <c r="F28" s="21">
        <f t="shared" ca="1" si="1"/>
        <v>0</v>
      </c>
      <c r="G28" s="161">
        <f ca="1">F28/F$35*DOT!$I$18</f>
        <v>0</v>
      </c>
    </row>
    <row r="29" spans="1:7" x14ac:dyDescent="0.25">
      <c r="A29" s="155"/>
      <c r="B29" s="398" t="str">
        <f ca="1">DFIE!$B$42</f>
        <v>Tessin</v>
      </c>
      <c r="C29" s="168">
        <f ca="1">SUMIF('SLA.F-1'!$B$9:$B$2500,21,'SLA.F-1'!$N$9:$N$2500)</f>
        <v>322014.34409102565</v>
      </c>
      <c r="D29" s="17">
        <f ca="1">SUMIF('SLA.F-1'!$B$9:$B$2500,21,'SLA.F-1'!$G$9:$G$2500)</f>
        <v>358903</v>
      </c>
      <c r="E29" s="280">
        <f t="shared" ca="1" si="0"/>
        <v>0.89721831272245045</v>
      </c>
      <c r="F29" s="18">
        <f t="shared" ca="1" si="1"/>
        <v>0</v>
      </c>
      <c r="G29" s="160">
        <f ca="1">F29/F$35*DOT!$I$18</f>
        <v>0</v>
      </c>
    </row>
    <row r="30" spans="1:7" x14ac:dyDescent="0.25">
      <c r="A30" s="155"/>
      <c r="B30" s="397" t="str">
        <f ca="1">DFIE!$B$43</f>
        <v>Waadt</v>
      </c>
      <c r="C30" s="167">
        <f ca="1">SUMIF('SLA.F-1'!$B$9:$B$2500,22,'SLA.F-1'!$N$9:$N$2500)</f>
        <v>1339987.4921136827</v>
      </c>
      <c r="D30" s="20">
        <f ca="1">SUMIF('SLA.F-1'!$B$9:$B$2500,22,'SLA.F-1'!$G$9:$G$2500)</f>
        <v>855106</v>
      </c>
      <c r="E30" s="277">
        <f t="shared" ca="1" si="0"/>
        <v>1.5670425562604902</v>
      </c>
      <c r="F30" s="21">
        <f t="shared" ca="1" si="1"/>
        <v>307062.91054442286</v>
      </c>
      <c r="G30" s="161">
        <f ca="1">F30/F$35*DOT!$I$18</f>
        <v>5324492.8213525219</v>
      </c>
    </row>
    <row r="31" spans="1:7" x14ac:dyDescent="0.25">
      <c r="A31" s="155"/>
      <c r="B31" s="398" t="str">
        <f ca="1">DFIE!$B$44</f>
        <v>Wallis</v>
      </c>
      <c r="C31" s="168">
        <f ca="1">SUMIF('SLA.F-1'!$B$9:$B$2500,23,'SLA.F-1'!$N$9:$N$2500)</f>
        <v>104431.59004304839</v>
      </c>
      <c r="D31" s="17">
        <f ca="1">SUMIF('SLA.F-1'!$B$9:$B$2500,23,'SLA.F-1'!$G$9:$G$2500)</f>
        <v>371288</v>
      </c>
      <c r="E31" s="280">
        <f t="shared" ca="1" si="0"/>
        <v>0.28126842247271228</v>
      </c>
      <c r="F31" s="18">
        <f t="shared" ca="1" si="1"/>
        <v>0</v>
      </c>
      <c r="G31" s="160">
        <f ca="1">F31/F$35*DOT!$I$18</f>
        <v>0</v>
      </c>
    </row>
    <row r="32" spans="1:7" x14ac:dyDescent="0.25">
      <c r="A32" s="155"/>
      <c r="B32" s="397" t="str">
        <f ca="1">DFIE!$B$45</f>
        <v>Neuenburg</v>
      </c>
      <c r="C32" s="167">
        <f ca="1">SUMIF('SLA.F-1'!$B$9:$B$2500,24,'SLA.F-1'!$N$9:$N$2500)</f>
        <v>153889.66833586255</v>
      </c>
      <c r="D32" s="20">
        <f ca="1">SUMIF('SLA.F-1'!$B$9:$B$2500,24,'SLA.F-1'!$G$9:$G$2500)</f>
        <v>179518</v>
      </c>
      <c r="E32" s="277">
        <f t="shared" ca="1" si="0"/>
        <v>0.8572380949869236</v>
      </c>
      <c r="F32" s="21">
        <f t="shared" ca="1" si="1"/>
        <v>0</v>
      </c>
      <c r="G32" s="161">
        <f ca="1">F32/F$35*DOT!$I$18</f>
        <v>0</v>
      </c>
    </row>
    <row r="33" spans="1:7" x14ac:dyDescent="0.25">
      <c r="A33" s="155"/>
      <c r="B33" s="398" t="str">
        <f ca="1">DFIE!$B$46</f>
        <v>Genf</v>
      </c>
      <c r="C33" s="168">
        <f ca="1">SUMIF('SLA.F-1'!$B$9:$B$2500,25,'SLA.F-1'!$N$9:$N$2500)</f>
        <v>3331184.8366694897</v>
      </c>
      <c r="D33" s="17">
        <f ca="1">SUMIF('SLA.F-1'!$B$9:$B$2500,25,'SLA.F-1'!$G$9:$G$2500)</f>
        <v>531102</v>
      </c>
      <c r="E33" s="280">
        <f t="shared" ca="1" si="0"/>
        <v>6.272212939641518</v>
      </c>
      <c r="F33" s="18">
        <f t="shared" ca="1" si="1"/>
        <v>2689640.6174491858</v>
      </c>
      <c r="G33" s="160">
        <f ca="1">F33/F$35*DOT!$I$18</f>
        <v>46638560.594098635</v>
      </c>
    </row>
    <row r="34" spans="1:7" x14ac:dyDescent="0.25">
      <c r="A34" s="155"/>
      <c r="B34" s="399" t="str">
        <f ca="1">DFIE!$B$47</f>
        <v>Jura</v>
      </c>
      <c r="C34" s="169">
        <f ca="1">SUMIF('SLA.F-1'!$B$9:$B$2500,26,'SLA.F-1'!$N$9:$N$2500)</f>
        <v>9067.9307626807586</v>
      </c>
      <c r="D34" s="28">
        <f ca="1">SUMIF('SLA.F-1'!$B$9:$B$2500,26,'SLA.F-1'!$G$9:$G$2500)</f>
        <v>74840</v>
      </c>
      <c r="E34" s="283">
        <f t="shared" ca="1" si="0"/>
        <v>0.12116422718707588</v>
      </c>
      <c r="F34" s="29">
        <f t="shared" ca="1" si="1"/>
        <v>0</v>
      </c>
      <c r="G34" s="165">
        <f ca="1">F34/F$35*DOT!$I$18</f>
        <v>0</v>
      </c>
    </row>
    <row r="35" spans="1:7" x14ac:dyDescent="0.25">
      <c r="B35" s="293" t="str">
        <f ca="1">DFIE!$B$48</f>
        <v>Schweiz</v>
      </c>
      <c r="C35" s="23"/>
      <c r="D35" s="23">
        <f ca="1">SUM(D9:D34)</f>
        <v>9051029</v>
      </c>
      <c r="E35" s="395"/>
      <c r="F35" s="23">
        <f ca="1">SUM(F9:F34)</f>
        <v>10144380.641103493</v>
      </c>
      <c r="G35" s="162">
        <f ca="1">SUM(G9:G34)</f>
        <v>175904285.55782503</v>
      </c>
    </row>
    <row r="36" spans="1:7" ht="7.5" customHeight="1" x14ac:dyDescent="0.25">
      <c r="B36" s="391"/>
      <c r="C36" s="394"/>
      <c r="D36" s="391"/>
      <c r="E36" s="391"/>
      <c r="F36" s="394"/>
      <c r="G36" s="393"/>
    </row>
    <row r="37" spans="1:7" ht="12.75" customHeight="1" x14ac:dyDescent="0.25">
      <c r="B37" s="400" t="str">
        <f ca="1">DFIE!$B$183</f>
        <v>Mittelwert (MW)</v>
      </c>
      <c r="C37" s="401"/>
      <c r="D37" s="401"/>
      <c r="E37" s="402">
        <f ca="1">AVERAGE(E9:E34)</f>
        <v>1.2079491683712427</v>
      </c>
      <c r="F37" s="103"/>
      <c r="G37" s="103"/>
    </row>
    <row r="38" spans="1:7" x14ac:dyDescent="0.25">
      <c r="C38" s="15"/>
      <c r="D38" s="155"/>
      <c r="E38" s="155"/>
      <c r="G38" s="155"/>
    </row>
  </sheetData>
  <pageMargins left="0.78740157480314965" right="0.78740157480314965" top="0.98425196850393704" bottom="0.78740157480314965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3"/>
  <sheetViews>
    <sheetView workbookViewId="0">
      <pane ySplit="9" topLeftCell="A10" activePane="bottomLeft" state="frozen"/>
      <selection activeCell="D35" sqref="D35:F35"/>
      <selection pane="bottomLeft"/>
    </sheetView>
  </sheetViews>
  <sheetFormatPr baseColWidth="10" defaultRowHeight="13.2" x14ac:dyDescent="0.25"/>
  <cols>
    <col min="1" max="1" width="2.6640625" customWidth="1"/>
    <col min="2" max="2" width="57.5546875" customWidth="1"/>
    <col min="3" max="3" width="8.6640625" customWidth="1"/>
    <col min="4" max="7" width="18.6640625" customWidth="1"/>
    <col min="8" max="8" width="5.6640625" customWidth="1"/>
  </cols>
  <sheetData>
    <row r="1" spans="1:10" ht="12.75" customHeight="1" x14ac:dyDescent="0.25"/>
    <row r="2" spans="1:10" ht="12.75" customHeight="1" x14ac:dyDescent="0.25">
      <c r="B2" s="420" t="s">
        <v>120</v>
      </c>
      <c r="D2" s="412" t="s">
        <v>121</v>
      </c>
      <c r="G2" s="411" t="s">
        <v>68</v>
      </c>
      <c r="I2" s="411" t="s">
        <v>576</v>
      </c>
      <c r="J2" s="419" t="s">
        <v>579</v>
      </c>
    </row>
    <row r="3" spans="1:10" ht="12.75" customHeight="1" x14ac:dyDescent="0.25">
      <c r="B3" s="420" t="s">
        <v>122</v>
      </c>
      <c r="D3" s="408" t="s">
        <v>123</v>
      </c>
      <c r="E3" s="421"/>
      <c r="G3" s="413">
        <f>INTRO!$D$41</f>
        <v>2027</v>
      </c>
      <c r="I3" s="411" t="s">
        <v>577</v>
      </c>
      <c r="J3" s="418">
        <v>45687</v>
      </c>
    </row>
    <row r="4" spans="1:10" ht="12.75" customHeight="1" x14ac:dyDescent="0.25">
      <c r="B4" s="420"/>
      <c r="D4" s="409" t="s">
        <v>124</v>
      </c>
      <c r="E4" s="421"/>
    </row>
    <row r="5" spans="1:10" ht="12" customHeight="1" x14ac:dyDescent="0.25">
      <c r="A5" s="13"/>
      <c r="B5" s="417" t="s">
        <v>125</v>
      </c>
      <c r="C5" s="407"/>
      <c r="D5" s="409" t="s">
        <v>126</v>
      </c>
      <c r="E5" s="421"/>
      <c r="F5" s="13"/>
      <c r="H5" s="13"/>
      <c r="J5" s="13"/>
    </row>
    <row r="6" spans="1:10" ht="12" customHeight="1" x14ac:dyDescent="0.25">
      <c r="B6" s="417" t="s">
        <v>127</v>
      </c>
      <c r="D6" s="410" t="s">
        <v>128</v>
      </c>
      <c r="E6" s="421"/>
    </row>
    <row r="7" spans="1:10" ht="12.75" customHeight="1" x14ac:dyDescent="0.25">
      <c r="B7" s="420"/>
      <c r="D7" s="414">
        <v>1</v>
      </c>
      <c r="E7" s="421"/>
    </row>
    <row r="8" spans="1:10" x14ac:dyDescent="0.25">
      <c r="B8" s="422"/>
      <c r="D8" s="423"/>
      <c r="E8" s="423"/>
    </row>
    <row r="9" spans="1:10" x14ac:dyDescent="0.25">
      <c r="A9" s="422"/>
      <c r="B9" s="415" t="str">
        <f ca="1">INDIRECT(ADDRESS(ROW(),$D$7+3))</f>
        <v>Deutsch</v>
      </c>
      <c r="C9" s="416" t="s">
        <v>129</v>
      </c>
      <c r="D9" s="411" t="s">
        <v>123</v>
      </c>
      <c r="E9" s="411" t="s">
        <v>124</v>
      </c>
      <c r="F9" s="411" t="s">
        <v>126</v>
      </c>
      <c r="G9" s="411" t="s">
        <v>128</v>
      </c>
      <c r="H9" s="13" t="s">
        <v>129</v>
      </c>
    </row>
    <row r="10" spans="1:10" x14ac:dyDescent="0.25">
      <c r="B10" s="403" t="str">
        <f t="shared" ref="B10:B75" ca="1" si="0">INDIRECT(ADDRESS(ROW(),$D$7+3))</f>
        <v>Eidgenössisches Finanzdepartement EFD</v>
      </c>
      <c r="C10" s="407" t="s">
        <v>129</v>
      </c>
      <c r="D10" s="13" t="s">
        <v>130</v>
      </c>
      <c r="E10" s="13" t="s">
        <v>131</v>
      </c>
      <c r="F10" s="13" t="s">
        <v>269</v>
      </c>
      <c r="G10" s="13" t="s">
        <v>195</v>
      </c>
      <c r="H10" s="13" t="s">
        <v>129</v>
      </c>
    </row>
    <row r="11" spans="1:10" x14ac:dyDescent="0.25">
      <c r="B11" s="404" t="str">
        <f t="shared" ca="1" si="0"/>
        <v>Eidgenössische Finanzverwaltung EFV</v>
      </c>
      <c r="C11" s="407" t="s">
        <v>129</v>
      </c>
      <c r="D11" s="13" t="s">
        <v>132</v>
      </c>
      <c r="E11" s="13" t="s">
        <v>133</v>
      </c>
      <c r="F11" s="13" t="s">
        <v>270</v>
      </c>
      <c r="G11" s="13" t="s">
        <v>228</v>
      </c>
      <c r="H11" s="13" t="s">
        <v>129</v>
      </c>
    </row>
    <row r="12" spans="1:10" x14ac:dyDescent="0.25">
      <c r="B12" s="404" t="str">
        <f t="shared" ca="1" si="0"/>
        <v>Finanzausgleich zwischen Bund und Kantonen</v>
      </c>
      <c r="C12" s="407" t="s">
        <v>129</v>
      </c>
      <c r="D12" s="13" t="s">
        <v>134</v>
      </c>
      <c r="E12" s="13" t="s">
        <v>135</v>
      </c>
      <c r="F12" s="13" t="s">
        <v>271</v>
      </c>
      <c r="G12" s="13" t="s">
        <v>229</v>
      </c>
      <c r="H12" s="13" t="s">
        <v>129</v>
      </c>
    </row>
    <row r="13" spans="1:10" x14ac:dyDescent="0.25">
      <c r="B13" s="405" t="str">
        <f t="shared" ca="1" si="0"/>
        <v>Lastenausgleich 2027</v>
      </c>
      <c r="C13" s="407" t="s">
        <v>129</v>
      </c>
      <c r="D13" s="13" t="str">
        <f>"Lastenausgleich " &amp; $G$3</f>
        <v>Lastenausgleich 2027</v>
      </c>
      <c r="E13" s="13" t="str">
        <f>"Compensation des charges " &amp; $G$3</f>
        <v>Compensation des charges 2027</v>
      </c>
      <c r="F13" s="13" t="str">
        <f>"Compensazione degli oneri " &amp; $G$3</f>
        <v>Compensazione degli oneri 2027</v>
      </c>
      <c r="G13" s="13" t="str">
        <f>"Cost compensation " &amp; $G$3</f>
        <v>Cost compensation 2027</v>
      </c>
      <c r="H13" s="13" t="s">
        <v>129</v>
      </c>
    </row>
    <row r="14" spans="1:10" x14ac:dyDescent="0.25">
      <c r="B14" s="404" t="str">
        <f t="shared" ca="1" si="0"/>
        <v>Übersicht über die Zahlungen im Lastenausgleich</v>
      </c>
      <c r="C14" s="407" t="s">
        <v>129</v>
      </c>
      <c r="D14" s="13" t="s">
        <v>110</v>
      </c>
      <c r="E14" s="13" t="s">
        <v>254</v>
      </c>
      <c r="F14" s="13" t="s">
        <v>272</v>
      </c>
      <c r="G14" s="13" t="s">
        <v>230</v>
      </c>
      <c r="H14" s="13" t="s">
        <v>129</v>
      </c>
    </row>
    <row r="15" spans="1:10" x14ac:dyDescent="0.25">
      <c r="B15" s="404" t="str">
        <f t="shared" ca="1" si="0"/>
        <v>Berechnung der Dotationen im Lastenausgleich</v>
      </c>
      <c r="C15" s="407" t="s">
        <v>129</v>
      </c>
      <c r="D15" s="13" t="s">
        <v>556</v>
      </c>
      <c r="E15" s="13" t="s">
        <v>555</v>
      </c>
      <c r="F15" s="13" t="s">
        <v>554</v>
      </c>
      <c r="G15" s="13" t="s">
        <v>553</v>
      </c>
      <c r="H15" s="13" t="s">
        <v>129</v>
      </c>
    </row>
    <row r="16" spans="1:10" x14ac:dyDescent="0.25">
      <c r="B16" s="404" t="str">
        <f t="shared" ca="1" si="0"/>
        <v>Daten geografischer Lastenausgleich</v>
      </c>
      <c r="C16" s="407" t="s">
        <v>129</v>
      </c>
      <c r="D16" s="13" t="s">
        <v>107</v>
      </c>
      <c r="E16" s="13" t="s">
        <v>375</v>
      </c>
      <c r="F16" s="13" t="s">
        <v>374</v>
      </c>
      <c r="G16" s="13" t="s">
        <v>231</v>
      </c>
      <c r="H16" s="13" t="s">
        <v>129</v>
      </c>
    </row>
    <row r="17" spans="2:8" x14ac:dyDescent="0.25">
      <c r="B17" s="404" t="str">
        <f t="shared" ca="1" si="0"/>
        <v>Zahlungen geografischer Lastenausgleich</v>
      </c>
      <c r="C17" s="407" t="s">
        <v>129</v>
      </c>
      <c r="D17" s="13" t="s">
        <v>111</v>
      </c>
      <c r="E17" s="13" t="s">
        <v>376</v>
      </c>
      <c r="F17" s="13" t="s">
        <v>273</v>
      </c>
      <c r="G17" s="13" t="s">
        <v>232</v>
      </c>
      <c r="H17" s="13" t="s">
        <v>129</v>
      </c>
    </row>
    <row r="18" spans="2:8" x14ac:dyDescent="0.25">
      <c r="B18" s="404" t="str">
        <f t="shared" ca="1" si="0"/>
        <v>Daten soziodemografischer Lastenausgleich A-C</v>
      </c>
      <c r="C18" s="407" t="s">
        <v>129</v>
      </c>
      <c r="D18" s="13" t="s">
        <v>108</v>
      </c>
      <c r="E18" s="13" t="s">
        <v>377</v>
      </c>
      <c r="F18" s="13" t="s">
        <v>274</v>
      </c>
      <c r="G18" s="13" t="s">
        <v>233</v>
      </c>
      <c r="H18" s="13" t="s">
        <v>129</v>
      </c>
    </row>
    <row r="19" spans="2:8" x14ac:dyDescent="0.25">
      <c r="B19" s="404" t="str">
        <f t="shared" ca="1" si="0"/>
        <v>Zahlungen soziodemografischer Lastenausgleich A-C</v>
      </c>
      <c r="C19" s="407" t="s">
        <v>129</v>
      </c>
      <c r="D19" s="13" t="s">
        <v>112</v>
      </c>
      <c r="E19" s="13" t="s">
        <v>378</v>
      </c>
      <c r="F19" s="13" t="s">
        <v>275</v>
      </c>
      <c r="G19" s="13" t="s">
        <v>234</v>
      </c>
      <c r="H19" s="13" t="s">
        <v>129</v>
      </c>
    </row>
    <row r="20" spans="2:8" x14ac:dyDescent="0.25">
      <c r="B20" s="404" t="str">
        <f t="shared" ca="1" si="0"/>
        <v>Daten soziodemografischer Lastenausgleich F</v>
      </c>
      <c r="C20" s="407" t="s">
        <v>129</v>
      </c>
      <c r="D20" s="13" t="s">
        <v>109</v>
      </c>
      <c r="E20" s="13" t="s">
        <v>379</v>
      </c>
      <c r="F20" s="13" t="s">
        <v>276</v>
      </c>
      <c r="G20" s="13" t="s">
        <v>235</v>
      </c>
      <c r="H20" s="13" t="s">
        <v>129</v>
      </c>
    </row>
    <row r="21" spans="2:8" x14ac:dyDescent="0.25">
      <c r="B21" s="405" t="str">
        <f t="shared" ca="1" si="0"/>
        <v>Zahlungen soziodemografischer Lastenausgleich F</v>
      </c>
      <c r="C21" s="407" t="s">
        <v>129</v>
      </c>
      <c r="D21" s="13" t="s">
        <v>113</v>
      </c>
      <c r="E21" s="13" t="s">
        <v>380</v>
      </c>
      <c r="F21" s="13" t="s">
        <v>277</v>
      </c>
      <c r="G21" s="13" t="s">
        <v>236</v>
      </c>
      <c r="H21" s="13" t="s">
        <v>129</v>
      </c>
    </row>
    <row r="22" spans="2:8" x14ac:dyDescent="0.25">
      <c r="B22" s="404" t="str">
        <f t="shared" ca="1" si="0"/>
        <v>Zürich</v>
      </c>
      <c r="C22" s="407" t="s">
        <v>129</v>
      </c>
      <c r="D22" s="13" t="s">
        <v>4</v>
      </c>
      <c r="E22" s="13" t="s">
        <v>136</v>
      </c>
      <c r="F22" s="13" t="s">
        <v>278</v>
      </c>
      <c r="G22" s="13" t="s">
        <v>136</v>
      </c>
      <c r="H22" s="13" t="s">
        <v>129</v>
      </c>
    </row>
    <row r="23" spans="2:8" x14ac:dyDescent="0.25">
      <c r="B23" s="404" t="str">
        <f t="shared" ca="1" si="0"/>
        <v>Bern</v>
      </c>
      <c r="C23" s="407" t="s">
        <v>129</v>
      </c>
      <c r="D23" s="13" t="s">
        <v>5</v>
      </c>
      <c r="E23" s="13" t="s">
        <v>137</v>
      </c>
      <c r="F23" s="13" t="s">
        <v>279</v>
      </c>
      <c r="G23" s="13" t="s">
        <v>5</v>
      </c>
      <c r="H23" s="13" t="s">
        <v>129</v>
      </c>
    </row>
    <row r="24" spans="2:8" x14ac:dyDescent="0.25">
      <c r="B24" s="404" t="str">
        <f t="shared" ca="1" si="0"/>
        <v>Luzern</v>
      </c>
      <c r="C24" s="407" t="s">
        <v>129</v>
      </c>
      <c r="D24" s="13" t="s">
        <v>6</v>
      </c>
      <c r="E24" s="13" t="s">
        <v>138</v>
      </c>
      <c r="F24" s="13" t="s">
        <v>280</v>
      </c>
      <c r="G24" s="13" t="s">
        <v>6</v>
      </c>
      <c r="H24" s="13" t="s">
        <v>129</v>
      </c>
    </row>
    <row r="25" spans="2:8" x14ac:dyDescent="0.25">
      <c r="B25" s="404" t="str">
        <f t="shared" ca="1" si="0"/>
        <v>Uri</v>
      </c>
      <c r="C25" s="407" t="s">
        <v>129</v>
      </c>
      <c r="D25" s="13" t="s">
        <v>7</v>
      </c>
      <c r="E25" s="13" t="s">
        <v>7</v>
      </c>
      <c r="F25" s="13" t="s">
        <v>7</v>
      </c>
      <c r="G25" s="13" t="s">
        <v>7</v>
      </c>
      <c r="H25" s="13" t="s">
        <v>129</v>
      </c>
    </row>
    <row r="26" spans="2:8" x14ac:dyDescent="0.25">
      <c r="B26" s="404" t="str">
        <f t="shared" ca="1" si="0"/>
        <v>Schwyz</v>
      </c>
      <c r="C26" s="407" t="s">
        <v>129</v>
      </c>
      <c r="D26" s="13" t="s">
        <v>8</v>
      </c>
      <c r="E26" s="13" t="s">
        <v>8</v>
      </c>
      <c r="F26" s="13" t="s">
        <v>281</v>
      </c>
      <c r="G26" s="13" t="s">
        <v>8</v>
      </c>
      <c r="H26" s="13" t="s">
        <v>129</v>
      </c>
    </row>
    <row r="27" spans="2:8" x14ac:dyDescent="0.25">
      <c r="B27" s="404" t="str">
        <f t="shared" ca="1" si="0"/>
        <v>Obwalden</v>
      </c>
      <c r="C27" s="407" t="s">
        <v>129</v>
      </c>
      <c r="D27" s="13" t="s">
        <v>9</v>
      </c>
      <c r="E27" s="13" t="s">
        <v>139</v>
      </c>
      <c r="F27" s="13" t="s">
        <v>282</v>
      </c>
      <c r="G27" s="13" t="s">
        <v>9</v>
      </c>
      <c r="H27" s="13" t="s">
        <v>129</v>
      </c>
    </row>
    <row r="28" spans="2:8" x14ac:dyDescent="0.25">
      <c r="B28" s="404" t="str">
        <f t="shared" ca="1" si="0"/>
        <v>Nidwalden</v>
      </c>
      <c r="C28" s="407" t="s">
        <v>129</v>
      </c>
      <c r="D28" s="13" t="s">
        <v>10</v>
      </c>
      <c r="E28" s="13" t="s">
        <v>140</v>
      </c>
      <c r="F28" s="13" t="s">
        <v>283</v>
      </c>
      <c r="G28" s="13" t="s">
        <v>10</v>
      </c>
      <c r="H28" s="13" t="s">
        <v>129</v>
      </c>
    </row>
    <row r="29" spans="2:8" x14ac:dyDescent="0.25">
      <c r="B29" s="404" t="str">
        <f t="shared" ca="1" si="0"/>
        <v>Glarus</v>
      </c>
      <c r="C29" s="407" t="s">
        <v>129</v>
      </c>
      <c r="D29" s="13" t="s">
        <v>11</v>
      </c>
      <c r="E29" s="13" t="s">
        <v>141</v>
      </c>
      <c r="F29" s="13" t="s">
        <v>284</v>
      </c>
      <c r="G29" s="13" t="s">
        <v>11</v>
      </c>
      <c r="H29" s="13" t="s">
        <v>129</v>
      </c>
    </row>
    <row r="30" spans="2:8" x14ac:dyDescent="0.25">
      <c r="B30" s="404" t="str">
        <f t="shared" ca="1" si="0"/>
        <v>Zug</v>
      </c>
      <c r="C30" s="407" t="s">
        <v>129</v>
      </c>
      <c r="D30" s="13" t="s">
        <v>12</v>
      </c>
      <c r="E30" s="13" t="s">
        <v>142</v>
      </c>
      <c r="F30" s="13" t="s">
        <v>285</v>
      </c>
      <c r="G30" s="13" t="s">
        <v>12</v>
      </c>
      <c r="H30" s="13" t="s">
        <v>129</v>
      </c>
    </row>
    <row r="31" spans="2:8" x14ac:dyDescent="0.25">
      <c r="B31" s="404" t="str">
        <f t="shared" ca="1" si="0"/>
        <v>Freiburg</v>
      </c>
      <c r="C31" s="407" t="s">
        <v>129</v>
      </c>
      <c r="D31" s="13" t="s">
        <v>13</v>
      </c>
      <c r="E31" s="13" t="s">
        <v>143</v>
      </c>
      <c r="F31" s="13" t="s">
        <v>286</v>
      </c>
      <c r="G31" s="13" t="s">
        <v>143</v>
      </c>
      <c r="H31" s="13" t="s">
        <v>129</v>
      </c>
    </row>
    <row r="32" spans="2:8" x14ac:dyDescent="0.25">
      <c r="B32" s="404" t="str">
        <f t="shared" ca="1" si="0"/>
        <v>Solothurn</v>
      </c>
      <c r="C32" s="407" t="s">
        <v>129</v>
      </c>
      <c r="D32" s="13" t="s">
        <v>14</v>
      </c>
      <c r="E32" s="13" t="s">
        <v>144</v>
      </c>
      <c r="F32" s="13" t="s">
        <v>287</v>
      </c>
      <c r="G32" s="13" t="s">
        <v>14</v>
      </c>
      <c r="H32" s="13" t="s">
        <v>129</v>
      </c>
    </row>
    <row r="33" spans="2:8" x14ac:dyDescent="0.25">
      <c r="B33" s="404" t="str">
        <f t="shared" ca="1" si="0"/>
        <v>Basel-Stadt</v>
      </c>
      <c r="C33" s="407" t="s">
        <v>129</v>
      </c>
      <c r="D33" s="13" t="s">
        <v>15</v>
      </c>
      <c r="E33" s="13" t="s">
        <v>145</v>
      </c>
      <c r="F33" s="13" t="s">
        <v>288</v>
      </c>
      <c r="G33" s="13" t="s">
        <v>237</v>
      </c>
      <c r="H33" s="13" t="s">
        <v>129</v>
      </c>
    </row>
    <row r="34" spans="2:8" x14ac:dyDescent="0.25">
      <c r="B34" s="404" t="str">
        <f t="shared" ca="1" si="0"/>
        <v>Basel-Landschaft</v>
      </c>
      <c r="C34" s="407" t="s">
        <v>129</v>
      </c>
      <c r="D34" s="13" t="s">
        <v>16</v>
      </c>
      <c r="E34" s="13" t="s">
        <v>146</v>
      </c>
      <c r="F34" s="13" t="s">
        <v>289</v>
      </c>
      <c r="G34" s="13" t="s">
        <v>238</v>
      </c>
      <c r="H34" s="13" t="s">
        <v>129</v>
      </c>
    </row>
    <row r="35" spans="2:8" x14ac:dyDescent="0.25">
      <c r="B35" s="404" t="str">
        <f t="shared" ca="1" si="0"/>
        <v>Schaffhausen</v>
      </c>
      <c r="C35" s="407" t="s">
        <v>129</v>
      </c>
      <c r="D35" s="13" t="s">
        <v>17</v>
      </c>
      <c r="E35" s="13" t="s">
        <v>147</v>
      </c>
      <c r="F35" s="13" t="s">
        <v>290</v>
      </c>
      <c r="G35" s="13" t="s">
        <v>17</v>
      </c>
      <c r="H35" s="13" t="s">
        <v>129</v>
      </c>
    </row>
    <row r="36" spans="2:8" x14ac:dyDescent="0.25">
      <c r="B36" s="404" t="str">
        <f t="shared" ca="1" si="0"/>
        <v>Appenzell A.Rh.</v>
      </c>
      <c r="C36" s="407" t="s">
        <v>129</v>
      </c>
      <c r="D36" s="13" t="s">
        <v>18</v>
      </c>
      <c r="E36" s="13" t="s">
        <v>148</v>
      </c>
      <c r="F36" s="13" t="s">
        <v>291</v>
      </c>
      <c r="G36" s="13" t="s">
        <v>18</v>
      </c>
      <c r="H36" s="13" t="s">
        <v>129</v>
      </c>
    </row>
    <row r="37" spans="2:8" x14ac:dyDescent="0.25">
      <c r="B37" s="404" t="str">
        <f t="shared" ca="1" si="0"/>
        <v>Appenzell I.Rh.</v>
      </c>
      <c r="C37" s="407" t="s">
        <v>129</v>
      </c>
      <c r="D37" s="13" t="s">
        <v>19</v>
      </c>
      <c r="E37" s="13" t="s">
        <v>149</v>
      </c>
      <c r="F37" s="13" t="s">
        <v>292</v>
      </c>
      <c r="G37" s="13" t="s">
        <v>19</v>
      </c>
      <c r="H37" s="13" t="s">
        <v>129</v>
      </c>
    </row>
    <row r="38" spans="2:8" x14ac:dyDescent="0.25">
      <c r="B38" s="404" t="str">
        <f t="shared" ca="1" si="0"/>
        <v>St. Gallen</v>
      </c>
      <c r="C38" s="407" t="s">
        <v>129</v>
      </c>
      <c r="D38" s="13" t="s">
        <v>20</v>
      </c>
      <c r="E38" s="13" t="s">
        <v>150</v>
      </c>
      <c r="F38" s="13" t="s">
        <v>293</v>
      </c>
      <c r="G38" s="13" t="s">
        <v>20</v>
      </c>
      <c r="H38" s="13" t="s">
        <v>129</v>
      </c>
    </row>
    <row r="39" spans="2:8" x14ac:dyDescent="0.25">
      <c r="B39" s="404" t="str">
        <f t="shared" ca="1" si="0"/>
        <v>Graubünden</v>
      </c>
      <c r="C39" s="407" t="s">
        <v>129</v>
      </c>
      <c r="D39" s="13" t="s">
        <v>21</v>
      </c>
      <c r="E39" s="13" t="s">
        <v>151</v>
      </c>
      <c r="F39" s="13" t="s">
        <v>294</v>
      </c>
      <c r="G39" s="13" t="s">
        <v>21</v>
      </c>
      <c r="H39" s="13" t="s">
        <v>129</v>
      </c>
    </row>
    <row r="40" spans="2:8" x14ac:dyDescent="0.25">
      <c r="B40" s="404" t="str">
        <f t="shared" ca="1" si="0"/>
        <v>Aargau</v>
      </c>
      <c r="C40" s="407" t="s">
        <v>129</v>
      </c>
      <c r="D40" s="13" t="s">
        <v>22</v>
      </c>
      <c r="E40" s="13" t="s">
        <v>152</v>
      </c>
      <c r="F40" s="13" t="s">
        <v>295</v>
      </c>
      <c r="G40" s="13" t="s">
        <v>22</v>
      </c>
      <c r="H40" s="13" t="s">
        <v>129</v>
      </c>
    </row>
    <row r="41" spans="2:8" x14ac:dyDescent="0.25">
      <c r="B41" s="404" t="str">
        <f t="shared" ca="1" si="0"/>
        <v>Thurgau</v>
      </c>
      <c r="C41" s="407" t="s">
        <v>129</v>
      </c>
      <c r="D41" s="13" t="s">
        <v>23</v>
      </c>
      <c r="E41" s="13" t="s">
        <v>153</v>
      </c>
      <c r="F41" s="13" t="s">
        <v>296</v>
      </c>
      <c r="G41" s="13" t="s">
        <v>23</v>
      </c>
      <c r="H41" s="13" t="s">
        <v>129</v>
      </c>
    </row>
    <row r="42" spans="2:8" x14ac:dyDescent="0.25">
      <c r="B42" s="404" t="str">
        <f t="shared" ca="1" si="0"/>
        <v>Tessin</v>
      </c>
      <c r="C42" s="407" t="s">
        <v>129</v>
      </c>
      <c r="D42" s="13" t="s">
        <v>24</v>
      </c>
      <c r="E42" s="13" t="s">
        <v>24</v>
      </c>
      <c r="F42" s="13" t="s">
        <v>196</v>
      </c>
      <c r="G42" s="13" t="s">
        <v>196</v>
      </c>
      <c r="H42" s="13" t="s">
        <v>129</v>
      </c>
    </row>
    <row r="43" spans="2:8" x14ac:dyDescent="0.25">
      <c r="B43" s="404" t="str">
        <f t="shared" ca="1" si="0"/>
        <v>Waadt</v>
      </c>
      <c r="C43" s="407" t="s">
        <v>129</v>
      </c>
      <c r="D43" s="13" t="s">
        <v>25</v>
      </c>
      <c r="E43" s="13" t="s">
        <v>154</v>
      </c>
      <c r="F43" s="13" t="s">
        <v>154</v>
      </c>
      <c r="G43" s="13" t="s">
        <v>154</v>
      </c>
      <c r="H43" s="13" t="s">
        <v>129</v>
      </c>
    </row>
    <row r="44" spans="2:8" x14ac:dyDescent="0.25">
      <c r="B44" s="404" t="str">
        <f t="shared" ca="1" si="0"/>
        <v>Wallis</v>
      </c>
      <c r="C44" s="407" t="s">
        <v>129</v>
      </c>
      <c r="D44" s="13" t="s">
        <v>26</v>
      </c>
      <c r="E44" s="13" t="s">
        <v>155</v>
      </c>
      <c r="F44" s="13" t="s">
        <v>297</v>
      </c>
      <c r="G44" s="13" t="s">
        <v>155</v>
      </c>
      <c r="H44" s="13" t="s">
        <v>129</v>
      </c>
    </row>
    <row r="45" spans="2:8" x14ac:dyDescent="0.25">
      <c r="B45" s="404" t="str">
        <f t="shared" ca="1" si="0"/>
        <v>Neuenburg</v>
      </c>
      <c r="C45" s="407" t="s">
        <v>129</v>
      </c>
      <c r="D45" s="13" t="s">
        <v>27</v>
      </c>
      <c r="E45" s="13" t="s">
        <v>156</v>
      </c>
      <c r="F45" s="13" t="s">
        <v>156</v>
      </c>
      <c r="G45" s="13" t="s">
        <v>156</v>
      </c>
      <c r="H45" s="13" t="s">
        <v>129</v>
      </c>
    </row>
    <row r="46" spans="2:8" x14ac:dyDescent="0.25">
      <c r="B46" s="404" t="str">
        <f t="shared" ca="1" si="0"/>
        <v>Genf</v>
      </c>
      <c r="C46" s="407" t="s">
        <v>129</v>
      </c>
      <c r="D46" s="13" t="s">
        <v>28</v>
      </c>
      <c r="E46" s="13" t="s">
        <v>157</v>
      </c>
      <c r="F46" s="13" t="s">
        <v>298</v>
      </c>
      <c r="G46" s="13" t="s">
        <v>197</v>
      </c>
      <c r="H46" s="13" t="s">
        <v>129</v>
      </c>
    </row>
    <row r="47" spans="2:8" x14ac:dyDescent="0.25">
      <c r="B47" s="404" t="str">
        <f t="shared" ca="1" si="0"/>
        <v>Jura</v>
      </c>
      <c r="C47" s="407" t="s">
        <v>129</v>
      </c>
      <c r="D47" s="13" t="s">
        <v>29</v>
      </c>
      <c r="E47" s="13" t="s">
        <v>29</v>
      </c>
      <c r="F47" s="13" t="s">
        <v>299</v>
      </c>
      <c r="G47" s="13" t="s">
        <v>29</v>
      </c>
      <c r="H47" s="13" t="s">
        <v>129</v>
      </c>
    </row>
    <row r="48" spans="2:8" x14ac:dyDescent="0.25">
      <c r="B48" s="405" t="str">
        <f t="shared" ca="1" si="0"/>
        <v>Schweiz</v>
      </c>
      <c r="C48" s="407" t="s">
        <v>129</v>
      </c>
      <c r="D48" s="13" t="s">
        <v>77</v>
      </c>
      <c r="E48" s="13" t="s">
        <v>158</v>
      </c>
      <c r="F48" s="13" t="s">
        <v>300</v>
      </c>
      <c r="G48" s="13" t="s">
        <v>198</v>
      </c>
      <c r="H48" s="13" t="s">
        <v>129</v>
      </c>
    </row>
    <row r="49" spans="2:8" x14ac:dyDescent="0.25">
      <c r="B49" s="404" t="str">
        <f t="shared" ca="1" si="0"/>
        <v>Spalte</v>
      </c>
      <c r="C49" s="407" t="s">
        <v>129</v>
      </c>
      <c r="D49" s="13" t="s">
        <v>45</v>
      </c>
      <c r="E49" s="13" t="s">
        <v>163</v>
      </c>
      <c r="F49" s="13" t="s">
        <v>301</v>
      </c>
      <c r="G49" s="13" t="s">
        <v>199</v>
      </c>
      <c r="H49" s="13" t="s">
        <v>129</v>
      </c>
    </row>
    <row r="50" spans="2:8" x14ac:dyDescent="0.25">
      <c r="B50" s="404" t="str">
        <f t="shared" ca="1" si="0"/>
        <v>Formel</v>
      </c>
      <c r="C50" s="407" t="s">
        <v>129</v>
      </c>
      <c r="D50" s="13" t="s">
        <v>48</v>
      </c>
      <c r="E50" s="13" t="s">
        <v>164</v>
      </c>
      <c r="F50" s="13" t="s">
        <v>200</v>
      </c>
      <c r="G50" s="13" t="s">
        <v>200</v>
      </c>
      <c r="H50" s="13" t="s">
        <v>129</v>
      </c>
    </row>
    <row r="51" spans="2:8" x14ac:dyDescent="0.25">
      <c r="B51" s="404" t="str">
        <f t="shared" ca="1" si="0"/>
        <v>Erhebungsjahr</v>
      </c>
      <c r="C51" s="407" t="s">
        <v>129</v>
      </c>
      <c r="D51" s="13" t="s">
        <v>3</v>
      </c>
      <c r="E51" s="13" t="s">
        <v>255</v>
      </c>
      <c r="F51" s="13" t="s">
        <v>302</v>
      </c>
      <c r="G51" s="13" t="s">
        <v>239</v>
      </c>
      <c r="H51" s="13" t="s">
        <v>129</v>
      </c>
    </row>
    <row r="52" spans="2:8" x14ac:dyDescent="0.25">
      <c r="B52" s="404" t="str">
        <f t="shared" ca="1" si="0"/>
        <v>Einheit</v>
      </c>
      <c r="C52" s="407" t="s">
        <v>129</v>
      </c>
      <c r="D52" s="13" t="s">
        <v>79</v>
      </c>
      <c r="E52" s="13" t="s">
        <v>165</v>
      </c>
      <c r="F52" s="13" t="s">
        <v>303</v>
      </c>
      <c r="G52" s="13" t="s">
        <v>201</v>
      </c>
      <c r="H52" s="13" t="s">
        <v>129</v>
      </c>
    </row>
    <row r="53" spans="2:8" x14ac:dyDescent="0.25">
      <c r="B53" s="404" t="str">
        <f t="shared" ca="1" si="0"/>
        <v>Indikator</v>
      </c>
      <c r="D53" s="13" t="s">
        <v>1</v>
      </c>
      <c r="E53" s="13" t="s">
        <v>177</v>
      </c>
      <c r="F53" s="13" t="s">
        <v>304</v>
      </c>
      <c r="G53" s="13" t="s">
        <v>203</v>
      </c>
      <c r="H53" s="13" t="s">
        <v>129</v>
      </c>
    </row>
    <row r="54" spans="2:8" x14ac:dyDescent="0.25">
      <c r="B54" s="404" t="str">
        <f t="shared" ca="1" si="0"/>
        <v>CHF</v>
      </c>
      <c r="D54" s="13" t="s">
        <v>81</v>
      </c>
      <c r="E54" s="13" t="s">
        <v>81</v>
      </c>
      <c r="F54" s="13" t="s">
        <v>81</v>
      </c>
      <c r="G54" s="13" t="s">
        <v>81</v>
      </c>
      <c r="H54" s="13" t="s">
        <v>129</v>
      </c>
    </row>
    <row r="55" spans="2:8" x14ac:dyDescent="0.25">
      <c r="B55" s="404" t="str">
        <f t="shared" ca="1" si="0"/>
        <v>CHF 1'000</v>
      </c>
      <c r="D55" s="13" t="s">
        <v>159</v>
      </c>
      <c r="E55" s="13" t="s">
        <v>159</v>
      </c>
      <c r="F55" s="13" t="s">
        <v>305</v>
      </c>
      <c r="G55" s="13" t="s">
        <v>202</v>
      </c>
      <c r="H55" s="13" t="s">
        <v>129</v>
      </c>
    </row>
    <row r="56" spans="2:8" x14ac:dyDescent="0.25">
      <c r="B56" s="404" t="str">
        <f t="shared" ca="1" si="0"/>
        <v>Anzahl</v>
      </c>
      <c r="C56" s="407" t="s">
        <v>129</v>
      </c>
      <c r="D56" s="13" t="s">
        <v>80</v>
      </c>
      <c r="E56" s="13" t="s">
        <v>166</v>
      </c>
      <c r="F56" s="13" t="s">
        <v>306</v>
      </c>
      <c r="G56" s="13" t="s">
        <v>240</v>
      </c>
      <c r="H56" s="13" t="s">
        <v>129</v>
      </c>
    </row>
    <row r="57" spans="2:8" x14ac:dyDescent="0.25">
      <c r="B57" s="404" t="str">
        <f t="shared" ca="1" si="0"/>
        <v>Punkte</v>
      </c>
      <c r="C57" s="407" t="s">
        <v>129</v>
      </c>
      <c r="D57" s="13" t="s">
        <v>98</v>
      </c>
      <c r="E57" s="13" t="s">
        <v>167</v>
      </c>
      <c r="F57" s="13" t="s">
        <v>307</v>
      </c>
      <c r="G57" s="13" t="s">
        <v>167</v>
      </c>
      <c r="H57" s="13" t="s">
        <v>129</v>
      </c>
    </row>
    <row r="58" spans="2:8" x14ac:dyDescent="0.25">
      <c r="B58" s="404" t="str">
        <f t="shared" ca="1" si="0"/>
        <v>Prozent</v>
      </c>
      <c r="C58" s="407" t="s">
        <v>129</v>
      </c>
      <c r="D58" s="13" t="s">
        <v>97</v>
      </c>
      <c r="E58" s="13" t="s">
        <v>357</v>
      </c>
      <c r="F58" s="13" t="s">
        <v>308</v>
      </c>
      <c r="G58" s="13" t="s">
        <v>241</v>
      </c>
      <c r="H58" s="13" t="s">
        <v>129</v>
      </c>
    </row>
    <row r="59" spans="2:8" x14ac:dyDescent="0.25">
      <c r="B59" s="404" t="str">
        <f t="shared" ca="1" si="0"/>
        <v>Hektaren</v>
      </c>
      <c r="C59" s="407" t="s">
        <v>129</v>
      </c>
      <c r="D59" s="13" t="s">
        <v>86</v>
      </c>
      <c r="E59" s="13" t="s">
        <v>193</v>
      </c>
      <c r="F59" s="13" t="s">
        <v>309</v>
      </c>
      <c r="G59" s="13" t="s">
        <v>193</v>
      </c>
      <c r="H59" s="13" t="s">
        <v>129</v>
      </c>
    </row>
    <row r="60" spans="2:8" x14ac:dyDescent="0.25">
      <c r="B60" s="405" t="str">
        <f t="shared" ca="1" si="0"/>
        <v>Meter ü. M.</v>
      </c>
      <c r="C60" s="407" t="s">
        <v>129</v>
      </c>
      <c r="D60" s="13" t="s">
        <v>106</v>
      </c>
      <c r="E60" s="13" t="s">
        <v>220</v>
      </c>
      <c r="F60" s="13" t="s">
        <v>310</v>
      </c>
      <c r="G60" s="13" t="s">
        <v>482</v>
      </c>
      <c r="H60" s="13" t="s">
        <v>129</v>
      </c>
    </row>
    <row r="61" spans="2:8" x14ac:dyDescent="0.25">
      <c r="B61" s="404" t="str">
        <f t="shared" ca="1" si="0"/>
        <v>Total</v>
      </c>
      <c r="C61" s="407" t="s">
        <v>129</v>
      </c>
      <c r="D61" s="13" t="s">
        <v>30</v>
      </c>
      <c r="E61" s="13" t="s">
        <v>30</v>
      </c>
      <c r="F61" s="13" t="s">
        <v>311</v>
      </c>
      <c r="G61" s="13" t="s">
        <v>30</v>
      </c>
      <c r="H61" s="13" t="s">
        <v>129</v>
      </c>
    </row>
    <row r="62" spans="2:8" x14ac:dyDescent="0.25">
      <c r="B62" s="404" t="str">
        <f t="shared" ca="1" si="0"/>
        <v>Referenzjahr</v>
      </c>
      <c r="D62" s="13" t="s">
        <v>68</v>
      </c>
      <c r="E62" s="13" t="s">
        <v>168</v>
      </c>
      <c r="F62" s="13" t="s">
        <v>312</v>
      </c>
      <c r="G62" s="13" t="s">
        <v>204</v>
      </c>
      <c r="H62" s="13" t="s">
        <v>129</v>
      </c>
    </row>
    <row r="63" spans="2:8" x14ac:dyDescent="0.25">
      <c r="B63" s="404" t="str">
        <f t="shared" ca="1" si="0"/>
        <v>Berechnungsdatum</v>
      </c>
      <c r="D63" s="13" t="s">
        <v>69</v>
      </c>
      <c r="E63" s="13" t="s">
        <v>256</v>
      </c>
      <c r="F63" s="13" t="s">
        <v>484</v>
      </c>
      <c r="G63" s="13" t="s">
        <v>242</v>
      </c>
      <c r="H63" s="13" t="s">
        <v>129</v>
      </c>
    </row>
    <row r="64" spans="2:8" x14ac:dyDescent="0.25">
      <c r="B64" s="405" t="str">
        <f t="shared" ca="1" si="0"/>
        <v>Berechnungs-ID</v>
      </c>
      <c r="D64" s="13" t="s">
        <v>70</v>
      </c>
      <c r="E64" s="13" t="s">
        <v>257</v>
      </c>
      <c r="F64" s="13" t="s">
        <v>485</v>
      </c>
      <c r="G64" s="13" t="s">
        <v>243</v>
      </c>
      <c r="H64" s="13" t="s">
        <v>129</v>
      </c>
    </row>
    <row r="65" spans="2:8" x14ac:dyDescent="0.25">
      <c r="B65" s="406" t="str">
        <f t="shared" ca="1" si="0"/>
        <v>Zahlungen im</v>
      </c>
      <c r="C65" s="407" t="s">
        <v>118</v>
      </c>
      <c r="D65" s="422" t="s">
        <v>73</v>
      </c>
      <c r="E65" s="422" t="s">
        <v>258</v>
      </c>
      <c r="F65" s="422" t="s">
        <v>313</v>
      </c>
      <c r="G65" s="422" t="s">
        <v>244</v>
      </c>
      <c r="H65" s="422" t="s">
        <v>129</v>
      </c>
    </row>
    <row r="66" spans="2:8" x14ac:dyDescent="0.25">
      <c r="B66" s="406" t="str">
        <f t="shared" ca="1" si="0"/>
        <v>Lastenausgleich 2027</v>
      </c>
      <c r="C66" s="407" t="s">
        <v>129</v>
      </c>
      <c r="D66" s="422" t="str">
        <f>"Lastenausgleich " &amp; $G$3</f>
        <v>Lastenausgleich 2027</v>
      </c>
      <c r="E66" s="422" t="str">
        <f>"compensation des charges " &amp; $G$3</f>
        <v>compensation des charges 2027</v>
      </c>
      <c r="F66" s="422" t="str">
        <f>"Compensazione degli oneri " &amp; $G$3</f>
        <v>Compensazione degli oneri 2027</v>
      </c>
      <c r="G66" s="422" t="str">
        <f>"cost compensation " &amp; $G$3</f>
        <v>cost compensation 2027</v>
      </c>
      <c r="H66" s="422" t="s">
        <v>129</v>
      </c>
    </row>
    <row r="67" spans="2:8" x14ac:dyDescent="0.25">
      <c r="B67" s="404" t="str">
        <f t="shared" ca="1" si="0"/>
        <v>Auszahlungen in CHF</v>
      </c>
      <c r="C67" s="407" t="s">
        <v>129</v>
      </c>
      <c r="D67" s="13" t="s">
        <v>71</v>
      </c>
      <c r="E67" s="13" t="s">
        <v>356</v>
      </c>
      <c r="F67" s="13" t="s">
        <v>314</v>
      </c>
      <c r="G67" s="13" t="s">
        <v>245</v>
      </c>
      <c r="H67" s="13" t="s">
        <v>129</v>
      </c>
    </row>
    <row r="68" spans="2:8" x14ac:dyDescent="0.25">
      <c r="B68" s="404" t="str">
        <f t="shared" ca="1" si="0"/>
        <v>Geografisch-
topografischer
Lastenausgleich</v>
      </c>
      <c r="C68" s="407" t="s">
        <v>129</v>
      </c>
      <c r="D68" s="13" t="s">
        <v>532</v>
      </c>
      <c r="E68" s="13" t="s">
        <v>539</v>
      </c>
      <c r="F68" s="13" t="s">
        <v>537</v>
      </c>
      <c r="G68" s="13" t="s">
        <v>538</v>
      </c>
      <c r="H68" s="13" t="s">
        <v>129</v>
      </c>
    </row>
    <row r="69" spans="2:8" x14ac:dyDescent="0.25">
      <c r="B69" s="404" t="str">
        <f t="shared" ca="1" si="0"/>
        <v>GLA</v>
      </c>
      <c r="C69" s="407" t="s">
        <v>129</v>
      </c>
      <c r="D69" s="13" t="s">
        <v>533</v>
      </c>
      <c r="E69" s="13" t="s">
        <v>534</v>
      </c>
      <c r="F69" s="13" t="s">
        <v>535</v>
      </c>
      <c r="G69" s="13" t="s">
        <v>536</v>
      </c>
      <c r="H69" s="13" t="s">
        <v>129</v>
      </c>
    </row>
    <row r="70" spans="2:8" x14ac:dyDescent="0.25">
      <c r="B70" s="404" t="str">
        <f t="shared" ca="1" si="0"/>
        <v>Soziodemografischer
Lastenausgleich</v>
      </c>
      <c r="C70" s="407" t="s">
        <v>129</v>
      </c>
      <c r="D70" s="13" t="s">
        <v>528</v>
      </c>
      <c r="E70" s="13" t="s">
        <v>529</v>
      </c>
      <c r="F70" s="13" t="s">
        <v>530</v>
      </c>
      <c r="G70" s="13" t="s">
        <v>531</v>
      </c>
      <c r="H70" s="13" t="s">
        <v>129</v>
      </c>
    </row>
    <row r="71" spans="2:8" x14ac:dyDescent="0.25">
      <c r="B71" s="404" t="str">
        <f t="shared" ca="1" si="0"/>
        <v>SLA A-C</v>
      </c>
      <c r="C71" s="407" t="s">
        <v>129</v>
      </c>
      <c r="D71" s="13" t="s">
        <v>474</v>
      </c>
      <c r="E71" s="13" t="s">
        <v>475</v>
      </c>
      <c r="F71" s="13" t="s">
        <v>320</v>
      </c>
      <c r="G71" s="13" t="s">
        <v>212</v>
      </c>
      <c r="H71" s="13" t="s">
        <v>129</v>
      </c>
    </row>
    <row r="72" spans="2:8" x14ac:dyDescent="0.25">
      <c r="B72" s="404" t="str">
        <f t="shared" ca="1" si="0"/>
        <v>SLA F</v>
      </c>
      <c r="C72" s="407" t="s">
        <v>129</v>
      </c>
      <c r="D72" s="13" t="s">
        <v>40</v>
      </c>
      <c r="E72" s="13" t="s">
        <v>174</v>
      </c>
      <c r="F72" s="13" t="s">
        <v>321</v>
      </c>
      <c r="G72" s="13" t="s">
        <v>211</v>
      </c>
      <c r="H72" s="13" t="s">
        <v>129</v>
      </c>
    </row>
    <row r="73" spans="2:8" x14ac:dyDescent="0.25">
      <c r="B73" s="405" t="str">
        <f t="shared" ca="1" si="0"/>
        <v>Die Berechnung des Lastenausgleichs wird im Technischen Bericht detailliert beschrieben:
www.efv.admin.ch → Themen  → Finanzausgleich  → Dokumentation</v>
      </c>
      <c r="C73" s="407" t="s">
        <v>129</v>
      </c>
      <c r="D73" s="13" t="s">
        <v>105</v>
      </c>
      <c r="E73" s="13" t="s">
        <v>381</v>
      </c>
      <c r="F73" s="13" t="s">
        <v>412</v>
      </c>
      <c r="G73" s="13" t="s">
        <v>413</v>
      </c>
      <c r="H73" s="13" t="s">
        <v>129</v>
      </c>
    </row>
    <row r="74" spans="2:8" x14ac:dyDescent="0.25">
      <c r="B74" s="406" t="str">
        <f t="shared" ca="1" si="0"/>
        <v>Berechnung der Dotationen im Lastenausgleich 2027</v>
      </c>
      <c r="C74" s="407" t="s">
        <v>119</v>
      </c>
      <c r="D74" s="422" t="str">
        <f>"Berechnung der Dotationen im Lastenausgleich " &amp; $G$3</f>
        <v>Berechnung der Dotationen im Lastenausgleich 2027</v>
      </c>
      <c r="E74" s="422" t="str">
        <f>"Calcul des dotations de la compensation des charges " &amp; $G$3</f>
        <v>Calcul des dotations de la compensation des charges 2027</v>
      </c>
      <c r="F74" s="422" t="str">
        <f>"Calcolo delle dotazioni nella compensazione degli oneri " &amp; $G$3</f>
        <v>Calcolo delle dotazioni nella compensazione degli oneri 2027</v>
      </c>
      <c r="G74" s="422" t="str">
        <f>"Calculation of cost compensation endowments "  &amp; $G$3</f>
        <v>Calculation of cost compensation endowments 2027</v>
      </c>
      <c r="H74" s="422" t="s">
        <v>129</v>
      </c>
    </row>
    <row r="75" spans="2:8" x14ac:dyDescent="0.25">
      <c r="B75" s="404" t="str">
        <f t="shared" ca="1" si="0"/>
        <v>in CHF</v>
      </c>
      <c r="C75" s="407" t="s">
        <v>129</v>
      </c>
      <c r="D75" s="13" t="s">
        <v>34</v>
      </c>
      <c r="E75" s="13" t="s">
        <v>355</v>
      </c>
      <c r="F75" s="13" t="s">
        <v>34</v>
      </c>
      <c r="G75" s="13" t="s">
        <v>34</v>
      </c>
      <c r="H75" s="13" t="s">
        <v>129</v>
      </c>
    </row>
    <row r="76" spans="2:8" x14ac:dyDescent="0.25">
      <c r="B76" s="404" t="str">
        <f t="shared" ref="B76:B139" ca="1" si="1">INDIRECT(ADDRESS(ROW(),$D$7+3))</f>
        <v>Geografisch-topografischer
Lastenausgleich (GLA)</v>
      </c>
      <c r="C76" s="407" t="s">
        <v>129</v>
      </c>
      <c r="D76" s="13" t="s">
        <v>540</v>
      </c>
      <c r="E76" s="13" t="s">
        <v>382</v>
      </c>
      <c r="F76" s="13" t="s">
        <v>541</v>
      </c>
      <c r="G76" s="13" t="s">
        <v>542</v>
      </c>
      <c r="H76" s="13" t="s">
        <v>129</v>
      </c>
    </row>
    <row r="77" spans="2:8" x14ac:dyDescent="0.25">
      <c r="B77" s="404" t="str">
        <f t="shared" ca="1" si="1"/>
        <v>Soziodemografischer
Lastenausgleich (SLA)</v>
      </c>
      <c r="C77" s="407" t="s">
        <v>129</v>
      </c>
      <c r="D77" s="13" t="s">
        <v>358</v>
      </c>
      <c r="E77" s="13" t="s">
        <v>383</v>
      </c>
      <c r="F77" s="13" t="s">
        <v>414</v>
      </c>
      <c r="G77" s="13" t="s">
        <v>439</v>
      </c>
      <c r="H77" s="13" t="s">
        <v>129</v>
      </c>
    </row>
    <row r="78" spans="2:8" x14ac:dyDescent="0.25">
      <c r="B78" s="404" t="str">
        <f t="shared" ca="1" si="1"/>
        <v>Lastenausgleich
Total</v>
      </c>
      <c r="C78" s="407" t="s">
        <v>129</v>
      </c>
      <c r="D78" s="13" t="s">
        <v>72</v>
      </c>
      <c r="E78" s="13" t="s">
        <v>384</v>
      </c>
      <c r="F78" s="13" t="s">
        <v>415</v>
      </c>
      <c r="G78" s="13" t="s">
        <v>440</v>
      </c>
      <c r="H78" s="13" t="s">
        <v>129</v>
      </c>
    </row>
    <row r="79" spans="2:8" x14ac:dyDescent="0.25">
      <c r="B79" s="404" t="str">
        <f t="shared" ca="1" si="1"/>
        <v>Ordentliche Dotation 2026</v>
      </c>
      <c r="C79" s="407" t="s">
        <v>129</v>
      </c>
      <c r="D79" s="13" t="str">
        <f>"Ordentliche Dotation " &amp; $G$3-1</f>
        <v>Ordentliche Dotation 2026</v>
      </c>
      <c r="E79" s="13" t="str">
        <f>"Dotation ordinaire " &amp; $G$3-1</f>
        <v>Dotation ordinaire 2026</v>
      </c>
      <c r="F79" s="13" t="str">
        <f>"Dotazione ordinaria " &amp; $G$3-1</f>
        <v>Dotazione ordinaria 2026</v>
      </c>
      <c r="G79" s="13" t="str">
        <f>"Ordinary endowment " &amp; $G$3-1</f>
        <v>Ordinary endowment 2026</v>
      </c>
      <c r="H79" s="13" t="s">
        <v>129</v>
      </c>
    </row>
    <row r="80" spans="2:8" x14ac:dyDescent="0.25">
      <c r="B80" s="404" t="str">
        <f t="shared" ca="1" si="1"/>
        <v>+ Teuerung (LIK 04/2026)</v>
      </c>
      <c r="C80" s="407" t="s">
        <v>129</v>
      </c>
      <c r="D80" s="13" t="str">
        <f>"+ Teuerung (LIK " &amp; TEXT(DOT!$D$10,"MM/JJJJ") &amp; ")"</f>
        <v>+ Teuerung (LIK 04/2026)</v>
      </c>
      <c r="E80" s="13" t="str">
        <f>"+ renchérissement (IPC " &amp; TEXT(DOT!$D$10,"MM/JJJJ") &amp; ")"</f>
        <v>+ renchérissement (IPC 04/2026)</v>
      </c>
      <c r="F80" s="13" t="str">
        <f>"+ Rincaro (IPC " &amp; TEXT(DOT!$D$10,"MM/JJJJ") &amp; ")"</f>
        <v>+ Rincaro (IPC 04/2026)</v>
      </c>
      <c r="G80" s="13" t="str">
        <f>"+ Inflation (CPI " &amp; TEXT(DOT!$D$10,"MM/JJJJ") &amp; ")"</f>
        <v>+ Inflation (CPI 04/2026)</v>
      </c>
      <c r="H80" s="13" t="s">
        <v>129</v>
      </c>
    </row>
    <row r="81" spans="2:8" x14ac:dyDescent="0.25">
      <c r="B81" s="404" t="str">
        <f t="shared" ca="1" si="1"/>
        <v>+ Anpassung Dotation</v>
      </c>
      <c r="C81" s="407" t="s">
        <v>129</v>
      </c>
      <c r="D81" s="13" t="s">
        <v>42</v>
      </c>
      <c r="E81" s="13" t="s">
        <v>169</v>
      </c>
      <c r="F81" s="13" t="s">
        <v>315</v>
      </c>
      <c r="G81" s="13" t="s">
        <v>205</v>
      </c>
      <c r="H81" s="13" t="s">
        <v>129</v>
      </c>
    </row>
    <row r="82" spans="2:8" x14ac:dyDescent="0.25">
      <c r="B82" s="404" t="str">
        <f t="shared" ca="1" si="1"/>
        <v>Ordentliche Dotation 2027</v>
      </c>
      <c r="C82" s="407" t="s">
        <v>129</v>
      </c>
      <c r="D82" s="13" t="str">
        <f>"Ordentliche Dotation " &amp; $G$3</f>
        <v>Ordentliche Dotation 2027</v>
      </c>
      <c r="E82" s="13" t="str">
        <f>"Dotation ordinaire " &amp; $G$3</f>
        <v>Dotation ordinaire 2027</v>
      </c>
      <c r="F82" s="13" t="str">
        <f>"Dotazione ordinaria " &amp; $G$3</f>
        <v>Dotazione ordinaria 2027</v>
      </c>
      <c r="G82" s="13" t="str">
        <f>"Ordinary endowment " &amp; $G$3</f>
        <v>Ordinary endowment 2027</v>
      </c>
      <c r="H82" s="13" t="s">
        <v>129</v>
      </c>
    </row>
    <row r="83" spans="2:8" x14ac:dyDescent="0.25">
      <c r="B83" s="404" t="str">
        <f t="shared" ca="1" si="1"/>
        <v>Erhöhung gemäss Art. 9 Abs. 2bis FiLaG</v>
      </c>
      <c r="C83" s="407" t="s">
        <v>129</v>
      </c>
      <c r="D83" s="13" t="s">
        <v>487</v>
      </c>
      <c r="E83" s="13" t="s">
        <v>489</v>
      </c>
      <c r="F83" s="13" t="s">
        <v>490</v>
      </c>
      <c r="G83" s="13" t="s">
        <v>488</v>
      </c>
      <c r="H83" s="13" t="s">
        <v>129</v>
      </c>
    </row>
    <row r="84" spans="2:8" x14ac:dyDescent="0.25">
      <c r="B84" s="404" t="str">
        <f t="shared" ca="1" si="1"/>
        <v>Dotation 2027</v>
      </c>
      <c r="C84" s="407" t="s">
        <v>129</v>
      </c>
      <c r="D84" s="13" t="str">
        <f>"Dotation " &amp; $G$3</f>
        <v>Dotation 2027</v>
      </c>
      <c r="E84" s="13" t="str">
        <f>"Dotation " &amp; $G$3</f>
        <v>Dotation 2027</v>
      </c>
      <c r="F84" s="13" t="str">
        <f>"Dotazione " &amp; $G$3</f>
        <v>Dotazione 2027</v>
      </c>
      <c r="G84" s="13" t="str">
        <f>"Endowment " &amp; $G$3</f>
        <v>Endowment 2027</v>
      </c>
      <c r="H84" s="13" t="s">
        <v>129</v>
      </c>
    </row>
    <row r="85" spans="2:8" x14ac:dyDescent="0.25">
      <c r="B85" s="404" t="str">
        <f t="shared" ca="1" si="1"/>
        <v>GLA 1</v>
      </c>
      <c r="D85" s="13" t="s">
        <v>35</v>
      </c>
      <c r="E85" s="13" t="s">
        <v>170</v>
      </c>
      <c r="F85" s="13" t="s">
        <v>316</v>
      </c>
      <c r="G85" s="13" t="s">
        <v>206</v>
      </c>
      <c r="H85" s="13" t="s">
        <v>129</v>
      </c>
    </row>
    <row r="86" spans="2:8" x14ac:dyDescent="0.25">
      <c r="B86" s="404" t="str">
        <f t="shared" ca="1" si="1"/>
        <v>GLA 2</v>
      </c>
      <c r="D86" s="13" t="s">
        <v>36</v>
      </c>
      <c r="E86" s="13" t="s">
        <v>171</v>
      </c>
      <c r="F86" s="13" t="s">
        <v>317</v>
      </c>
      <c r="G86" s="13" t="s">
        <v>207</v>
      </c>
      <c r="H86" s="13" t="s">
        <v>129</v>
      </c>
    </row>
    <row r="87" spans="2:8" x14ac:dyDescent="0.25">
      <c r="B87" s="404" t="str">
        <f t="shared" ca="1" si="1"/>
        <v>GLA 3</v>
      </c>
      <c r="D87" s="13" t="s">
        <v>37</v>
      </c>
      <c r="E87" s="13" t="s">
        <v>172</v>
      </c>
      <c r="F87" s="13" t="s">
        <v>318</v>
      </c>
      <c r="G87" s="13" t="s">
        <v>208</v>
      </c>
      <c r="H87" s="13" t="s">
        <v>129</v>
      </c>
    </row>
    <row r="88" spans="2:8" x14ac:dyDescent="0.25">
      <c r="B88" s="404" t="str">
        <f t="shared" ca="1" si="1"/>
        <v>GLA 4</v>
      </c>
      <c r="D88" s="13" t="s">
        <v>38</v>
      </c>
      <c r="E88" s="13" t="s">
        <v>173</v>
      </c>
      <c r="F88" s="13" t="s">
        <v>319</v>
      </c>
      <c r="G88" s="13" t="s">
        <v>209</v>
      </c>
      <c r="H88" s="13" t="s">
        <v>129</v>
      </c>
    </row>
    <row r="89" spans="2:8" x14ac:dyDescent="0.25">
      <c r="B89" s="404" t="str">
        <f t="shared" ca="1" si="1"/>
        <v>SLA A-C</v>
      </c>
      <c r="D89" s="13" t="s">
        <v>474</v>
      </c>
      <c r="E89" s="13" t="s">
        <v>475</v>
      </c>
      <c r="F89" s="13" t="s">
        <v>320</v>
      </c>
      <c r="G89" s="13" t="s">
        <v>212</v>
      </c>
      <c r="H89" s="13" t="s">
        <v>129</v>
      </c>
    </row>
    <row r="90" spans="2:8" x14ac:dyDescent="0.25">
      <c r="B90" s="404" t="str">
        <f t="shared" ca="1" si="1"/>
        <v>SLA F</v>
      </c>
      <c r="D90" s="13" t="s">
        <v>40</v>
      </c>
      <c r="E90" s="13" t="s">
        <v>174</v>
      </c>
      <c r="F90" s="13" t="s">
        <v>321</v>
      </c>
      <c r="G90" s="13" t="s">
        <v>211</v>
      </c>
      <c r="H90" s="13" t="s">
        <v>129</v>
      </c>
    </row>
    <row r="91" spans="2:8" x14ac:dyDescent="0.25">
      <c r="B91" s="404" t="str">
        <f t="shared" ca="1" si="1"/>
        <v>Teilausgleiche</v>
      </c>
      <c r="D91" s="13" t="s">
        <v>41</v>
      </c>
      <c r="E91" s="13" t="s">
        <v>259</v>
      </c>
      <c r="F91" s="13" t="s">
        <v>322</v>
      </c>
      <c r="G91" s="13" t="s">
        <v>246</v>
      </c>
      <c r="H91" s="13" t="s">
        <v>129</v>
      </c>
    </row>
    <row r="92" spans="2:8" x14ac:dyDescent="0.25">
      <c r="B92" s="405" t="str">
        <f t="shared" ca="1" si="1"/>
        <v>Anteil</v>
      </c>
      <c r="C92" s="407" t="s">
        <v>129</v>
      </c>
      <c r="D92" s="13" t="s">
        <v>39</v>
      </c>
      <c r="E92" s="13" t="s">
        <v>260</v>
      </c>
      <c r="F92" s="13" t="s">
        <v>323</v>
      </c>
      <c r="G92" s="13" t="s">
        <v>247</v>
      </c>
      <c r="H92" s="13" t="s">
        <v>129</v>
      </c>
    </row>
    <row r="93" spans="2:8" x14ac:dyDescent="0.25">
      <c r="B93" s="406" t="str">
        <f t="shared" ca="1" si="1"/>
        <v>GLA 1 (Siedlungshöhe)</v>
      </c>
      <c r="C93" s="407" t="s">
        <v>501</v>
      </c>
      <c r="D93" s="422" t="s">
        <v>0</v>
      </c>
      <c r="E93" s="422" t="s">
        <v>261</v>
      </c>
      <c r="F93" s="422" t="s">
        <v>324</v>
      </c>
      <c r="G93" s="422" t="s">
        <v>213</v>
      </c>
      <c r="H93" s="422" t="s">
        <v>129</v>
      </c>
    </row>
    <row r="94" spans="2:8" x14ac:dyDescent="0.25">
      <c r="B94" s="404" t="str">
        <f t="shared" ca="1" si="1"/>
        <v>Indikator = Anteil der Wohnbevölkerung mit einer Wohnhöhe von über 800 m</v>
      </c>
      <c r="C94" s="407" t="s">
        <v>129</v>
      </c>
      <c r="D94" s="13" t="s">
        <v>91</v>
      </c>
      <c r="E94" s="13" t="s">
        <v>262</v>
      </c>
      <c r="F94" s="13" t="s">
        <v>325</v>
      </c>
      <c r="G94" s="13" t="s">
        <v>491</v>
      </c>
      <c r="H94" s="13" t="s">
        <v>129</v>
      </c>
    </row>
    <row r="95" spans="2:8" x14ac:dyDescent="0.25">
      <c r="B95" s="406" t="str">
        <f t="shared" ca="1" si="1"/>
        <v>GLA 2 (Steilheit des Geländes)</v>
      </c>
      <c r="C95" s="407" t="s">
        <v>129</v>
      </c>
      <c r="D95" s="422" t="s">
        <v>31</v>
      </c>
      <c r="E95" s="422" t="s">
        <v>175</v>
      </c>
      <c r="F95" s="422" t="s">
        <v>326</v>
      </c>
      <c r="G95" s="422" t="s">
        <v>214</v>
      </c>
      <c r="H95" s="422" t="s">
        <v>129</v>
      </c>
    </row>
    <row r="96" spans="2:8" x14ac:dyDescent="0.25">
      <c r="B96" s="404" t="str">
        <f t="shared" ca="1" si="1"/>
        <v>Indikator = Medianhöhe der produktiven Fläche</v>
      </c>
      <c r="C96" s="407" t="s">
        <v>129</v>
      </c>
      <c r="D96" s="13" t="s">
        <v>557</v>
      </c>
      <c r="E96" s="13" t="s">
        <v>263</v>
      </c>
      <c r="F96" s="13" t="s">
        <v>558</v>
      </c>
      <c r="G96" s="13" t="s">
        <v>559</v>
      </c>
      <c r="H96" s="13" t="s">
        <v>129</v>
      </c>
    </row>
    <row r="97" spans="2:8" x14ac:dyDescent="0.25">
      <c r="B97" s="406" t="str">
        <f t="shared" ca="1" si="1"/>
        <v>GLA 3 (Siedlungsstruktur)</v>
      </c>
      <c r="C97" s="407" t="s">
        <v>129</v>
      </c>
      <c r="D97" s="422" t="s">
        <v>32</v>
      </c>
      <c r="E97" s="422" t="s">
        <v>176</v>
      </c>
      <c r="F97" s="422" t="s">
        <v>327</v>
      </c>
      <c r="G97" s="422" t="s">
        <v>545</v>
      </c>
      <c r="H97" s="422" t="s">
        <v>129</v>
      </c>
    </row>
    <row r="98" spans="2:8" x14ac:dyDescent="0.25">
      <c r="B98" s="404" t="str">
        <f t="shared" ca="1" si="1"/>
        <v>Indikator = Anteil der Wohnbevölkerung in Siedlungen mit weniger als 200 Einwohnern</v>
      </c>
      <c r="C98" s="407" t="s">
        <v>129</v>
      </c>
      <c r="D98" s="13" t="s">
        <v>95</v>
      </c>
      <c r="E98" s="13" t="s">
        <v>472</v>
      </c>
      <c r="F98" s="13" t="s">
        <v>328</v>
      </c>
      <c r="G98" s="13" t="s">
        <v>248</v>
      </c>
      <c r="H98" s="13" t="s">
        <v>129</v>
      </c>
    </row>
    <row r="99" spans="2:8" x14ac:dyDescent="0.25">
      <c r="B99" s="406" t="str">
        <f t="shared" ca="1" si="1"/>
        <v>GLA 4 (Geringe Bevölkerungsdichte)</v>
      </c>
      <c r="C99" s="407" t="s">
        <v>129</v>
      </c>
      <c r="D99" s="422" t="s">
        <v>33</v>
      </c>
      <c r="E99" s="422" t="s">
        <v>264</v>
      </c>
      <c r="F99" s="422" t="s">
        <v>329</v>
      </c>
      <c r="G99" s="422" t="s">
        <v>215</v>
      </c>
      <c r="H99" s="422" t="s">
        <v>129</v>
      </c>
    </row>
    <row r="100" spans="2:8" x14ac:dyDescent="0.25">
      <c r="B100" s="404" t="str">
        <f t="shared" ca="1" si="1"/>
        <v>Indikator = Hektaren pro Einwohner</v>
      </c>
      <c r="C100" s="407" t="s">
        <v>129</v>
      </c>
      <c r="D100" s="13" t="s">
        <v>96</v>
      </c>
      <c r="E100" s="13" t="s">
        <v>265</v>
      </c>
      <c r="F100" s="13" t="s">
        <v>330</v>
      </c>
      <c r="G100" s="13" t="s">
        <v>216</v>
      </c>
      <c r="H100" s="13" t="s">
        <v>129</v>
      </c>
    </row>
    <row r="101" spans="2:8" x14ac:dyDescent="0.25">
      <c r="B101" s="404" t="str">
        <f t="shared" ca="1" si="1"/>
        <v>Ständige Wohnbev.
mit einer Wohnhöhe
von über 800 m.ü.M.</v>
      </c>
      <c r="C101" s="407" t="s">
        <v>129</v>
      </c>
      <c r="D101" s="13" t="s">
        <v>359</v>
      </c>
      <c r="E101" s="13" t="s">
        <v>385</v>
      </c>
      <c r="F101" s="13" t="s">
        <v>331</v>
      </c>
      <c r="G101" s="13" t="s">
        <v>441</v>
      </c>
      <c r="H101" s="13" t="s">
        <v>129</v>
      </c>
    </row>
    <row r="102" spans="2:8" x14ac:dyDescent="0.25">
      <c r="B102" s="404" t="str">
        <f t="shared" ca="1" si="1"/>
        <v>Ständige Wohn-
bevölkerung</v>
      </c>
      <c r="C102" s="407" t="s">
        <v>129</v>
      </c>
      <c r="D102" s="13" t="s">
        <v>360</v>
      </c>
      <c r="E102" s="13" t="s">
        <v>386</v>
      </c>
      <c r="F102" s="13" t="s">
        <v>332</v>
      </c>
      <c r="G102" s="13" t="s">
        <v>442</v>
      </c>
      <c r="H102" s="13" t="s">
        <v>129</v>
      </c>
    </row>
    <row r="103" spans="2:8" x14ac:dyDescent="0.25">
      <c r="B103" s="404" t="str">
        <f t="shared" ca="1" si="1"/>
        <v>Indikator</v>
      </c>
      <c r="C103" s="407" t="s">
        <v>129</v>
      </c>
      <c r="D103" s="13" t="s">
        <v>1</v>
      </c>
      <c r="E103" s="13" t="s">
        <v>177</v>
      </c>
      <c r="F103" s="13" t="s">
        <v>304</v>
      </c>
      <c r="G103" s="13" t="s">
        <v>203</v>
      </c>
      <c r="H103" s="13" t="s">
        <v>129</v>
      </c>
    </row>
    <row r="104" spans="2:8" x14ac:dyDescent="0.25">
      <c r="B104" s="404" t="str">
        <f t="shared" ca="1" si="1"/>
        <v>Lastenindex</v>
      </c>
      <c r="C104" s="407" t="s">
        <v>129</v>
      </c>
      <c r="D104" s="13" t="s">
        <v>2</v>
      </c>
      <c r="E104" s="13" t="s">
        <v>387</v>
      </c>
      <c r="F104" s="13" t="s">
        <v>333</v>
      </c>
      <c r="G104" s="13" t="s">
        <v>443</v>
      </c>
      <c r="H104" s="13" t="s">
        <v>129</v>
      </c>
    </row>
    <row r="105" spans="2:8" x14ac:dyDescent="0.25">
      <c r="B105" s="404" t="str">
        <f t="shared" ca="1" si="1"/>
        <v>Massgebende
Sonderlasten</v>
      </c>
      <c r="C105" s="407" t="s">
        <v>129</v>
      </c>
      <c r="D105" s="13" t="s">
        <v>361</v>
      </c>
      <c r="E105" s="13" t="s">
        <v>388</v>
      </c>
      <c r="F105" s="13" t="s">
        <v>334</v>
      </c>
      <c r="G105" s="13" t="s">
        <v>444</v>
      </c>
      <c r="H105" s="13" t="s">
        <v>129</v>
      </c>
    </row>
    <row r="106" spans="2:8" x14ac:dyDescent="0.25">
      <c r="B106" s="404" t="str">
        <f t="shared" ca="1" si="1"/>
        <v>Auszahlung
GLA 1</v>
      </c>
      <c r="C106" s="407" t="s">
        <v>129</v>
      </c>
      <c r="D106" s="13" t="s">
        <v>445</v>
      </c>
      <c r="E106" s="13" t="s">
        <v>389</v>
      </c>
      <c r="F106" s="13" t="s">
        <v>449</v>
      </c>
      <c r="G106" s="13" t="s">
        <v>453</v>
      </c>
      <c r="H106" s="13" t="s">
        <v>129</v>
      </c>
    </row>
    <row r="107" spans="2:8" x14ac:dyDescent="0.25">
      <c r="B107" s="404" t="str">
        <f t="shared" ca="1" si="1"/>
        <v>Produktive
Fläche</v>
      </c>
      <c r="C107" s="407" t="s">
        <v>129</v>
      </c>
      <c r="D107" s="13" t="s">
        <v>104</v>
      </c>
      <c r="E107" s="13" t="s">
        <v>390</v>
      </c>
      <c r="F107" s="13" t="s">
        <v>519</v>
      </c>
      <c r="G107" s="13" t="s">
        <v>457</v>
      </c>
      <c r="H107" s="13" t="s">
        <v>129</v>
      </c>
    </row>
    <row r="108" spans="2:8" ht="11.25" customHeight="1" x14ac:dyDescent="0.25">
      <c r="B108" s="404" t="str">
        <f t="shared" ca="1" si="1"/>
        <v>Höhenmedian
produktive Fläche</v>
      </c>
      <c r="C108" s="407" t="s">
        <v>129</v>
      </c>
      <c r="D108" s="13" t="s">
        <v>476</v>
      </c>
      <c r="E108" s="13" t="s">
        <v>391</v>
      </c>
      <c r="F108" s="13" t="s">
        <v>336</v>
      </c>
      <c r="G108" s="13" t="s">
        <v>458</v>
      </c>
      <c r="H108" s="13" t="s">
        <v>129</v>
      </c>
    </row>
    <row r="109" spans="2:8" x14ac:dyDescent="0.25">
      <c r="B109" s="404" t="str">
        <f t="shared" ca="1" si="1"/>
        <v>Auszahlung
GLA 2</v>
      </c>
      <c r="C109" s="407" t="s">
        <v>129</v>
      </c>
      <c r="D109" s="13" t="s">
        <v>446</v>
      </c>
      <c r="E109" s="13" t="s">
        <v>392</v>
      </c>
      <c r="F109" s="13" t="s">
        <v>450</v>
      </c>
      <c r="G109" s="13" t="s">
        <v>454</v>
      </c>
      <c r="H109" s="13" t="s">
        <v>129</v>
      </c>
    </row>
    <row r="110" spans="2:8" ht="11.25" customHeight="1" x14ac:dyDescent="0.25">
      <c r="B110" s="404" t="str">
        <f t="shared" ca="1" si="1"/>
        <v>Ständige Wohnbev.
in Siedlungen mit
weniger als 200 Einw.</v>
      </c>
      <c r="C110" s="407" t="s">
        <v>129</v>
      </c>
      <c r="D110" s="13" t="s">
        <v>486</v>
      </c>
      <c r="E110" s="13" t="s">
        <v>473</v>
      </c>
      <c r="F110" s="13" t="s">
        <v>337</v>
      </c>
      <c r="G110" s="13" t="s">
        <v>459</v>
      </c>
      <c r="H110" s="13" t="s">
        <v>129</v>
      </c>
    </row>
    <row r="111" spans="2:8" x14ac:dyDescent="0.25">
      <c r="B111" s="404" t="str">
        <f t="shared" ca="1" si="1"/>
        <v>Auszahlung
GLA 3</v>
      </c>
      <c r="D111" s="13" t="s">
        <v>447</v>
      </c>
      <c r="E111" s="13" t="s">
        <v>393</v>
      </c>
      <c r="F111" s="13" t="s">
        <v>451</v>
      </c>
      <c r="G111" s="13" t="s">
        <v>455</v>
      </c>
      <c r="H111" s="13" t="s">
        <v>129</v>
      </c>
    </row>
    <row r="112" spans="2:8" x14ac:dyDescent="0.25">
      <c r="B112" s="404" t="str">
        <f t="shared" ca="1" si="1"/>
        <v>Fläche</v>
      </c>
      <c r="D112" s="13" t="s">
        <v>66</v>
      </c>
      <c r="E112" s="13" t="s">
        <v>178</v>
      </c>
      <c r="F112" s="13" t="s">
        <v>338</v>
      </c>
      <c r="G112" s="13" t="s">
        <v>217</v>
      </c>
      <c r="H112" s="13" t="s">
        <v>129</v>
      </c>
    </row>
    <row r="113" spans="2:8" x14ac:dyDescent="0.25">
      <c r="B113" s="404" t="str">
        <f t="shared" ca="1" si="1"/>
        <v>Auszahlung
GLA 4</v>
      </c>
      <c r="D113" s="13" t="s">
        <v>448</v>
      </c>
      <c r="E113" s="13" t="s">
        <v>394</v>
      </c>
      <c r="F113" s="13" t="s">
        <v>452</v>
      </c>
      <c r="G113" s="13" t="s">
        <v>456</v>
      </c>
      <c r="H113" s="13" t="s">
        <v>129</v>
      </c>
    </row>
    <row r="114" spans="2:8" x14ac:dyDescent="0.25">
      <c r="B114" s="404" t="str">
        <f t="shared" ca="1" si="1"/>
        <v>E / E[Schweiz]</v>
      </c>
      <c r="D114" s="13" t="s">
        <v>88</v>
      </c>
      <c r="E114" s="13" t="s">
        <v>179</v>
      </c>
      <c r="F114" s="13" t="s">
        <v>339</v>
      </c>
      <c r="G114" s="13" t="s">
        <v>218</v>
      </c>
      <c r="H114" s="13" t="s">
        <v>129</v>
      </c>
    </row>
    <row r="115" spans="2:8" x14ac:dyDescent="0.25">
      <c r="B115" s="404" t="str">
        <f t="shared" ca="1" si="1"/>
        <v>G / G[Schweiz] * Dotation</v>
      </c>
      <c r="D115" s="13" t="s">
        <v>90</v>
      </c>
      <c r="E115" s="13" t="s">
        <v>182</v>
      </c>
      <c r="F115" s="13" t="s">
        <v>340</v>
      </c>
      <c r="G115" s="13" t="s">
        <v>460</v>
      </c>
      <c r="H115" s="13" t="s">
        <v>129</v>
      </c>
    </row>
    <row r="116" spans="2:8" x14ac:dyDescent="0.25">
      <c r="B116" s="404" t="str">
        <f t="shared" ca="1" si="1"/>
        <v>M / M[Schweiz]</v>
      </c>
      <c r="D116" s="13" t="s">
        <v>93</v>
      </c>
      <c r="E116" s="13" t="s">
        <v>180</v>
      </c>
      <c r="F116" s="13" t="s">
        <v>341</v>
      </c>
      <c r="G116" s="13" t="s">
        <v>219</v>
      </c>
      <c r="H116" s="13" t="s">
        <v>129</v>
      </c>
    </row>
    <row r="117" spans="2:8" x14ac:dyDescent="0.25">
      <c r="B117" s="405" t="str">
        <f t="shared" ca="1" si="1"/>
        <v>O / O[Schweiz] * Dotation</v>
      </c>
      <c r="C117" s="407" t="s">
        <v>129</v>
      </c>
      <c r="D117" s="13" t="s">
        <v>161</v>
      </c>
      <c r="E117" s="13" t="s">
        <v>181</v>
      </c>
      <c r="F117" s="13" t="s">
        <v>342</v>
      </c>
      <c r="G117" s="13" t="s">
        <v>461</v>
      </c>
      <c r="H117" s="13" t="s">
        <v>129</v>
      </c>
    </row>
    <row r="118" spans="2:8" x14ac:dyDescent="0.25">
      <c r="B118" s="406" t="str">
        <f t="shared" ca="1" si="1"/>
        <v>Auszahlungen GLA 2027</v>
      </c>
      <c r="C118" s="407" t="s">
        <v>521</v>
      </c>
      <c r="D118" s="422" t="str">
        <f>"Auszahlungen GLA " &amp; $G$3</f>
        <v>Auszahlungen GLA 2027</v>
      </c>
      <c r="E118" s="422" t="str">
        <f>"Montants reçus au titre des CCG " &amp; $G$3</f>
        <v>Montants reçus au titre des CCG 2027</v>
      </c>
      <c r="F118" s="422" t="str">
        <f>"Versamenti PAG " &amp; $G$3</f>
        <v>Versamenti PAG 2027</v>
      </c>
      <c r="G118" s="422" t="str">
        <f>"Outpayments GCC " &amp; $G$3</f>
        <v>Outpayments GCC 2027</v>
      </c>
      <c r="H118" s="422" t="s">
        <v>129</v>
      </c>
    </row>
    <row r="119" spans="2:8" x14ac:dyDescent="0.25">
      <c r="B119" s="404" t="str">
        <f t="shared" ca="1" si="1"/>
        <v>in CHF</v>
      </c>
      <c r="C119" s="407" t="s">
        <v>129</v>
      </c>
      <c r="D119" s="13" t="s">
        <v>34</v>
      </c>
      <c r="E119" s="13" t="s">
        <v>355</v>
      </c>
      <c r="F119" s="13" t="s">
        <v>34</v>
      </c>
      <c r="G119" s="13" t="s">
        <v>34</v>
      </c>
      <c r="H119" s="13" t="s">
        <v>129</v>
      </c>
    </row>
    <row r="120" spans="2:8" x14ac:dyDescent="0.25">
      <c r="B120" s="404" t="str">
        <f t="shared" ca="1" si="1"/>
        <v>GLA 1</v>
      </c>
      <c r="C120" s="407" t="s">
        <v>129</v>
      </c>
      <c r="D120" s="13" t="s">
        <v>35</v>
      </c>
      <c r="E120" s="13" t="s">
        <v>170</v>
      </c>
      <c r="F120" s="13" t="s">
        <v>316</v>
      </c>
      <c r="G120" s="13" t="s">
        <v>206</v>
      </c>
      <c r="H120" s="13" t="s">
        <v>129</v>
      </c>
    </row>
    <row r="121" spans="2:8" x14ac:dyDescent="0.25">
      <c r="B121" s="404" t="str">
        <f t="shared" ca="1" si="1"/>
        <v>GLA 2</v>
      </c>
      <c r="C121" s="407" t="s">
        <v>129</v>
      </c>
      <c r="D121" s="13" t="s">
        <v>36</v>
      </c>
      <c r="E121" s="13" t="s">
        <v>171</v>
      </c>
      <c r="F121" s="13" t="s">
        <v>317</v>
      </c>
      <c r="G121" s="13" t="s">
        <v>207</v>
      </c>
      <c r="H121" s="13" t="s">
        <v>129</v>
      </c>
    </row>
    <row r="122" spans="2:8" x14ac:dyDescent="0.25">
      <c r="B122" s="404" t="str">
        <f t="shared" ca="1" si="1"/>
        <v>GLA 3</v>
      </c>
      <c r="C122" s="407" t="s">
        <v>129</v>
      </c>
      <c r="D122" s="13" t="s">
        <v>37</v>
      </c>
      <c r="E122" s="13" t="s">
        <v>172</v>
      </c>
      <c r="F122" s="13" t="s">
        <v>318</v>
      </c>
      <c r="G122" s="13" t="s">
        <v>208</v>
      </c>
      <c r="H122" s="13" t="s">
        <v>129</v>
      </c>
    </row>
    <row r="123" spans="2:8" x14ac:dyDescent="0.25">
      <c r="B123" s="404" t="str">
        <f t="shared" ca="1" si="1"/>
        <v>GLA 4</v>
      </c>
      <c r="C123" s="407" t="s">
        <v>129</v>
      </c>
      <c r="D123" s="13" t="s">
        <v>38</v>
      </c>
      <c r="E123" s="13" t="s">
        <v>173</v>
      </c>
      <c r="F123" s="13" t="s">
        <v>319</v>
      </c>
      <c r="G123" s="13" t="s">
        <v>209</v>
      </c>
      <c r="H123" s="13" t="s">
        <v>129</v>
      </c>
    </row>
    <row r="124" spans="2:8" x14ac:dyDescent="0.25">
      <c r="B124" s="404" t="str">
        <f t="shared" ca="1" si="1"/>
        <v>Siedlungshöhe</v>
      </c>
      <c r="C124" s="407" t="s">
        <v>129</v>
      </c>
      <c r="D124" s="13" t="s">
        <v>43</v>
      </c>
      <c r="E124" s="13" t="s">
        <v>220</v>
      </c>
      <c r="F124" s="13" t="s">
        <v>416</v>
      </c>
      <c r="G124" s="13" t="s">
        <v>220</v>
      </c>
      <c r="H124" s="13" t="s">
        <v>129</v>
      </c>
    </row>
    <row r="125" spans="2:8" x14ac:dyDescent="0.25">
      <c r="B125" s="404" t="str">
        <f t="shared" ca="1" si="1"/>
        <v>Steilheit des
Geländes</v>
      </c>
      <c r="C125" s="407" t="s">
        <v>129</v>
      </c>
      <c r="D125" s="13" t="s">
        <v>362</v>
      </c>
      <c r="E125" s="13" t="s">
        <v>183</v>
      </c>
      <c r="F125" s="13" t="s">
        <v>417</v>
      </c>
      <c r="G125" s="13" t="s">
        <v>221</v>
      </c>
      <c r="H125" s="13" t="s">
        <v>129</v>
      </c>
    </row>
    <row r="126" spans="2:8" x14ac:dyDescent="0.25">
      <c r="B126" s="404" t="str">
        <f t="shared" ca="1" si="1"/>
        <v>Siedlungsstruktur</v>
      </c>
      <c r="C126" s="407" t="s">
        <v>129</v>
      </c>
      <c r="D126" s="13" t="s">
        <v>44</v>
      </c>
      <c r="E126" s="13" t="s">
        <v>184</v>
      </c>
      <c r="F126" s="13" t="s">
        <v>418</v>
      </c>
      <c r="G126" s="13" t="s">
        <v>552</v>
      </c>
      <c r="H126" s="13" t="s">
        <v>129</v>
      </c>
    </row>
    <row r="127" spans="2:8" x14ac:dyDescent="0.25">
      <c r="B127" s="404" t="str">
        <f t="shared" ca="1" si="1"/>
        <v>Geringe Bevölke-
rungsdichte</v>
      </c>
      <c r="C127" s="407" t="s">
        <v>129</v>
      </c>
      <c r="D127" s="13" t="s">
        <v>363</v>
      </c>
      <c r="E127" s="13" t="s">
        <v>395</v>
      </c>
      <c r="F127" s="13" t="s">
        <v>419</v>
      </c>
      <c r="G127" s="13" t="s">
        <v>462</v>
      </c>
      <c r="H127" s="13" t="s">
        <v>129</v>
      </c>
    </row>
    <row r="128" spans="2:8" x14ac:dyDescent="0.25">
      <c r="B128" s="405" t="str">
        <f t="shared" ca="1" si="1"/>
        <v>GLA Total</v>
      </c>
      <c r="C128" s="407" t="s">
        <v>129</v>
      </c>
      <c r="D128" s="13" t="s">
        <v>186</v>
      </c>
      <c r="E128" s="13" t="s">
        <v>185</v>
      </c>
      <c r="F128" s="13" t="s">
        <v>343</v>
      </c>
      <c r="G128" s="13" t="s">
        <v>222</v>
      </c>
      <c r="H128" s="13" t="s">
        <v>129</v>
      </c>
    </row>
    <row r="129" spans="2:8" x14ac:dyDescent="0.25">
      <c r="B129" s="406" t="str">
        <f t="shared" ca="1" si="1"/>
        <v>SLA A</v>
      </c>
      <c r="C129" s="407" t="s">
        <v>504</v>
      </c>
      <c r="D129" s="422" t="s">
        <v>74</v>
      </c>
      <c r="E129" s="422" t="s">
        <v>187</v>
      </c>
      <c r="F129" s="422" t="s">
        <v>344</v>
      </c>
      <c r="G129" s="422" t="s">
        <v>223</v>
      </c>
      <c r="H129" s="422" t="s">
        <v>129</v>
      </c>
    </row>
    <row r="130" spans="2:8" ht="11.25" customHeight="1" x14ac:dyDescent="0.25">
      <c r="B130" s="404" t="str">
        <f t="shared" ca="1" si="1"/>
        <v>Armut
(Armutsindikator
des BFS)</v>
      </c>
      <c r="C130" s="407" t="s">
        <v>129</v>
      </c>
      <c r="D130" s="13" t="s">
        <v>411</v>
      </c>
      <c r="E130" s="13" t="s">
        <v>396</v>
      </c>
      <c r="F130" s="13" t="s">
        <v>420</v>
      </c>
      <c r="G130" s="13" t="s">
        <v>483</v>
      </c>
      <c r="H130" s="13" t="s">
        <v>129</v>
      </c>
    </row>
    <row r="131" spans="2:8" x14ac:dyDescent="0.25">
      <c r="B131" s="406" t="str">
        <f t="shared" ca="1" si="1"/>
        <v>SLA B</v>
      </c>
      <c r="C131" s="407" t="s">
        <v>129</v>
      </c>
      <c r="D131" s="422" t="s">
        <v>75</v>
      </c>
      <c r="E131" s="422" t="s">
        <v>188</v>
      </c>
      <c r="F131" s="422" t="s">
        <v>345</v>
      </c>
      <c r="G131" s="422" t="s">
        <v>224</v>
      </c>
      <c r="H131" s="422" t="s">
        <v>129</v>
      </c>
    </row>
    <row r="132" spans="2:8" ht="11.25" customHeight="1" x14ac:dyDescent="0.25">
      <c r="B132" s="404" t="str">
        <f t="shared" ca="1" si="1"/>
        <v>Altersstruktur
(Anteil der Bevölkerung über 80 Jahre
an der Wohnbevölkerung)</v>
      </c>
      <c r="C132" s="407" t="s">
        <v>129</v>
      </c>
      <c r="D132" s="13" t="s">
        <v>477</v>
      </c>
      <c r="E132" s="13" t="s">
        <v>543</v>
      </c>
      <c r="F132" s="13" t="s">
        <v>478</v>
      </c>
      <c r="G132" s="13" t="s">
        <v>481</v>
      </c>
      <c r="H132" s="13" t="s">
        <v>129</v>
      </c>
    </row>
    <row r="133" spans="2:8" x14ac:dyDescent="0.25">
      <c r="B133" s="406" t="str">
        <f t="shared" ca="1" si="1"/>
        <v>SLA C</v>
      </c>
      <c r="C133" s="407" t="s">
        <v>129</v>
      </c>
      <c r="D133" s="422" t="s">
        <v>76</v>
      </c>
      <c r="E133" s="422" t="s">
        <v>189</v>
      </c>
      <c r="F133" s="422" t="s">
        <v>346</v>
      </c>
      <c r="G133" s="422" t="s">
        <v>210</v>
      </c>
      <c r="H133" s="422" t="s">
        <v>129</v>
      </c>
    </row>
    <row r="134" spans="2:8" ht="11.25" customHeight="1" x14ac:dyDescent="0.25">
      <c r="B134" s="404" t="str">
        <f t="shared" ca="1" si="1"/>
        <v>Ausländerintegration
(Anteil der massgebenden ausländischen
Bevölkerung an der Wohnbevölkerung)</v>
      </c>
      <c r="C134" s="407" t="s">
        <v>129</v>
      </c>
      <c r="D134" s="13" t="s">
        <v>479</v>
      </c>
      <c r="E134" s="13" t="s">
        <v>397</v>
      </c>
      <c r="F134" s="13" t="s">
        <v>421</v>
      </c>
      <c r="G134" s="13" t="s">
        <v>480</v>
      </c>
      <c r="H134" s="13" t="s">
        <v>129</v>
      </c>
    </row>
    <row r="135" spans="2:8" x14ac:dyDescent="0.25">
      <c r="B135" s="404" t="str">
        <f t="shared" ca="1" si="1"/>
        <v>Indikator</v>
      </c>
      <c r="C135" s="407" t="s">
        <v>129</v>
      </c>
      <c r="D135" s="13" t="s">
        <v>1</v>
      </c>
      <c r="E135" s="13" t="s">
        <v>177</v>
      </c>
      <c r="F135" s="13" t="s">
        <v>304</v>
      </c>
      <c r="G135" s="13" t="s">
        <v>203</v>
      </c>
      <c r="H135" s="13" t="s">
        <v>129</v>
      </c>
    </row>
    <row r="136" spans="2:8" x14ac:dyDescent="0.25">
      <c r="B136" s="404" t="str">
        <f t="shared" ca="1" si="1"/>
        <v>Ständige Wohn-
bevölkerung</v>
      </c>
      <c r="C136" s="407" t="s">
        <v>129</v>
      </c>
      <c r="D136" s="13" t="s">
        <v>360</v>
      </c>
      <c r="E136" s="13" t="s">
        <v>386</v>
      </c>
      <c r="F136" s="13" t="s">
        <v>422</v>
      </c>
      <c r="G136" s="13" t="s">
        <v>442</v>
      </c>
      <c r="H136" s="13" t="s">
        <v>129</v>
      </c>
    </row>
    <row r="137" spans="2:8" x14ac:dyDescent="0.25">
      <c r="B137" s="404" t="str">
        <f t="shared" ca="1" si="1"/>
        <v>Bevölkerung
über 80 Jahre</v>
      </c>
      <c r="C137" s="407" t="s">
        <v>129</v>
      </c>
      <c r="D137" s="13" t="s">
        <v>364</v>
      </c>
      <c r="E137" s="13" t="s">
        <v>398</v>
      </c>
      <c r="F137" s="13" t="s">
        <v>423</v>
      </c>
      <c r="G137" s="13" t="s">
        <v>463</v>
      </c>
      <c r="H137" s="13" t="s">
        <v>129</v>
      </c>
    </row>
    <row r="138" spans="2:8" x14ac:dyDescent="0.25">
      <c r="B138" s="405" t="str">
        <f t="shared" ca="1" si="1"/>
        <v>Massgebende
ausländische
Bevölkerung</v>
      </c>
      <c r="C138" s="407" t="s">
        <v>129</v>
      </c>
      <c r="D138" s="13" t="s">
        <v>365</v>
      </c>
      <c r="E138" s="13" t="s">
        <v>399</v>
      </c>
      <c r="F138" s="13" t="s">
        <v>424</v>
      </c>
      <c r="G138" s="13" t="s">
        <v>464</v>
      </c>
      <c r="H138" s="13" t="s">
        <v>129</v>
      </c>
    </row>
    <row r="139" spans="2:8" x14ac:dyDescent="0.25">
      <c r="B139" s="406" t="str">
        <f t="shared" ca="1" si="1"/>
        <v>SLA A-C 2027</v>
      </c>
      <c r="C139" s="407" t="s">
        <v>505</v>
      </c>
      <c r="D139" s="422" t="str">
        <f>"SLA A-C " &amp; $G$3</f>
        <v>SLA A-C 2027</v>
      </c>
      <c r="E139" s="422" t="str">
        <f>"CCS A-C " &amp; $G$3</f>
        <v>CCS A-C 2027</v>
      </c>
      <c r="F139" s="422" t="str">
        <f>"PAS A-C " &amp; $G$3</f>
        <v>PAS A-C 2027</v>
      </c>
      <c r="G139" s="422" t="str">
        <f>"SCC A-C " &amp; $G$3</f>
        <v>SCC A-C 2027</v>
      </c>
      <c r="H139" s="422" t="s">
        <v>129</v>
      </c>
    </row>
    <row r="140" spans="2:8" x14ac:dyDescent="0.25">
      <c r="B140" s="404" t="str">
        <f t="shared" ref="B140:B183" ca="1" si="2">INDIRECT(ADDRESS(ROW(),$D$7+3))</f>
        <v>Gewicht (ω)</v>
      </c>
      <c r="C140" s="407" t="s">
        <v>129</v>
      </c>
      <c r="D140" s="13" t="s">
        <v>160</v>
      </c>
      <c r="E140" s="13" t="s">
        <v>194</v>
      </c>
      <c r="F140" s="13" t="s">
        <v>347</v>
      </c>
      <c r="G140" s="13" t="s">
        <v>249</v>
      </c>
      <c r="H140" s="13" t="s">
        <v>129</v>
      </c>
    </row>
    <row r="141" spans="2:8" x14ac:dyDescent="0.25">
      <c r="B141" s="404" t="str">
        <f t="shared" ca="1" si="2"/>
        <v>Teilindikatoren</v>
      </c>
      <c r="C141" s="407" t="s">
        <v>129</v>
      </c>
      <c r="D141" s="13" t="s">
        <v>58</v>
      </c>
      <c r="E141" s="13" t="s">
        <v>190</v>
      </c>
      <c r="F141" s="13" t="s">
        <v>348</v>
      </c>
      <c r="G141" s="13" t="s">
        <v>225</v>
      </c>
      <c r="H141" s="13" t="s">
        <v>129</v>
      </c>
    </row>
    <row r="142" spans="2:8" x14ac:dyDescent="0.25">
      <c r="B142" s="404" t="str">
        <f t="shared" ca="1" si="2"/>
        <v>Standardisierte Teilindikatoren</v>
      </c>
      <c r="C142" s="407" t="s">
        <v>129</v>
      </c>
      <c r="D142" s="13" t="s">
        <v>59</v>
      </c>
      <c r="E142" s="13" t="s">
        <v>191</v>
      </c>
      <c r="F142" s="13" t="s">
        <v>349</v>
      </c>
      <c r="G142" s="13" t="s">
        <v>226</v>
      </c>
      <c r="H142" s="13" t="s">
        <v>129</v>
      </c>
    </row>
    <row r="143" spans="2:8" x14ac:dyDescent="0.25">
      <c r="B143" s="404" t="str">
        <f t="shared" ca="1" si="2"/>
        <v>Gewichtete
standardisierte Teilindikatoren</v>
      </c>
      <c r="C143" s="407" t="s">
        <v>129</v>
      </c>
      <c r="D143" s="13" t="s">
        <v>366</v>
      </c>
      <c r="E143" s="13" t="s">
        <v>400</v>
      </c>
      <c r="F143" s="13" t="s">
        <v>425</v>
      </c>
      <c r="G143" s="13" t="s">
        <v>495</v>
      </c>
      <c r="H143" s="13" t="s">
        <v>129</v>
      </c>
    </row>
    <row r="144" spans="2:8" x14ac:dyDescent="0.25">
      <c r="B144" s="404" t="str">
        <f t="shared" ca="1" si="2"/>
        <v>Armut
(SLA A)</v>
      </c>
      <c r="C144" s="407" t="s">
        <v>129</v>
      </c>
      <c r="D144" s="13" t="s">
        <v>60</v>
      </c>
      <c r="E144" s="13" t="s">
        <v>401</v>
      </c>
      <c r="F144" s="13" t="s">
        <v>426</v>
      </c>
      <c r="G144" s="13" t="s">
        <v>465</v>
      </c>
      <c r="H144" s="13" t="s">
        <v>129</v>
      </c>
    </row>
    <row r="145" spans="2:8" x14ac:dyDescent="0.25">
      <c r="B145" s="404" t="str">
        <f t="shared" ca="1" si="2"/>
        <v>Alters-
struktur
(SLA B)</v>
      </c>
      <c r="C145" s="407" t="s">
        <v>129</v>
      </c>
      <c r="D145" s="13" t="s">
        <v>367</v>
      </c>
      <c r="E145" s="13" t="s">
        <v>544</v>
      </c>
      <c r="F145" s="13" t="s">
        <v>427</v>
      </c>
      <c r="G145" s="13" t="s">
        <v>466</v>
      </c>
      <c r="H145" s="13" t="s">
        <v>129</v>
      </c>
    </row>
    <row r="146" spans="2:8" x14ac:dyDescent="0.25">
      <c r="B146" s="404" t="str">
        <f t="shared" ca="1" si="2"/>
        <v>Ausländer-
integration
(SLA C)</v>
      </c>
      <c r="C146" s="407" t="s">
        <v>129</v>
      </c>
      <c r="D146" s="13" t="s">
        <v>368</v>
      </c>
      <c r="E146" s="13" t="s">
        <v>402</v>
      </c>
      <c r="F146" s="13" t="s">
        <v>428</v>
      </c>
      <c r="G146" s="13" t="s">
        <v>467</v>
      </c>
      <c r="H146" s="13" t="s">
        <v>129</v>
      </c>
    </row>
    <row r="147" spans="2:8" x14ac:dyDescent="0.25">
      <c r="B147" s="404" t="str">
        <f t="shared" ca="1" si="2"/>
        <v>Lasten-
index</v>
      </c>
      <c r="C147" s="407" t="s">
        <v>129</v>
      </c>
      <c r="D147" s="13" t="s">
        <v>162</v>
      </c>
      <c r="E147" s="13" t="s">
        <v>387</v>
      </c>
      <c r="F147" s="13" t="s">
        <v>429</v>
      </c>
      <c r="G147" s="13" t="s">
        <v>443</v>
      </c>
      <c r="H147" s="13" t="s">
        <v>129</v>
      </c>
    </row>
    <row r="148" spans="2:8" x14ac:dyDescent="0.25">
      <c r="B148" s="404" t="str">
        <f t="shared" ca="1" si="2"/>
        <v>Masszahl
Lasten</v>
      </c>
      <c r="C148" s="407" t="s">
        <v>129</v>
      </c>
      <c r="D148" s="13" t="s">
        <v>62</v>
      </c>
      <c r="E148" s="13" t="s">
        <v>403</v>
      </c>
      <c r="F148" s="13" t="s">
        <v>430</v>
      </c>
      <c r="G148" s="13" t="s">
        <v>468</v>
      </c>
      <c r="H148" s="13" t="s">
        <v>129</v>
      </c>
    </row>
    <row r="149" spans="2:8" x14ac:dyDescent="0.25">
      <c r="B149" s="404" t="str">
        <f t="shared" ca="1" si="2"/>
        <v>Massgebende
Sonderlasten</v>
      </c>
      <c r="C149" s="407" t="s">
        <v>129</v>
      </c>
      <c r="D149" s="13" t="s">
        <v>361</v>
      </c>
      <c r="E149" s="13" t="s">
        <v>404</v>
      </c>
      <c r="F149" s="13" t="s">
        <v>431</v>
      </c>
      <c r="G149" s="13" t="s">
        <v>444</v>
      </c>
      <c r="H149" s="13" t="s">
        <v>129</v>
      </c>
    </row>
    <row r="150" spans="2:8" x14ac:dyDescent="0.25">
      <c r="B150" s="404" t="str">
        <f t="shared" ca="1" si="2"/>
        <v>Auszahlung
SLA A-C</v>
      </c>
      <c r="C150" s="407" t="s">
        <v>129</v>
      </c>
      <c r="D150" s="13" t="s">
        <v>369</v>
      </c>
      <c r="E150" s="13" t="s">
        <v>405</v>
      </c>
      <c r="F150" s="13" t="s">
        <v>432</v>
      </c>
      <c r="G150" s="13" t="s">
        <v>546</v>
      </c>
      <c r="H150" s="13" t="s">
        <v>129</v>
      </c>
    </row>
    <row r="151" spans="2:8" x14ac:dyDescent="0.25">
      <c r="B151" s="404" t="str">
        <f t="shared" ca="1" si="2"/>
        <v>L * Bev</v>
      </c>
      <c r="C151" s="407" t="s">
        <v>129</v>
      </c>
      <c r="D151" s="13" t="s">
        <v>573</v>
      </c>
      <c r="E151" s="13" t="s">
        <v>574</v>
      </c>
      <c r="F151" s="13" t="s">
        <v>574</v>
      </c>
      <c r="G151" s="13" t="s">
        <v>575</v>
      </c>
      <c r="H151" s="13" t="s">
        <v>129</v>
      </c>
    </row>
    <row r="152" spans="2:8" x14ac:dyDescent="0.25">
      <c r="B152" s="404" t="str">
        <f t="shared" ca="1" si="2"/>
        <v>M / M[Schweiz] * Dot</v>
      </c>
      <c r="C152" s="407" t="s">
        <v>129</v>
      </c>
      <c r="D152" s="13" t="s">
        <v>561</v>
      </c>
      <c r="E152" s="13" t="s">
        <v>562</v>
      </c>
      <c r="F152" s="13" t="s">
        <v>563</v>
      </c>
      <c r="G152" s="13" t="s">
        <v>564</v>
      </c>
      <c r="H152" s="13" t="s">
        <v>129</v>
      </c>
    </row>
    <row r="153" spans="2:8" x14ac:dyDescent="0.25">
      <c r="B153" s="404" t="str">
        <f t="shared" ca="1" si="2"/>
        <v>Mittelwert (MW)</v>
      </c>
      <c r="C153" s="407" t="s">
        <v>129</v>
      </c>
      <c r="D153" s="13" t="s">
        <v>61</v>
      </c>
      <c r="E153" s="13" t="s">
        <v>266</v>
      </c>
      <c r="F153" s="13" t="s">
        <v>350</v>
      </c>
      <c r="G153" s="13" t="s">
        <v>227</v>
      </c>
      <c r="H153" s="13" t="s">
        <v>129</v>
      </c>
    </row>
    <row r="154" spans="2:8" x14ac:dyDescent="0.25">
      <c r="B154" s="404" t="str">
        <f t="shared" ca="1" si="2"/>
        <v>Standardabweichung</v>
      </c>
      <c r="C154" s="407" t="s">
        <v>129</v>
      </c>
      <c r="D154" s="13" t="s">
        <v>252</v>
      </c>
      <c r="E154" s="13" t="s">
        <v>267</v>
      </c>
      <c r="F154" s="13" t="s">
        <v>351</v>
      </c>
      <c r="G154" s="13" t="s">
        <v>253</v>
      </c>
      <c r="H154" s="13" t="s">
        <v>129</v>
      </c>
    </row>
    <row r="155" spans="2:8" x14ac:dyDescent="0.25">
      <c r="B155" s="405" t="str">
        <f t="shared" ca="1" si="2"/>
        <v>Minimum (Min)</v>
      </c>
      <c r="D155" s="13" t="s">
        <v>522</v>
      </c>
      <c r="E155" s="13" t="s">
        <v>523</v>
      </c>
      <c r="F155" s="13" t="s">
        <v>524</v>
      </c>
      <c r="G155" s="13" t="s">
        <v>522</v>
      </c>
    </row>
    <row r="156" spans="2:8" x14ac:dyDescent="0.25">
      <c r="B156" s="406" t="str">
        <f t="shared" ca="1" si="2"/>
        <v>Massgebende Sonderlasten Kernstädte (SLA F) 2027</v>
      </c>
      <c r="C156" s="407" t="s">
        <v>506</v>
      </c>
      <c r="D156" s="422" t="str">
        <f>"Massgebende Sonderlasten Kernstädte (SLA F) " &amp; $G$3</f>
        <v>Massgebende Sonderlasten Kernstädte (SLA F) 2027</v>
      </c>
      <c r="E156" s="422" t="str">
        <f>"Charges excessives déterminantes des villes-centres (CCS F) " &amp; $G$3</f>
        <v>Charges excessives déterminantes des villes-centres (CCS F) 2027</v>
      </c>
      <c r="F156" s="422" t="str">
        <f>"Oneri speciali determinanti delle città polo (PAS F) " &amp; $G$3</f>
        <v>Oneri speciali determinanti delle città polo (PAS F) 2027</v>
      </c>
      <c r="G156" s="422" t="str">
        <f>"Relevant excessive costs core cities (SCC F) " &amp; $G$3</f>
        <v>Relevant excessive costs core cities (SCC F) 2027</v>
      </c>
      <c r="H156" s="422" t="s">
        <v>129</v>
      </c>
    </row>
    <row r="157" spans="2:8" x14ac:dyDescent="0.25">
      <c r="B157" s="404" t="str">
        <f t="shared" ca="1" si="2"/>
        <v>Gewicht (ω)</v>
      </c>
      <c r="C157" s="407" t="s">
        <v>129</v>
      </c>
      <c r="D157" s="13" t="s">
        <v>160</v>
      </c>
      <c r="E157" s="13" t="s">
        <v>194</v>
      </c>
      <c r="F157" s="13" t="s">
        <v>347</v>
      </c>
      <c r="G157" s="13" t="s">
        <v>249</v>
      </c>
      <c r="H157" s="13" t="s">
        <v>129</v>
      </c>
    </row>
    <row r="158" spans="2:8" x14ac:dyDescent="0.25">
      <c r="B158" s="404" t="str">
        <f t="shared" ca="1" si="2"/>
        <v>Mittelwert</v>
      </c>
      <c r="C158" s="407" t="s">
        <v>129</v>
      </c>
      <c r="D158" s="13" t="s">
        <v>492</v>
      </c>
      <c r="E158" s="13" t="s">
        <v>496</v>
      </c>
      <c r="F158" s="13" t="s">
        <v>497</v>
      </c>
      <c r="G158" s="13" t="s">
        <v>498</v>
      </c>
      <c r="H158" s="13" t="s">
        <v>129</v>
      </c>
    </row>
    <row r="159" spans="2:8" x14ac:dyDescent="0.25">
      <c r="B159" s="404" t="str">
        <f t="shared" ca="1" si="2"/>
        <v>Standardabweichung</v>
      </c>
      <c r="C159" s="407" t="s">
        <v>129</v>
      </c>
      <c r="D159" s="13" t="s">
        <v>252</v>
      </c>
      <c r="E159" s="13" t="s">
        <v>267</v>
      </c>
      <c r="F159" s="13" t="s">
        <v>351</v>
      </c>
      <c r="G159" s="13" t="s">
        <v>253</v>
      </c>
      <c r="H159" s="13" t="s">
        <v>129</v>
      </c>
    </row>
    <row r="160" spans="2:8" x14ac:dyDescent="0.25">
      <c r="B160" s="404" t="str">
        <f t="shared" ca="1" si="2"/>
        <v>(Teil-)Indikatoren Gemeinden</v>
      </c>
      <c r="C160" s="407" t="s">
        <v>129</v>
      </c>
      <c r="D160" s="13" t="s">
        <v>67</v>
      </c>
      <c r="E160" s="13" t="s">
        <v>268</v>
      </c>
      <c r="F160" s="13" t="s">
        <v>352</v>
      </c>
      <c r="G160" s="13" t="s">
        <v>250</v>
      </c>
      <c r="H160" s="13" t="s">
        <v>129</v>
      </c>
    </row>
    <row r="161" spans="2:8" x14ac:dyDescent="0.25">
      <c r="B161" s="404" t="str">
        <f t="shared" ca="1" si="2"/>
        <v>Kantons-
nummer
BFS</v>
      </c>
      <c r="C161" s="407" t="s">
        <v>129</v>
      </c>
      <c r="D161" s="13" t="s">
        <v>370</v>
      </c>
      <c r="E161" s="13" t="s">
        <v>406</v>
      </c>
      <c r="F161" s="13" t="s">
        <v>433</v>
      </c>
      <c r="G161" s="13" t="s">
        <v>469</v>
      </c>
      <c r="H161" s="13" t="s">
        <v>129</v>
      </c>
    </row>
    <row r="162" spans="2:8" x14ac:dyDescent="0.25">
      <c r="B162" s="404" t="str">
        <f t="shared" ca="1" si="2"/>
        <v>Gemeinde-
nummer
BFS</v>
      </c>
      <c r="C162" s="407" t="s">
        <v>129</v>
      </c>
      <c r="D162" s="13" t="s">
        <v>84</v>
      </c>
      <c r="E162" s="13" t="s">
        <v>407</v>
      </c>
      <c r="F162" s="13" t="s">
        <v>434</v>
      </c>
      <c r="G162" s="13" t="s">
        <v>547</v>
      </c>
    </row>
    <row r="163" spans="2:8" x14ac:dyDescent="0.25">
      <c r="B163" s="404" t="str">
        <f t="shared" ca="1" si="2"/>
        <v>Gemeindebezeichnung</v>
      </c>
      <c r="C163" s="407" t="s">
        <v>129</v>
      </c>
      <c r="D163" s="13" t="s">
        <v>435</v>
      </c>
      <c r="E163" s="13" t="s">
        <v>436</v>
      </c>
      <c r="F163" s="13" t="s">
        <v>353</v>
      </c>
      <c r="G163" s="13" t="s">
        <v>548</v>
      </c>
      <c r="H163" s="13" t="s">
        <v>129</v>
      </c>
    </row>
    <row r="164" spans="2:8" x14ac:dyDescent="0.25">
      <c r="B164" s="404" t="str">
        <f t="shared" ca="1" si="2"/>
        <v>Ständige
Wohnbe-
völkerung</v>
      </c>
      <c r="C164" s="407" t="s">
        <v>129</v>
      </c>
      <c r="D164" s="13" t="s">
        <v>78</v>
      </c>
      <c r="E164" s="13" t="s">
        <v>386</v>
      </c>
      <c r="F164" s="13" t="s">
        <v>422</v>
      </c>
      <c r="G164" s="13" t="s">
        <v>442</v>
      </c>
      <c r="H164" s="13" t="s">
        <v>129</v>
      </c>
    </row>
    <row r="165" spans="2:8" x14ac:dyDescent="0.25">
      <c r="B165" s="404" t="str">
        <f t="shared" ca="1" si="2"/>
        <v>Beschäf-
tigung</v>
      </c>
      <c r="C165" s="407" t="s">
        <v>129</v>
      </c>
      <c r="D165" s="13" t="s">
        <v>83</v>
      </c>
      <c r="E165" s="13" t="s">
        <v>192</v>
      </c>
      <c r="F165" s="13" t="s">
        <v>354</v>
      </c>
      <c r="G165" s="13" t="s">
        <v>251</v>
      </c>
      <c r="H165" s="13" t="s">
        <v>129</v>
      </c>
    </row>
    <row r="166" spans="2:8" x14ac:dyDescent="0.25">
      <c r="B166" s="404" t="str">
        <f t="shared" ca="1" si="2"/>
        <v>Produktive
Fläche</v>
      </c>
      <c r="C166" s="407" t="s">
        <v>129</v>
      </c>
      <c r="D166" s="13" t="s">
        <v>104</v>
      </c>
      <c r="E166" s="13" t="s">
        <v>390</v>
      </c>
      <c r="F166" s="13" t="s">
        <v>335</v>
      </c>
      <c r="G166" s="13" t="s">
        <v>457</v>
      </c>
      <c r="H166" s="13" t="s">
        <v>129</v>
      </c>
    </row>
    <row r="167" spans="2:8" x14ac:dyDescent="0.25">
      <c r="B167" s="404" t="str">
        <f t="shared" ca="1" si="2"/>
        <v>Beschäfti-
gungs-
quote</v>
      </c>
      <c r="C167" s="407" t="s">
        <v>129</v>
      </c>
      <c r="D167" s="13" t="s">
        <v>82</v>
      </c>
      <c r="E167" s="13" t="s">
        <v>408</v>
      </c>
      <c r="F167" s="13" t="s">
        <v>437</v>
      </c>
      <c r="G167" s="13" t="s">
        <v>470</v>
      </c>
      <c r="H167" s="13" t="s">
        <v>129</v>
      </c>
    </row>
    <row r="168" spans="2:8" x14ac:dyDescent="0.25">
      <c r="B168" s="404" t="str">
        <f t="shared" ca="1" si="2"/>
        <v>Siedlungs-
dichte</v>
      </c>
      <c r="C168" s="407" t="s">
        <v>129</v>
      </c>
      <c r="D168" s="13" t="s">
        <v>85</v>
      </c>
      <c r="E168" s="13" t="s">
        <v>578</v>
      </c>
      <c r="F168" s="13" t="s">
        <v>438</v>
      </c>
      <c r="G168" s="13" t="s">
        <v>471</v>
      </c>
      <c r="H168" s="13" t="s">
        <v>129</v>
      </c>
    </row>
    <row r="169" spans="2:8" x14ac:dyDescent="0.25">
      <c r="B169" s="404" t="str">
        <f t="shared" ca="1" si="2"/>
        <v>Teilindikatoren</v>
      </c>
      <c r="C169" s="407" t="s">
        <v>129</v>
      </c>
      <c r="D169" s="13" t="s">
        <v>58</v>
      </c>
      <c r="E169" s="13" t="s">
        <v>190</v>
      </c>
      <c r="F169" s="13" t="s">
        <v>348</v>
      </c>
      <c r="G169" s="13" t="s">
        <v>225</v>
      </c>
      <c r="H169" s="13" t="s">
        <v>129</v>
      </c>
    </row>
    <row r="170" spans="2:8" x14ac:dyDescent="0.25">
      <c r="B170" s="404" t="str">
        <f t="shared" ca="1" si="2"/>
        <v>Gewichtete
standardisierte Teilindikatoren</v>
      </c>
      <c r="C170" s="407" t="s">
        <v>129</v>
      </c>
      <c r="D170" s="13" t="s">
        <v>366</v>
      </c>
      <c r="E170" s="13" t="s">
        <v>400</v>
      </c>
      <c r="F170" s="13" t="s">
        <v>425</v>
      </c>
      <c r="G170" s="13" t="s">
        <v>495</v>
      </c>
      <c r="H170" s="13" t="s">
        <v>129</v>
      </c>
    </row>
    <row r="171" spans="2:8" x14ac:dyDescent="0.25">
      <c r="B171" s="404" t="str">
        <f t="shared" ca="1" si="2"/>
        <v>Lastenindex
Gemeinde</v>
      </c>
      <c r="C171" s="407" t="s">
        <v>129</v>
      </c>
      <c r="D171" s="13" t="s">
        <v>509</v>
      </c>
      <c r="E171" s="13" t="s">
        <v>512</v>
      </c>
      <c r="F171" s="13" t="s">
        <v>515</v>
      </c>
      <c r="G171" s="13" t="s">
        <v>549</v>
      </c>
      <c r="H171" s="13" t="s">
        <v>129</v>
      </c>
    </row>
    <row r="172" spans="2:8" x14ac:dyDescent="0.25">
      <c r="B172" s="405" t="str">
        <f t="shared" ca="1" si="2"/>
        <v>Lastenindex
Gemeinde
gewichtet</v>
      </c>
      <c r="C172" s="407" t="s">
        <v>129</v>
      </c>
      <c r="D172" s="13" t="s">
        <v>510</v>
      </c>
      <c r="E172" s="13" t="s">
        <v>513</v>
      </c>
      <c r="F172" s="13" t="s">
        <v>516</v>
      </c>
      <c r="G172" s="13" t="s">
        <v>550</v>
      </c>
      <c r="H172" s="13" t="s">
        <v>129</v>
      </c>
    </row>
    <row r="173" spans="2:8" x14ac:dyDescent="0.25">
      <c r="B173" s="406" t="str">
        <f t="shared" ca="1" si="2"/>
        <v>Auszahlungen SLA F 2027</v>
      </c>
      <c r="C173" s="407" t="s">
        <v>520</v>
      </c>
      <c r="D173" s="422" t="str">
        <f>"Auszahlungen SLA F " &amp; $G$3</f>
        <v>Auszahlungen SLA F 2027</v>
      </c>
      <c r="E173" s="422" t="str">
        <f>"Montants reçus au titre des CCS F " &amp; $G$3</f>
        <v>Montants reçus au titre des CCS F 2027</v>
      </c>
      <c r="F173" s="422" t="str">
        <f>"Versamenti PAS F " &amp; $G$3</f>
        <v>Versamenti PAS F 2027</v>
      </c>
      <c r="G173" s="422" t="str">
        <f>"Outpayments SCC F " &amp; $G$3</f>
        <v>Outpayments SCC F 2027</v>
      </c>
      <c r="H173" s="422" t="s">
        <v>129</v>
      </c>
    </row>
    <row r="174" spans="2:8" x14ac:dyDescent="0.25">
      <c r="B174" s="404" t="str">
        <f t="shared" ca="1" si="2"/>
        <v>Ständige
Wohnbe-
völkerung</v>
      </c>
      <c r="C174" s="407" t="s">
        <v>129</v>
      </c>
      <c r="D174" s="13" t="s">
        <v>78</v>
      </c>
      <c r="E174" s="13" t="s">
        <v>386</v>
      </c>
      <c r="F174" s="13" t="s">
        <v>422</v>
      </c>
      <c r="G174" s="13" t="s">
        <v>442</v>
      </c>
      <c r="H174" s="13" t="s">
        <v>129</v>
      </c>
    </row>
    <row r="175" spans="2:8" x14ac:dyDescent="0.25">
      <c r="B175" s="404" t="str">
        <f t="shared" ca="1" si="2"/>
        <v>Summe
Lastenindex
Gemeinde</v>
      </c>
      <c r="C175" s="407" t="s">
        <v>129</v>
      </c>
      <c r="D175" s="13" t="s">
        <v>511</v>
      </c>
      <c r="E175" s="13" t="s">
        <v>514</v>
      </c>
      <c r="F175" s="13" t="s">
        <v>527</v>
      </c>
      <c r="G175" s="13" t="s">
        <v>551</v>
      </c>
      <c r="H175" s="13" t="s">
        <v>129</v>
      </c>
    </row>
    <row r="176" spans="2:8" x14ac:dyDescent="0.25">
      <c r="B176" s="404" t="str">
        <f t="shared" ca="1" si="2"/>
        <v>Kernstadt-
indikator</v>
      </c>
      <c r="C176" s="407" t="s">
        <v>129</v>
      </c>
      <c r="D176" s="13" t="s">
        <v>371</v>
      </c>
      <c r="E176" s="13" t="s">
        <v>409</v>
      </c>
      <c r="F176" s="13" t="s">
        <v>517</v>
      </c>
      <c r="G176" s="13" t="s">
        <v>518</v>
      </c>
      <c r="H176" s="13" t="s">
        <v>129</v>
      </c>
    </row>
    <row r="177" spans="2:8" x14ac:dyDescent="0.25">
      <c r="B177" s="404" t="str">
        <f t="shared" ca="1" si="2"/>
        <v>Masszahl
Lasten</v>
      </c>
      <c r="C177" s="407" t="s">
        <v>129</v>
      </c>
      <c r="D177" s="13" t="s">
        <v>62</v>
      </c>
      <c r="E177" s="13" t="s">
        <v>403</v>
      </c>
      <c r="F177" s="13" t="s">
        <v>430</v>
      </c>
      <c r="G177" s="13" t="s">
        <v>468</v>
      </c>
      <c r="H177" s="13" t="s">
        <v>129</v>
      </c>
    </row>
    <row r="178" spans="2:8" x14ac:dyDescent="0.25">
      <c r="B178" s="404" t="str">
        <f t="shared" ca="1" si="2"/>
        <v>Massgebende
Sonderlasten</v>
      </c>
      <c r="C178" s="407" t="s">
        <v>129</v>
      </c>
      <c r="D178" s="13" t="s">
        <v>361</v>
      </c>
      <c r="E178" s="13" t="s">
        <v>404</v>
      </c>
      <c r="F178" s="13" t="s">
        <v>431</v>
      </c>
      <c r="G178" s="13" t="s">
        <v>444</v>
      </c>
      <c r="H178" s="13" t="s">
        <v>129</v>
      </c>
    </row>
    <row r="179" spans="2:8" x14ac:dyDescent="0.25">
      <c r="B179" s="404" t="str">
        <f t="shared" ca="1" si="2"/>
        <v>Auszahlung
SLA F</v>
      </c>
      <c r="C179" s="407" t="s">
        <v>129</v>
      </c>
      <c r="D179" s="13" t="s">
        <v>103</v>
      </c>
      <c r="E179" s="13" t="s">
        <v>410</v>
      </c>
      <c r="F179" s="13" t="s">
        <v>372</v>
      </c>
      <c r="G179" s="13" t="s">
        <v>373</v>
      </c>
      <c r="H179" s="13" t="s">
        <v>129</v>
      </c>
    </row>
    <row r="180" spans="2:8" x14ac:dyDescent="0.25">
      <c r="B180" s="404" t="str">
        <f t="shared" ca="1" si="2"/>
        <v>D * (E - E[MW])</v>
      </c>
      <c r="C180" s="407" t="s">
        <v>129</v>
      </c>
      <c r="D180" s="13" t="s">
        <v>565</v>
      </c>
      <c r="E180" s="13" t="s">
        <v>566</v>
      </c>
      <c r="F180" s="13" t="s">
        <v>567</v>
      </c>
      <c r="G180" s="13" t="s">
        <v>568</v>
      </c>
      <c r="H180" s="13" t="s">
        <v>129</v>
      </c>
    </row>
    <row r="181" spans="2:8" x14ac:dyDescent="0.25">
      <c r="B181" s="404" t="str">
        <f t="shared" ca="1" si="2"/>
        <v>F / F[Schweiz] * Dot</v>
      </c>
      <c r="C181" s="407" t="s">
        <v>129</v>
      </c>
      <c r="D181" s="13" t="s">
        <v>569</v>
      </c>
      <c r="E181" s="13" t="s">
        <v>570</v>
      </c>
      <c r="F181" s="13" t="s">
        <v>571</v>
      </c>
      <c r="G181" s="13" t="s">
        <v>572</v>
      </c>
      <c r="H181" s="13" t="s">
        <v>129</v>
      </c>
    </row>
    <row r="182" spans="2:8" x14ac:dyDescent="0.25">
      <c r="B182" s="404" t="str">
        <f t="shared" ca="1" si="2"/>
        <v>Minimum (Min)</v>
      </c>
      <c r="C182" s="407" t="s">
        <v>129</v>
      </c>
      <c r="D182" s="13" t="s">
        <v>522</v>
      </c>
      <c r="E182" s="13" t="s">
        <v>523</v>
      </c>
      <c r="F182" s="13" t="s">
        <v>524</v>
      </c>
      <c r="G182" s="13" t="s">
        <v>522</v>
      </c>
      <c r="H182" s="13" t="s">
        <v>129</v>
      </c>
    </row>
    <row r="183" spans="2:8" x14ac:dyDescent="0.25">
      <c r="B183" s="405" t="str">
        <f t="shared" ca="1" si="2"/>
        <v>Mittelwert (MW)</v>
      </c>
      <c r="C183" s="407" t="s">
        <v>129</v>
      </c>
      <c r="D183" s="13" t="s">
        <v>61</v>
      </c>
      <c r="E183" s="13" t="s">
        <v>266</v>
      </c>
      <c r="F183" s="13" t="s">
        <v>350</v>
      </c>
      <c r="G183" s="13" t="s">
        <v>227</v>
      </c>
      <c r="H183" s="13" t="s">
        <v>129</v>
      </c>
    </row>
  </sheetData>
  <pageMargins left="0.39370078740157483" right="0.39370078740157483" top="0.78740157480314965" bottom="0.78740157480314965" header="0.31496062992125984" footer="0.31496062992125984"/>
  <pageSetup paperSize="9" orientation="landscape"/>
  <headerFooter scaleWithDoc="0" alignWithMargins="0">
    <oddHeader>&amp;L&amp;F&amp;R&amp;A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INTRO</vt:lpstr>
      <vt:lpstr>TOTAL</vt:lpstr>
      <vt:lpstr>DOT</vt:lpstr>
      <vt:lpstr>GLA-1</vt:lpstr>
      <vt:lpstr>GLA-2</vt:lpstr>
      <vt:lpstr>SLA.AC-1</vt:lpstr>
      <vt:lpstr>SLA.AC-2</vt:lpstr>
      <vt:lpstr>SLA.F-1</vt:lpstr>
      <vt:lpstr>SLA.F-2</vt:lpstr>
      <vt:lpstr>DOT!Druckbereich</vt:lpstr>
      <vt:lpstr>'GLA-1'!Druckbereich</vt:lpstr>
      <vt:lpstr>'GLA-2'!Druckbereich</vt:lpstr>
      <vt:lpstr>'SLA.AC-1'!Druckbereich</vt:lpstr>
      <vt:lpstr>'SLA.AC-2'!Druckbereich</vt:lpstr>
      <vt:lpstr>'SLA.F-1'!Druckbereich</vt:lpstr>
      <vt:lpstr>'SLA.F-2'!Druckbereich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Witschard Jean-Pierre EFV</dc:creator>
  <cp:lastModifiedBy>Witschard Jean-Pierre EFV</cp:lastModifiedBy>
  <cp:lastPrinted>2024-11-28T08:51:30Z</cp:lastPrinted>
  <dcterms:created xsi:type="dcterms:W3CDTF">2010-11-03T16:49:36Z</dcterms:created>
  <dcterms:modified xsi:type="dcterms:W3CDTF">2026-06-03T07:19:53Z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2026-05-05T07:01:24Z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23aad28e-264a-44c4-a37c-0edf1763f6d3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