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O:\Fbr-daten\FBR-FA\01_Allgemeines\PR\Homepage\2017\Datenbank\Dateien\E\"/>
    </mc:Choice>
  </mc:AlternateContent>
  <bookViews>
    <workbookView xWindow="-15" yWindow="-120" windowWidth="20730" windowHeight="6030"/>
  </bookViews>
  <sheets>
    <sheet name="Info" sheetId="1" r:id="rId1"/>
    <sheet name="PI" sheetId="2" r:id="rId2"/>
    <sheet name="ITS" sheetId="3" r:id="rId3"/>
    <sheet name="Wealth" sheetId="4" r:id="rId4"/>
    <sheet name="LE" sheetId="5" r:id="rId5"/>
    <sheet name="REPART" sheetId="6" r:id="rId6"/>
    <sheet name="ATB_Total" sheetId="7" r:id="rId7"/>
    <sheet name="ATB_per_capita" sheetId="8" r:id="rId8"/>
    <sheet name="ATB_in_percent" sheetId="9" r:id="rId9"/>
  </sheets>
  <definedNames>
    <definedName name="_xlnm.Print_Area">#REF!</definedName>
    <definedName name="_xlnm.Print_Titles">#REF!</definedName>
  </definedNames>
  <calcPr calcId="152511"/>
</workbook>
</file>

<file path=xl/calcChain.xml><?xml version="1.0" encoding="utf-8"?>
<calcChain xmlns="http://schemas.openxmlformats.org/spreadsheetml/2006/main">
  <c r="H2" i="9" l="1"/>
  <c r="A1" i="9"/>
  <c r="I33" i="8"/>
  <c r="F24" i="8"/>
  <c r="D23" i="8"/>
  <c r="D19" i="8"/>
  <c r="H5" i="8"/>
  <c r="G5" i="8"/>
  <c r="F5" i="8"/>
  <c r="E5" i="8"/>
  <c r="D5" i="8"/>
  <c r="C5" i="8"/>
  <c r="I1" i="8"/>
  <c r="E1" i="8"/>
  <c r="B1" i="8"/>
  <c r="D32" i="7"/>
  <c r="D31" i="7"/>
  <c r="D31" i="8" s="1"/>
  <c r="D30" i="7"/>
  <c r="D29" i="7"/>
  <c r="D28" i="7"/>
  <c r="D27" i="7"/>
  <c r="D27" i="8" s="1"/>
  <c r="D26" i="7"/>
  <c r="D26" i="8" s="1"/>
  <c r="D25" i="7"/>
  <c r="D24" i="7"/>
  <c r="D23" i="7"/>
  <c r="D22" i="7"/>
  <c r="D21" i="7"/>
  <c r="D20" i="7"/>
  <c r="D19" i="7"/>
  <c r="D18" i="7"/>
  <c r="D17" i="7"/>
  <c r="D16" i="7"/>
  <c r="D15" i="7"/>
  <c r="D15" i="8" s="1"/>
  <c r="D14" i="7"/>
  <c r="D13" i="7"/>
  <c r="D13" i="8" s="1"/>
  <c r="D12" i="7"/>
  <c r="D11" i="7"/>
  <c r="D10" i="7"/>
  <c r="D9" i="7"/>
  <c r="D9" i="8" s="1"/>
  <c r="D8" i="7"/>
  <c r="D7" i="7"/>
  <c r="H5" i="7"/>
  <c r="G5" i="7"/>
  <c r="F5" i="7"/>
  <c r="E5" i="7"/>
  <c r="D5" i="7"/>
  <c r="C5" i="7"/>
  <c r="H1" i="7"/>
  <c r="B1" i="7"/>
  <c r="F33" i="6"/>
  <c r="D33" i="6"/>
  <c r="C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I1" i="6"/>
  <c r="B1" i="6"/>
  <c r="C35" i="5"/>
  <c r="B35" i="5"/>
  <c r="D34" i="5"/>
  <c r="F32" i="7" s="1"/>
  <c r="F32" i="8" s="1"/>
  <c r="D33" i="5"/>
  <c r="F31" i="7" s="1"/>
  <c r="F31" i="8" s="1"/>
  <c r="D32" i="5"/>
  <c r="F30" i="7" s="1"/>
  <c r="F30" i="8" s="1"/>
  <c r="D31" i="5"/>
  <c r="F29" i="7" s="1"/>
  <c r="F29" i="8" s="1"/>
  <c r="D30" i="5"/>
  <c r="F28" i="7" s="1"/>
  <c r="F28" i="8" s="1"/>
  <c r="D29" i="5"/>
  <c r="F27" i="7" s="1"/>
  <c r="F27" i="8" s="1"/>
  <c r="D28" i="5"/>
  <c r="F26" i="7" s="1"/>
  <c r="F26" i="8" s="1"/>
  <c r="D27" i="5"/>
  <c r="F25" i="7" s="1"/>
  <c r="F25" i="8" s="1"/>
  <c r="D26" i="5"/>
  <c r="F24" i="7" s="1"/>
  <c r="D25" i="5"/>
  <c r="F23" i="7" s="1"/>
  <c r="F23" i="8" s="1"/>
  <c r="D24" i="5"/>
  <c r="F22" i="7" s="1"/>
  <c r="F22" i="8" s="1"/>
  <c r="D23" i="5"/>
  <c r="F21" i="7" s="1"/>
  <c r="F21" i="8" s="1"/>
  <c r="D22" i="5"/>
  <c r="F20" i="7" s="1"/>
  <c r="F20" i="8" s="1"/>
  <c r="D21" i="5"/>
  <c r="F19" i="7" s="1"/>
  <c r="F19" i="8" s="1"/>
  <c r="D20" i="5"/>
  <c r="F18" i="7" s="1"/>
  <c r="F18" i="8" s="1"/>
  <c r="D19" i="5"/>
  <c r="F17" i="7" s="1"/>
  <c r="F17" i="8" s="1"/>
  <c r="D18" i="5"/>
  <c r="F16" i="7" s="1"/>
  <c r="F16" i="8" s="1"/>
  <c r="D17" i="5"/>
  <c r="F15" i="7" s="1"/>
  <c r="F15" i="8" s="1"/>
  <c r="D16" i="5"/>
  <c r="F14" i="7" s="1"/>
  <c r="F14" i="8" s="1"/>
  <c r="D15" i="5"/>
  <c r="F13" i="7" s="1"/>
  <c r="F13" i="8" s="1"/>
  <c r="D14" i="5"/>
  <c r="F12" i="7" s="1"/>
  <c r="F12" i="8" s="1"/>
  <c r="D13" i="5"/>
  <c r="F11" i="7" s="1"/>
  <c r="F11" i="8" s="1"/>
  <c r="D12" i="5"/>
  <c r="F10" i="7" s="1"/>
  <c r="F10" i="8" s="1"/>
  <c r="D11" i="5"/>
  <c r="F9" i="7" s="1"/>
  <c r="F9" i="8" s="1"/>
  <c r="D10" i="5"/>
  <c r="F8" i="7" s="1"/>
  <c r="F8" i="8" s="1"/>
  <c r="D9" i="5"/>
  <c r="F7" i="7" s="1"/>
  <c r="D3" i="5"/>
  <c r="A1" i="5"/>
  <c r="B35" i="4"/>
  <c r="C34" i="4"/>
  <c r="D34" i="4" s="1"/>
  <c r="E32" i="7" s="1"/>
  <c r="C33" i="4"/>
  <c r="D33" i="4" s="1"/>
  <c r="E31" i="7" s="1"/>
  <c r="C32" i="4"/>
  <c r="D32" i="4" s="1"/>
  <c r="E30" i="7" s="1"/>
  <c r="C31" i="4"/>
  <c r="D31" i="4" s="1"/>
  <c r="E29" i="7" s="1"/>
  <c r="C30" i="4"/>
  <c r="D30" i="4" s="1"/>
  <c r="E28" i="7" s="1"/>
  <c r="C29" i="4"/>
  <c r="D29" i="4" s="1"/>
  <c r="E27" i="7" s="1"/>
  <c r="C28" i="4"/>
  <c r="D28" i="4" s="1"/>
  <c r="E26" i="7" s="1"/>
  <c r="C27" i="4"/>
  <c r="D27" i="4" s="1"/>
  <c r="E25" i="7" s="1"/>
  <c r="C26" i="4"/>
  <c r="D26" i="4" s="1"/>
  <c r="E24" i="7" s="1"/>
  <c r="C25" i="4"/>
  <c r="D25" i="4" s="1"/>
  <c r="E23" i="7" s="1"/>
  <c r="C24" i="4"/>
  <c r="D24" i="4" s="1"/>
  <c r="E22" i="7" s="1"/>
  <c r="C23" i="4"/>
  <c r="D23" i="4" s="1"/>
  <c r="E21" i="7" s="1"/>
  <c r="C22" i="4"/>
  <c r="D22" i="4" s="1"/>
  <c r="E20" i="7" s="1"/>
  <c r="C21" i="4"/>
  <c r="D21" i="4" s="1"/>
  <c r="E19" i="7" s="1"/>
  <c r="C20" i="4"/>
  <c r="D20" i="4" s="1"/>
  <c r="E18" i="7" s="1"/>
  <c r="C19" i="4"/>
  <c r="D19" i="4" s="1"/>
  <c r="E17" i="7" s="1"/>
  <c r="C18" i="4"/>
  <c r="D18" i="4" s="1"/>
  <c r="E16" i="7" s="1"/>
  <c r="C17" i="4"/>
  <c r="D17" i="4" s="1"/>
  <c r="E15" i="7" s="1"/>
  <c r="C16" i="4"/>
  <c r="D16" i="4" s="1"/>
  <c r="E14" i="7" s="1"/>
  <c r="C15" i="4"/>
  <c r="D15" i="4" s="1"/>
  <c r="E13" i="7" s="1"/>
  <c r="C14" i="4"/>
  <c r="D14" i="4" s="1"/>
  <c r="E12" i="7" s="1"/>
  <c r="C13" i="4"/>
  <c r="D13" i="4" s="1"/>
  <c r="E11" i="7" s="1"/>
  <c r="C12" i="4"/>
  <c r="D12" i="4" s="1"/>
  <c r="E10" i="7" s="1"/>
  <c r="C11" i="4"/>
  <c r="D11" i="4" s="1"/>
  <c r="E9" i="7" s="1"/>
  <c r="C10" i="4"/>
  <c r="D10" i="4" s="1"/>
  <c r="E8" i="7" s="1"/>
  <c r="C9" i="4"/>
  <c r="D9" i="4" s="1"/>
  <c r="D3" i="4"/>
  <c r="A1" i="4"/>
  <c r="C33" i="3"/>
  <c r="C5" i="3"/>
  <c r="C3" i="3"/>
  <c r="B1" i="3"/>
  <c r="I33" i="2"/>
  <c r="H33" i="2"/>
  <c r="G33" i="2"/>
  <c r="F33" i="2"/>
  <c r="E33" i="2"/>
  <c r="D33" i="2"/>
  <c r="C33" i="2"/>
  <c r="J32" i="2"/>
  <c r="C32" i="7" s="1"/>
  <c r="J31" i="2"/>
  <c r="C31" i="7" s="1"/>
  <c r="J30" i="2"/>
  <c r="C30" i="7" s="1"/>
  <c r="J29" i="2"/>
  <c r="C29" i="7" s="1"/>
  <c r="J28" i="2"/>
  <c r="C28" i="7" s="1"/>
  <c r="J27" i="2"/>
  <c r="C27" i="7" s="1"/>
  <c r="J26" i="2"/>
  <c r="C26" i="7" s="1"/>
  <c r="C26" i="8" s="1"/>
  <c r="J25" i="2"/>
  <c r="C25" i="7" s="1"/>
  <c r="J24" i="2"/>
  <c r="C24" i="7" s="1"/>
  <c r="J23" i="2"/>
  <c r="C23" i="7" s="1"/>
  <c r="J22" i="2"/>
  <c r="C22" i="7" s="1"/>
  <c r="J21" i="2"/>
  <c r="C21" i="7" s="1"/>
  <c r="J20" i="2"/>
  <c r="C20" i="7" s="1"/>
  <c r="J19" i="2"/>
  <c r="C19" i="7" s="1"/>
  <c r="J18" i="2"/>
  <c r="C18" i="7" s="1"/>
  <c r="J17" i="2"/>
  <c r="C17" i="7" s="1"/>
  <c r="J16" i="2"/>
  <c r="C16" i="7" s="1"/>
  <c r="J15" i="2"/>
  <c r="C15" i="7" s="1"/>
  <c r="J14" i="2"/>
  <c r="C14" i="7" s="1"/>
  <c r="J13" i="2"/>
  <c r="C13" i="7" s="1"/>
  <c r="J12" i="2"/>
  <c r="C12" i="7" s="1"/>
  <c r="J11" i="2"/>
  <c r="C11" i="7" s="1"/>
  <c r="J10" i="2"/>
  <c r="C10" i="7" s="1"/>
  <c r="C10" i="8" s="1"/>
  <c r="J9" i="2"/>
  <c r="C9" i="7" s="1"/>
  <c r="J8" i="2"/>
  <c r="C8" i="7" s="1"/>
  <c r="J7" i="2"/>
  <c r="J33" i="2" s="1"/>
  <c r="J1" i="2"/>
  <c r="E1" i="2"/>
  <c r="B1" i="2"/>
  <c r="A4" i="1"/>
  <c r="A2" i="9" s="1"/>
  <c r="A3" i="1"/>
  <c r="E14" i="8" l="1"/>
  <c r="H11" i="7"/>
  <c r="C11" i="8"/>
  <c r="E8" i="8"/>
  <c r="E12" i="8"/>
  <c r="E16" i="8"/>
  <c r="E20" i="8"/>
  <c r="E24" i="8"/>
  <c r="E28" i="8"/>
  <c r="E32" i="8"/>
  <c r="F7" i="8"/>
  <c r="F33" i="7"/>
  <c r="F33" i="8" s="1"/>
  <c r="E9" i="8"/>
  <c r="E13" i="8"/>
  <c r="E17" i="8"/>
  <c r="E21" i="8"/>
  <c r="E25" i="8"/>
  <c r="E29" i="8"/>
  <c r="C9" i="8"/>
  <c r="D9" i="9"/>
  <c r="E10" i="8"/>
  <c r="E18" i="8"/>
  <c r="E22" i="8"/>
  <c r="E26" i="8"/>
  <c r="E30" i="8"/>
  <c r="E7" i="7"/>
  <c r="D35" i="4"/>
  <c r="D10" i="9"/>
  <c r="E11" i="8"/>
  <c r="E15" i="8"/>
  <c r="E19" i="8"/>
  <c r="E23" i="8"/>
  <c r="E27" i="8"/>
  <c r="E31" i="8"/>
  <c r="C25" i="8"/>
  <c r="D22" i="8"/>
  <c r="D30" i="8"/>
  <c r="C14" i="8"/>
  <c r="C18" i="8"/>
  <c r="C22" i="8"/>
  <c r="C30" i="8"/>
  <c r="B2" i="3"/>
  <c r="D35" i="5"/>
  <c r="E33" i="6"/>
  <c r="G29" i="6"/>
  <c r="H29" i="6" s="1"/>
  <c r="I29" i="6" s="1"/>
  <c r="G29" i="7" s="1"/>
  <c r="D1" i="7"/>
  <c r="C7" i="7"/>
  <c r="D8" i="8"/>
  <c r="H18" i="7"/>
  <c r="D17" i="9" s="1"/>
  <c r="C13" i="8"/>
  <c r="C17" i="8"/>
  <c r="C29" i="8"/>
  <c r="G30" i="6"/>
  <c r="H30" i="6" s="1"/>
  <c r="I30" i="6" s="1"/>
  <c r="G30" i="7" s="1"/>
  <c r="C9" i="9"/>
  <c r="D10" i="8"/>
  <c r="D20" i="8"/>
  <c r="D24" i="8"/>
  <c r="D28" i="8"/>
  <c r="D32" i="8"/>
  <c r="C15" i="8"/>
  <c r="C19" i="8"/>
  <c r="H19" i="7"/>
  <c r="C23" i="8"/>
  <c r="C27" i="8"/>
  <c r="C31" i="8"/>
  <c r="A2" i="4"/>
  <c r="G7" i="6"/>
  <c r="G8" i="6"/>
  <c r="H8" i="6" s="1"/>
  <c r="I8" i="6" s="1"/>
  <c r="G8" i="7" s="1"/>
  <c r="G9" i="6"/>
  <c r="H9" i="6" s="1"/>
  <c r="I9" i="6" s="1"/>
  <c r="G9" i="7" s="1"/>
  <c r="H9" i="7" s="1"/>
  <c r="G10" i="6"/>
  <c r="H10" i="6" s="1"/>
  <c r="I10" i="6" s="1"/>
  <c r="G10" i="7" s="1"/>
  <c r="G11" i="6"/>
  <c r="H11" i="6" s="1"/>
  <c r="I11" i="6" s="1"/>
  <c r="G11" i="7" s="1"/>
  <c r="G12" i="6"/>
  <c r="H12" i="6" s="1"/>
  <c r="I12" i="6" s="1"/>
  <c r="G12" i="7" s="1"/>
  <c r="H12" i="7" s="1"/>
  <c r="G13" i="6"/>
  <c r="H13" i="6" s="1"/>
  <c r="I13" i="6" s="1"/>
  <c r="G13" i="7" s="1"/>
  <c r="H13" i="7" s="1"/>
  <c r="G14" i="6"/>
  <c r="H14" i="6" s="1"/>
  <c r="I14" i="6" s="1"/>
  <c r="G14" i="7" s="1"/>
  <c r="H14" i="7" s="1"/>
  <c r="G15" i="6"/>
  <c r="H15" i="6" s="1"/>
  <c r="I15" i="6" s="1"/>
  <c r="G15" i="7" s="1"/>
  <c r="G16" i="6"/>
  <c r="H16" i="6" s="1"/>
  <c r="I16" i="6" s="1"/>
  <c r="G16" i="7" s="1"/>
  <c r="G17" i="6"/>
  <c r="H17" i="6" s="1"/>
  <c r="I17" i="6" s="1"/>
  <c r="G17" i="7" s="1"/>
  <c r="H17" i="7" s="1"/>
  <c r="G18" i="6"/>
  <c r="H18" i="6" s="1"/>
  <c r="I18" i="6" s="1"/>
  <c r="G18" i="7" s="1"/>
  <c r="G19" i="6"/>
  <c r="H19" i="6" s="1"/>
  <c r="I19" i="6" s="1"/>
  <c r="G19" i="7" s="1"/>
  <c r="G20" i="6"/>
  <c r="H20" i="6" s="1"/>
  <c r="I20" i="6" s="1"/>
  <c r="G20" i="7" s="1"/>
  <c r="G21" i="6"/>
  <c r="H21" i="6" s="1"/>
  <c r="I21" i="6" s="1"/>
  <c r="G21" i="7" s="1"/>
  <c r="G22" i="6"/>
  <c r="H22" i="6" s="1"/>
  <c r="I22" i="6" s="1"/>
  <c r="G22" i="7" s="1"/>
  <c r="G23" i="6"/>
  <c r="H23" i="6" s="1"/>
  <c r="I23" i="6" s="1"/>
  <c r="G23" i="7" s="1"/>
  <c r="G24" i="6"/>
  <c r="H24" i="6" s="1"/>
  <c r="I24" i="6" s="1"/>
  <c r="G24" i="7" s="1"/>
  <c r="G25" i="6"/>
  <c r="H25" i="6" s="1"/>
  <c r="I25" i="6" s="1"/>
  <c r="G25" i="7" s="1"/>
  <c r="H25" i="7" s="1"/>
  <c r="G26" i="6"/>
  <c r="H26" i="6" s="1"/>
  <c r="I26" i="6" s="1"/>
  <c r="G26" i="7" s="1"/>
  <c r="G27" i="6"/>
  <c r="H27" i="6" s="1"/>
  <c r="I27" i="6" s="1"/>
  <c r="G27" i="7" s="1"/>
  <c r="G28" i="6"/>
  <c r="H28" i="6" s="1"/>
  <c r="I28" i="6" s="1"/>
  <c r="G28" i="7" s="1"/>
  <c r="G32" i="6"/>
  <c r="H32" i="6" s="1"/>
  <c r="I32" i="6" s="1"/>
  <c r="G32" i="7" s="1"/>
  <c r="H10" i="7"/>
  <c r="C21" i="8"/>
  <c r="H21" i="7"/>
  <c r="D14" i="8"/>
  <c r="D16" i="8"/>
  <c r="C8" i="8"/>
  <c r="C12" i="8"/>
  <c r="C16" i="8"/>
  <c r="C20" i="8"/>
  <c r="C24" i="8"/>
  <c r="C28" i="8"/>
  <c r="C32" i="8"/>
  <c r="A2" i="5"/>
  <c r="E1" i="6"/>
  <c r="G31" i="6"/>
  <c r="H31" i="6" s="1"/>
  <c r="I31" i="6" s="1"/>
  <c r="G31" i="7" s="1"/>
  <c r="D12" i="8"/>
  <c r="D18" i="8"/>
  <c r="D7" i="8"/>
  <c r="D11" i="8"/>
  <c r="C20" i="9"/>
  <c r="D29" i="8"/>
  <c r="D33" i="7"/>
  <c r="D21" i="8"/>
  <c r="D25" i="8"/>
  <c r="D17" i="8"/>
  <c r="G28" i="8" l="1"/>
  <c r="H28" i="7"/>
  <c r="F11" i="9"/>
  <c r="E11" i="9"/>
  <c r="H12" i="8"/>
  <c r="B11" i="9"/>
  <c r="C11" i="9"/>
  <c r="D11" i="9"/>
  <c r="E13" i="9"/>
  <c r="H14" i="8"/>
  <c r="F13" i="9"/>
  <c r="D13" i="9"/>
  <c r="C13" i="9"/>
  <c r="B13" i="9"/>
  <c r="G31" i="9"/>
  <c r="G32" i="8"/>
  <c r="H32" i="7"/>
  <c r="H25" i="8"/>
  <c r="F24" i="9"/>
  <c r="E24" i="9"/>
  <c r="D24" i="9"/>
  <c r="C24" i="9"/>
  <c r="B24" i="9"/>
  <c r="F16" i="9"/>
  <c r="H17" i="8"/>
  <c r="E16" i="9"/>
  <c r="D16" i="9"/>
  <c r="B16" i="9"/>
  <c r="C16" i="9"/>
  <c r="F12" i="9"/>
  <c r="E12" i="9"/>
  <c r="H13" i="8"/>
  <c r="B12" i="9"/>
  <c r="D12" i="9"/>
  <c r="C12" i="9"/>
  <c r="F8" i="9"/>
  <c r="E8" i="9"/>
  <c r="H9" i="8"/>
  <c r="D8" i="9"/>
  <c r="B8" i="9"/>
  <c r="C8" i="9"/>
  <c r="G28" i="9"/>
  <c r="G29" i="8"/>
  <c r="H29" i="7"/>
  <c r="G16" i="8"/>
  <c r="F18" i="9"/>
  <c r="E18" i="9"/>
  <c r="H19" i="8"/>
  <c r="C18" i="9"/>
  <c r="H16" i="7"/>
  <c r="F10" i="9"/>
  <c r="E10" i="9"/>
  <c r="H11" i="8"/>
  <c r="F20" i="9"/>
  <c r="H21" i="8"/>
  <c r="E20" i="9"/>
  <c r="E9" i="9"/>
  <c r="H10" i="8"/>
  <c r="F9" i="9"/>
  <c r="B9" i="9"/>
  <c r="G27" i="8"/>
  <c r="G23" i="8"/>
  <c r="G19" i="8"/>
  <c r="G18" i="9"/>
  <c r="G15" i="8"/>
  <c r="G10" i="9"/>
  <c r="G11" i="8"/>
  <c r="G33" i="6"/>
  <c r="H33" i="6" s="1"/>
  <c r="H7" i="6"/>
  <c r="I7" i="6" s="1"/>
  <c r="H23" i="7"/>
  <c r="G30" i="8"/>
  <c r="G29" i="9"/>
  <c r="H30" i="7"/>
  <c r="D20" i="9"/>
  <c r="B10" i="9"/>
  <c r="G24" i="8"/>
  <c r="G11" i="9"/>
  <c r="G12" i="8"/>
  <c r="C33" i="7"/>
  <c r="C7" i="8"/>
  <c r="G26" i="8"/>
  <c r="G22" i="8"/>
  <c r="G17" i="9"/>
  <c r="G18" i="8"/>
  <c r="G13" i="9"/>
  <c r="G14" i="8"/>
  <c r="G9" i="9"/>
  <c r="G10" i="8"/>
  <c r="H27" i="7"/>
  <c r="G26" i="9" s="1"/>
  <c r="B18" i="9"/>
  <c r="C17" i="9"/>
  <c r="H26" i="7"/>
  <c r="B17" i="9"/>
  <c r="E33" i="7"/>
  <c r="E7" i="8"/>
  <c r="H24" i="7"/>
  <c r="G31" i="8"/>
  <c r="G20" i="8"/>
  <c r="G8" i="8"/>
  <c r="E17" i="9"/>
  <c r="F17" i="9"/>
  <c r="H18" i="8"/>
  <c r="D33" i="8"/>
  <c r="H8" i="7"/>
  <c r="G7" i="9" s="1"/>
  <c r="C10" i="9"/>
  <c r="B20" i="9"/>
  <c r="G24" i="9"/>
  <c r="G25" i="8"/>
  <c r="G20" i="9"/>
  <c r="G21" i="8"/>
  <c r="G16" i="9"/>
  <c r="G17" i="8"/>
  <c r="G12" i="9"/>
  <c r="G13" i="8"/>
  <c r="G8" i="9"/>
  <c r="G9" i="8"/>
  <c r="H31" i="7"/>
  <c r="H15" i="7"/>
  <c r="G14" i="9" s="1"/>
  <c r="H22" i="7"/>
  <c r="G21" i="9" s="1"/>
  <c r="D18" i="9"/>
  <c r="H20" i="7"/>
  <c r="F19" i="9" l="1"/>
  <c r="E19" i="9"/>
  <c r="H20" i="8"/>
  <c r="D19" i="9"/>
  <c r="B19" i="9"/>
  <c r="C19" i="9"/>
  <c r="F30" i="9"/>
  <c r="E30" i="9"/>
  <c r="H31" i="8"/>
  <c r="C30" i="9"/>
  <c r="D30" i="9"/>
  <c r="B30" i="9"/>
  <c r="H18" i="9"/>
  <c r="H10" i="9"/>
  <c r="F15" i="9"/>
  <c r="E15" i="9"/>
  <c r="H16" i="8"/>
  <c r="D15" i="9"/>
  <c r="B15" i="9"/>
  <c r="H15" i="9" s="1"/>
  <c r="C15" i="9"/>
  <c r="H24" i="9"/>
  <c r="F7" i="9"/>
  <c r="E7" i="9"/>
  <c r="H8" i="8"/>
  <c r="C7" i="9"/>
  <c r="D7" i="9"/>
  <c r="B7" i="9"/>
  <c r="H7" i="9" s="1"/>
  <c r="H17" i="9"/>
  <c r="F22" i="9"/>
  <c r="E22" i="9"/>
  <c r="H23" i="8"/>
  <c r="B22" i="9"/>
  <c r="D22" i="9"/>
  <c r="C22" i="9"/>
  <c r="F27" i="9"/>
  <c r="E27" i="9"/>
  <c r="H28" i="8"/>
  <c r="D27" i="9"/>
  <c r="B27" i="9"/>
  <c r="C27" i="9"/>
  <c r="E21" i="9"/>
  <c r="H22" i="8"/>
  <c r="F21" i="9"/>
  <c r="D21" i="9"/>
  <c r="B21" i="9"/>
  <c r="C21" i="9"/>
  <c r="G19" i="9"/>
  <c r="E25" i="9"/>
  <c r="F25" i="9"/>
  <c r="H26" i="8"/>
  <c r="B25" i="9"/>
  <c r="H25" i="9" s="1"/>
  <c r="D25" i="9"/>
  <c r="C25" i="9"/>
  <c r="G25" i="9"/>
  <c r="E29" i="9"/>
  <c r="H30" i="8"/>
  <c r="F29" i="9"/>
  <c r="C29" i="9"/>
  <c r="B29" i="9"/>
  <c r="H29" i="9" s="1"/>
  <c r="D29" i="9"/>
  <c r="I33" i="6"/>
  <c r="G7" i="7"/>
  <c r="G22" i="9"/>
  <c r="H9" i="9"/>
  <c r="G15" i="9"/>
  <c r="H12" i="9"/>
  <c r="F31" i="9"/>
  <c r="E31" i="9"/>
  <c r="H32" i="8"/>
  <c r="C31" i="9"/>
  <c r="D31" i="9"/>
  <c r="B31" i="9"/>
  <c r="F23" i="9"/>
  <c r="E23" i="9"/>
  <c r="H24" i="8"/>
  <c r="C23" i="9"/>
  <c r="B23" i="9"/>
  <c r="D23" i="9"/>
  <c r="F26" i="9"/>
  <c r="E26" i="9"/>
  <c r="H27" i="8"/>
  <c r="D26" i="9"/>
  <c r="B26" i="9"/>
  <c r="H26" i="9" s="1"/>
  <c r="C26" i="9"/>
  <c r="C33" i="8"/>
  <c r="H13" i="9"/>
  <c r="H11" i="9"/>
  <c r="F14" i="9"/>
  <c r="E14" i="9"/>
  <c r="H15" i="8"/>
  <c r="D14" i="9"/>
  <c r="B14" i="9"/>
  <c r="C14" i="9"/>
  <c r="H20" i="9"/>
  <c r="G30" i="9"/>
  <c r="E33" i="8"/>
  <c r="G23" i="9"/>
  <c r="H29" i="8"/>
  <c r="F28" i="9"/>
  <c r="E28" i="9"/>
  <c r="D28" i="9"/>
  <c r="C28" i="9"/>
  <c r="B28" i="9"/>
  <c r="H8" i="9"/>
  <c r="H16" i="9"/>
  <c r="G27" i="9"/>
  <c r="H31" i="9" l="1"/>
  <c r="H22" i="9"/>
  <c r="H30" i="9"/>
  <c r="G33" i="7"/>
  <c r="G7" i="8"/>
  <c r="H7" i="7"/>
  <c r="H27" i="9"/>
  <c r="H28" i="9"/>
  <c r="H14" i="9"/>
  <c r="H23" i="9"/>
  <c r="H21" i="9"/>
  <c r="H19" i="9"/>
  <c r="G33" i="8" l="1"/>
  <c r="F6" i="9"/>
  <c r="E6" i="9"/>
  <c r="H33" i="7"/>
  <c r="H7" i="8"/>
  <c r="C6" i="9"/>
  <c r="B6" i="9"/>
  <c r="D6" i="9"/>
  <c r="G6" i="9"/>
  <c r="H6" i="9" l="1"/>
  <c r="B37" i="9"/>
  <c r="B38" i="9" s="1"/>
  <c r="E37" i="9"/>
  <c r="E38" i="9" s="1"/>
  <c r="F37" i="9"/>
  <c r="F38" i="9" s="1"/>
  <c r="G37" i="9"/>
  <c r="G38" i="9" s="1"/>
  <c r="C37" i="9"/>
  <c r="C38" i="9" s="1"/>
  <c r="C34" i="9"/>
  <c r="C35" i="9" s="1"/>
  <c r="D37" i="9"/>
  <c r="D38" i="9" s="1"/>
  <c r="H33" i="8"/>
  <c r="F32" i="9"/>
  <c r="F34" i="9" s="1"/>
  <c r="F35" i="9" s="1"/>
  <c r="E32" i="9"/>
  <c r="E34" i="9" s="1"/>
  <c r="E35" i="9" s="1"/>
  <c r="C32" i="9"/>
  <c r="B32" i="9"/>
  <c r="B34" i="9" s="1"/>
  <c r="B35" i="9" s="1"/>
  <c r="D32" i="9"/>
  <c r="D34" i="9" s="1"/>
  <c r="D35" i="9" s="1"/>
  <c r="G32" i="9"/>
  <c r="G34" i="9" s="1"/>
  <c r="G35" i="9" s="1"/>
  <c r="H32" i="9" l="1"/>
</calcChain>
</file>

<file path=xl/sharedStrings.xml><?xml version="1.0" encoding="utf-8"?>
<sst xmlns="http://schemas.openxmlformats.org/spreadsheetml/2006/main" count="450" uniqueCount="119">
  <si>
    <t>Aggregate tax base (ATB)</t>
  </si>
  <si>
    <t>Worksheet</t>
  </si>
  <si>
    <t>Content</t>
  </si>
  <si>
    <t>PI</t>
  </si>
  <si>
    <t>Personal income</t>
  </si>
  <si>
    <t>ITS</t>
  </si>
  <si>
    <t>Income taxed at source</t>
  </si>
  <si>
    <t>Wealth</t>
  </si>
  <si>
    <t>LE</t>
  </si>
  <si>
    <t>Profit of legal entities</t>
  </si>
  <si>
    <t>REPART</t>
  </si>
  <si>
    <t>Tax repartition</t>
  </si>
  <si>
    <t>ATB_Total</t>
  </si>
  <si>
    <t>ATB summary</t>
  </si>
  <si>
    <t>ATB_per_capita</t>
  </si>
  <si>
    <t>ATB summary per capita</t>
  </si>
  <si>
    <t>ATB_in_percent</t>
  </si>
  <si>
    <t>ATB summary in percent</t>
  </si>
  <si>
    <t>Informations</t>
  </si>
  <si>
    <t>Environment</t>
  </si>
  <si>
    <t>Produktion</t>
  </si>
  <si>
    <t>Type</t>
  </si>
  <si>
    <t>Berechnung</t>
  </si>
  <si>
    <t>WS</t>
  </si>
  <si>
    <t>FA_2018_20170823</t>
  </si>
  <si>
    <t>SWS</t>
  </si>
  <si>
    <t>RA_2018_20170823</t>
  </si>
  <si>
    <t>RefYear</t>
  </si>
  <si>
    <t>AssesYear</t>
  </si>
  <si>
    <t>Column</t>
  </si>
  <si>
    <t>C</t>
  </si>
  <si>
    <t>D</t>
  </si>
  <si>
    <t>E</t>
  </si>
  <si>
    <t>F</t>
  </si>
  <si>
    <t>G</t>
  </si>
  <si>
    <t>H</t>
  </si>
  <si>
    <t>I</t>
  </si>
  <si>
    <t>J</t>
  </si>
  <si>
    <t>Formula</t>
  </si>
  <si>
    <t>J = I - (E / 1000 * H)</t>
  </si>
  <si>
    <t>Total number of taxpayers</t>
  </si>
  <si>
    <t>Total taxable income</t>
  </si>
  <si>
    <t>Relevant minimum income per taxpayer</t>
  </si>
  <si>
    <t>Number of taxpayers whose taxable income is lower than the relevant minimum income</t>
  </si>
  <si>
    <t>Taxable income of taxpayers whose taxable income is lower than the relevant minimum income</t>
  </si>
  <si>
    <t>Number of taxpayers whose taxable income is equal to or higher than the relevant minimum income</t>
  </si>
  <si>
    <t>Taxable income of taxpayers whose taxable income is equal to or higher than the relevant minimum income</t>
  </si>
  <si>
    <t>Relevant personal income</t>
  </si>
  <si>
    <t>Data source</t>
  </si>
  <si>
    <t>FTA</t>
  </si>
  <si>
    <t>DFTA Art. 214
paras. 2 und 3</t>
  </si>
  <si>
    <t>Unit</t>
  </si>
  <si>
    <t>CHF 1,000</t>
  </si>
  <si>
    <t>CHF</t>
  </si>
  <si>
    <t>Zurich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</si>
  <si>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</si>
  <si>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</si>
  <si>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</si>
  <si>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</si>
  <si>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</si>
  <si>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</si>
  <si>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</si>
  <si>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</si>
  <si>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Fribourg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</si>
  <si>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</si>
  <si>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</si>
  <si>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</si>
  <si>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</si>
  <si>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</si>
  <si>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</si>
  <si>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</si>
  <si>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</si>
  <si>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</si>
  <si>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</si>
  <si>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Ticino</t>
  </si>
  <si>
    <t>Vaud</t>
  </si>
  <si>
    <t>Valais</t>
  </si>
  <si>
    <t>Neuchâtel</t>
  </si>
  <si>
    <t>Geneva</t>
  </si>
  <si>
    <t>Jura</t>
  </si>
  <si>
    <t>Total</t>
  </si>
  <si>
    <t>Relevant income
taxed at source</t>
  </si>
  <si>
    <t>B</t>
  </si>
  <si>
    <t>D = B * C</t>
  </si>
  <si>
    <t>Net wealth</t>
  </si>
  <si>
    <t>Alpha factor</t>
  </si>
  <si>
    <t>Relevant wealth</t>
  </si>
  <si>
    <t>Art. 13 EFBRO</t>
  </si>
  <si>
    <t>D = B + C</t>
  </si>
  <si>
    <t>Relevant profit of legal entities without a special tax status</t>
  </si>
  <si>
    <t>Relevant profit of legal entities with 
a special tax status</t>
  </si>
  <si>
    <t>Relevant profit of legal entities</t>
  </si>
  <si>
    <t>Factors</t>
  </si>
  <si>
    <t>Beta (Holding)</t>
  </si>
  <si>
    <t>Beta (Domiciliary)</t>
  </si>
  <si>
    <t>Beta (Mixed)</t>
  </si>
  <si>
    <t>Epsilon</t>
  </si>
  <si>
    <t>E = D - C</t>
  </si>
  <si>
    <t>H = G / F</t>
  </si>
  <si>
    <t>I = H * E</t>
  </si>
  <si>
    <t>In favor of other cantons</t>
  </si>
  <si>
    <t>Received from other cantons</t>
  </si>
  <si>
    <t>Balance</t>
  </si>
  <si>
    <t>Direct federal tax revenue (= payments to the FTA)</t>
  </si>
  <si>
    <t>Relevant direct federal tax base</t>
  </si>
  <si>
    <t>Weighting factor</t>
  </si>
  <si>
    <t>Relevant tax repartition</t>
  </si>
  <si>
    <t>Worksheet "PI"; "ITS"; "LE"</t>
  </si>
  <si>
    <t>H = C + D + E + F + G</t>
  </si>
  <si>
    <t>Relevant income taxed at source</t>
  </si>
  <si>
    <t>Total ATB</t>
  </si>
  <si>
    <t>Assessment year</t>
  </si>
  <si>
    <t>ATB</t>
  </si>
  <si>
    <t>Average resident population</t>
  </si>
  <si>
    <t>CHF per capita</t>
  </si>
  <si>
    <t>Persons</t>
  </si>
  <si>
    <t>%</t>
  </si>
  <si>
    <t>Minimum</t>
  </si>
  <si>
    <t>Maximum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</si>
</sst>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#,##0.0"/>
  </numFmts>
  <fonts count="24" x14ac:knownFonts="1">
    <font>
      <sz val="10"/>
      <name val="Arial"/>
    </font>
    <font>
      <b/>
      <sz val="10"/>
      <name val="Arial"/>
      <family val="2"/>
    </font>
    <font>
      <i/>
      <sz val="8"/>
      <color rgb="FF000000"/>
      <name val="Arial"/>
      <family val="2"/>
    </font>
    <font>
      <i/>
      <sz val="8"/>
      <color rgb="FF0000FF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i/>
      <sz val="8"/>
      <color indexed="8"/>
      <name val="Arial"/>
      <family val="2"/>
    </font>
    <font>
      <sz val="10"/>
      <color indexed="12"/>
      <name val="Arial"/>
      <family val="2"/>
    </font>
    <font>
      <b/>
      <sz val="12"/>
      <color indexed="8"/>
      <name val="Arial"/>
      <family val="2"/>
    </font>
    <font>
      <sz val="10"/>
      <color rgb="FF0000FF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b/>
      <sz val="16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D8D8D8"/>
        <bgColor indexed="64"/>
      </patternFill>
    </fill>
  </fills>
  <borders count="31">
    <border>
      <left/>
      <right/>
      <top/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/>
      <top style="thin">
        <color auto="1"/>
      </top>
      <bottom style="thin">
        <color auto="1"/>
      </bottom>
      <diagonal/>
    </border>
    <border diagonalUp="1" diagonalDown="1">
      <left/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/>
      <top/>
      <bottom/>
      <diagonal/>
    </border>
    <border diagonalUp="1" diagonalDown="1">
      <left/>
      <right style="thin">
        <color auto="1"/>
      </right>
      <top style="thin">
        <color rgb="FF000000"/>
      </top>
      <bottom/>
      <diagonal/>
    </border>
    <border diagonalUp="1" diagonalDown="1">
      <left/>
      <right style="thin">
        <color auto="1"/>
      </right>
      <top/>
      <bottom/>
      <diagonal/>
    </border>
    <border diagonalUp="1" diagonalDown="1">
      <left style="thin">
        <color auto="1"/>
      </left>
      <right/>
      <top/>
      <bottom style="thin">
        <color auto="1"/>
      </bottom>
      <diagonal/>
    </border>
    <border diagonalUp="1" diagonalDown="1">
      <left/>
      <right style="thin">
        <color auto="1"/>
      </right>
      <top/>
      <bottom style="thin">
        <color auto="1"/>
      </bottom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 diagonalUp="1" diagonalDown="1">
      <left/>
      <right/>
      <top style="thin">
        <color rgb="FF000000"/>
      </top>
      <bottom/>
      <diagonal/>
    </border>
    <border diagonalUp="1" diagonalDown="1">
      <left/>
      <right style="thin">
        <color rgb="FF000000"/>
      </right>
      <top style="thin">
        <color rgb="FF000000"/>
      </top>
      <bottom/>
      <diagonal/>
    </border>
    <border diagonalUp="1" diagonalDown="1">
      <left/>
      <right style="thin">
        <color rgb="FF000000"/>
      </right>
      <top/>
      <bottom/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 diagonalUp="1" diagonalDown="1">
      <left/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rgb="FF000000"/>
      </left>
      <right/>
      <top/>
      <bottom/>
      <diagonal/>
    </border>
    <border diagonalUp="1" diagonalDown="1">
      <left/>
      <right style="thin">
        <color rgb="FF000000"/>
      </right>
      <top/>
      <bottom/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/>
      <bottom/>
      <diagonal/>
    </border>
    <border diagonalUp="1" diagonalDown="1">
      <left style="thin">
        <color rgb="FF000000"/>
      </left>
      <right/>
      <top/>
      <bottom style="thin">
        <color rgb="FF000000"/>
      </bottom>
      <diagonal/>
    </border>
    <border diagonalUp="1" diagonalDown="1">
      <left/>
      <right/>
      <top/>
      <bottom style="thin">
        <color rgb="FF000000"/>
      </bottom>
      <diagonal/>
    </border>
    <border diagonalUp="1" diagonalDown="1"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0" borderId="0" xfId="0" applyFont="1" applyFill="1"/>
    <xf numFmtId="0" fontId="0" fillId="2" borderId="1" xfId="0" applyFont="1" applyFill="1" applyBorder="1"/>
    <xf numFmtId="0" fontId="0" fillId="2" borderId="2" xfId="0" applyFont="1" applyFill="1" applyBorder="1"/>
    <xf numFmtId="0" fontId="0" fillId="2" borderId="3" xfId="0" applyFont="1" applyFill="1" applyBorder="1"/>
    <xf numFmtId="0" fontId="0" fillId="0" borderId="1" xfId="0" applyFont="1" applyFill="1" applyBorder="1"/>
    <xf numFmtId="0" fontId="0" fillId="0" borderId="2" xfId="0" applyFont="1" applyFill="1" applyBorder="1"/>
    <xf numFmtId="0" fontId="0" fillId="0" borderId="3" xfId="0" applyFont="1" applyFill="1" applyBorder="1"/>
    <xf numFmtId="0" fontId="1" fillId="0" borderId="2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2" fillId="0" borderId="4" xfId="0" applyFont="1" applyFill="1" applyBorder="1"/>
    <xf numFmtId="1" fontId="3" fillId="0" borderId="5" xfId="0" applyNumberFormat="1" applyFont="1" applyFill="1" applyBorder="1" applyAlignment="1" applyProtection="1">
      <alignment horizontal="left" vertical="top"/>
      <protection locked="0"/>
    </xf>
    <xf numFmtId="1" fontId="3" fillId="0" borderId="6" xfId="0" applyNumberFormat="1" applyFont="1" applyFill="1" applyBorder="1" applyAlignment="1" applyProtection="1">
      <alignment horizontal="left" vertical="top"/>
      <protection locked="0"/>
    </xf>
    <xf numFmtId="0" fontId="2" fillId="0" borderId="7" xfId="0" applyFont="1" applyFill="1" applyBorder="1"/>
    <xf numFmtId="1" fontId="3" fillId="0" borderId="8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1" fontId="8" fillId="0" borderId="0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Alignment="1">
      <alignment horizontal="right"/>
    </xf>
    <xf numFmtId="0" fontId="10" fillId="0" borderId="0" xfId="0" applyFont="1" applyFill="1"/>
    <xf numFmtId="0" fontId="10" fillId="0" borderId="0" xfId="0" applyFont="1" applyFill="1" applyBorder="1"/>
    <xf numFmtId="0" fontId="10" fillId="0" borderId="9" xfId="0" applyFont="1" applyFill="1" applyBorder="1" applyAlignment="1">
      <alignment horizontal="right"/>
    </xf>
    <xf numFmtId="0" fontId="10" fillId="0" borderId="1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1" fillId="0" borderId="0" xfId="0" applyFont="1" applyFill="1"/>
    <xf numFmtId="0" fontId="11" fillId="0" borderId="0" xfId="0" applyFont="1" applyFill="1" applyBorder="1"/>
    <xf numFmtId="0" fontId="11" fillId="0" borderId="9" xfId="0" applyFont="1" applyFill="1" applyBorder="1" applyAlignment="1">
      <alignment horizontal="right"/>
    </xf>
    <xf numFmtId="0" fontId="11" fillId="0" borderId="10" xfId="0" applyFont="1" applyFill="1" applyBorder="1" applyAlignment="1">
      <alignment horizontal="center"/>
    </xf>
    <xf numFmtId="0" fontId="11" fillId="0" borderId="10" xfId="0" applyFont="1" applyFill="1" applyBorder="1"/>
    <xf numFmtId="0" fontId="11" fillId="0" borderId="11" xfId="0" applyFont="1" applyFill="1" applyBorder="1" applyAlignment="1">
      <alignment horizontal="center"/>
    </xf>
    <xf numFmtId="0" fontId="12" fillId="0" borderId="2" xfId="0" applyFont="1" applyFill="1" applyBorder="1" applyAlignment="1" applyProtection="1">
      <alignment vertical="top" wrapText="1"/>
      <protection locked="0"/>
    </xf>
    <xf numFmtId="0" fontId="1" fillId="0" borderId="10" xfId="0" applyFont="1" applyFill="1" applyBorder="1" applyAlignment="1">
      <alignment horizontal="right" wrapText="1"/>
    </xf>
    <xf numFmtId="0" fontId="1" fillId="0" borderId="11" xfId="0" applyFont="1" applyFill="1" applyBorder="1" applyAlignment="1">
      <alignment horizontal="right" wrapText="1"/>
    </xf>
    <xf numFmtId="0" fontId="13" fillId="0" borderId="0" xfId="0" applyFont="1" applyFill="1"/>
    <xf numFmtId="0" fontId="13" fillId="0" borderId="0" xfId="0" applyFont="1" applyFill="1" applyBorder="1"/>
    <xf numFmtId="0" fontId="14" fillId="0" borderId="9" xfId="0" applyFont="1" applyFill="1" applyBorder="1" applyAlignment="1">
      <alignment horizontal="right"/>
    </xf>
    <xf numFmtId="0" fontId="14" fillId="0" borderId="10" xfId="0" applyFont="1" applyFill="1" applyBorder="1" applyAlignment="1">
      <alignment horizontal="right" wrapText="1"/>
    </xf>
    <xf numFmtId="0" fontId="14" fillId="0" borderId="11" xfId="0" applyFont="1" applyFill="1" applyBorder="1" applyAlignment="1">
      <alignment horizontal="right"/>
    </xf>
    <xf numFmtId="0" fontId="14" fillId="0" borderId="10" xfId="0" applyFont="1" applyFill="1" applyBorder="1" applyAlignment="1">
      <alignment horizontal="right"/>
    </xf>
    <xf numFmtId="0" fontId="0" fillId="0" borderId="12" xfId="0" applyFont="1" applyFill="1" applyBorder="1"/>
    <xf numFmtId="164" fontId="15" fillId="0" borderId="13" xfId="0" applyNumberFormat="1" applyFont="1" applyFill="1" applyBorder="1" applyProtection="1">
      <protection locked="0"/>
    </xf>
    <xf numFmtId="3" fontId="1" fillId="0" borderId="14" xfId="0" applyNumberFormat="1" applyFont="1" applyFill="1" applyBorder="1"/>
    <xf numFmtId="1" fontId="0" fillId="0" borderId="0" xfId="0" applyNumberFormat="1" applyFont="1" applyFill="1"/>
    <xf numFmtId="0" fontId="0" fillId="3" borderId="4" xfId="0" applyFont="1" applyFill="1" applyBorder="1"/>
    <xf numFmtId="164" fontId="15" fillId="3" borderId="0" xfId="0" applyNumberFormat="1" applyFont="1" applyFill="1" applyBorder="1" applyProtection="1">
      <protection locked="0"/>
    </xf>
    <xf numFmtId="3" fontId="1" fillId="3" borderId="15" xfId="0" applyNumberFormat="1" applyFont="1" applyFill="1" applyBorder="1"/>
    <xf numFmtId="0" fontId="0" fillId="0" borderId="4" xfId="0" applyFont="1" applyFill="1" applyBorder="1"/>
    <xf numFmtId="164" fontId="15" fillId="0" borderId="0" xfId="0" applyNumberFormat="1" applyFont="1" applyFill="1" applyBorder="1" applyProtection="1">
      <protection locked="0"/>
    </xf>
    <xf numFmtId="3" fontId="1" fillId="0" borderId="15" xfId="0" applyNumberFormat="1" applyFont="1" applyFill="1" applyBorder="1"/>
    <xf numFmtId="0" fontId="1" fillId="0" borderId="0" xfId="0" applyFont="1" applyFill="1"/>
    <xf numFmtId="0" fontId="1" fillId="0" borderId="0" xfId="0" applyFont="1" applyFill="1" applyBorder="1"/>
    <xf numFmtId="0" fontId="1" fillId="0" borderId="9" xfId="0" applyFont="1" applyFill="1" applyBorder="1"/>
    <xf numFmtId="3" fontId="1" fillId="0" borderId="10" xfId="0" applyNumberFormat="1" applyFont="1" applyFill="1" applyBorder="1"/>
    <xf numFmtId="3" fontId="1" fillId="0" borderId="11" xfId="0" applyNumberFormat="1" applyFont="1" applyFill="1" applyBorder="1"/>
    <xf numFmtId="1" fontId="1" fillId="0" borderId="0" xfId="0" applyNumberFormat="1" applyFont="1" applyFill="1"/>
    <xf numFmtId="0" fontId="5" fillId="0" borderId="0" xfId="0" applyFont="1" applyFill="1" applyBorder="1" applyAlignment="1" applyProtection="1">
      <alignment vertical="top"/>
      <protection locked="0"/>
    </xf>
    <xf numFmtId="0" fontId="12" fillId="0" borderId="0" xfId="0" applyFont="1" applyFill="1" applyBorder="1" applyAlignment="1" applyProtection="1">
      <alignment vertical="top" wrapText="1"/>
      <protection locked="0"/>
    </xf>
    <xf numFmtId="0" fontId="7" fillId="0" borderId="0" xfId="0" applyFont="1" applyFill="1" applyBorder="1" applyAlignment="1">
      <alignment vertical="top"/>
    </xf>
    <xf numFmtId="1" fontId="16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>
      <alignment wrapText="1"/>
    </xf>
    <xf numFmtId="0" fontId="0" fillId="0" borderId="16" xfId="0" applyFont="1" applyFill="1" applyBorder="1" applyAlignment="1">
      <alignment wrapText="1"/>
    </xf>
    <xf numFmtId="0" fontId="1" fillId="0" borderId="17" xfId="0" applyFont="1" applyFill="1" applyBorder="1" applyAlignment="1">
      <alignment horizontal="right" vertical="center" wrapText="1"/>
    </xf>
    <xf numFmtId="0" fontId="14" fillId="0" borderId="18" xfId="0" applyFont="1" applyFill="1" applyBorder="1" applyAlignment="1">
      <alignment horizontal="right" wrapText="1"/>
    </xf>
    <xf numFmtId="0" fontId="14" fillId="0" borderId="17" xfId="0" applyFont="1" applyFill="1" applyBorder="1" applyAlignment="1">
      <alignment horizontal="right" wrapText="1"/>
    </xf>
    <xf numFmtId="0" fontId="14" fillId="0" borderId="19" xfId="0" applyFont="1" applyFill="1" applyBorder="1" applyAlignment="1">
      <alignment horizontal="right"/>
    </xf>
    <xf numFmtId="0" fontId="14" fillId="0" borderId="20" xfId="0" applyFont="1" applyFill="1" applyBorder="1" applyAlignment="1">
      <alignment horizontal="right"/>
    </xf>
    <xf numFmtId="0" fontId="0" fillId="0" borderId="0" xfId="0" applyFont="1" applyFill="1" applyBorder="1" applyAlignment="1">
      <alignment vertical="center"/>
    </xf>
    <xf numFmtId="0" fontId="0" fillId="0" borderId="21" xfId="0" applyFont="1" applyFill="1" applyBorder="1" applyAlignment="1">
      <alignment vertical="center"/>
    </xf>
    <xf numFmtId="164" fontId="17" fillId="0" borderId="22" xfId="0" applyNumberFormat="1" applyFont="1" applyFill="1" applyBorder="1" applyAlignment="1" applyProtection="1">
      <alignment vertical="center"/>
      <protection locked="0"/>
    </xf>
    <xf numFmtId="0" fontId="0" fillId="3" borderId="23" xfId="0" applyFont="1" applyFill="1" applyBorder="1" applyAlignment="1">
      <alignment vertical="center"/>
    </xf>
    <xf numFmtId="164" fontId="17" fillId="3" borderId="24" xfId="0" applyNumberFormat="1" applyFont="1" applyFill="1" applyBorder="1" applyAlignment="1" applyProtection="1">
      <alignment vertical="center"/>
      <protection locked="0"/>
    </xf>
    <xf numFmtId="0" fontId="0" fillId="0" borderId="23" xfId="0" applyFont="1" applyFill="1" applyBorder="1" applyAlignment="1">
      <alignment vertical="center"/>
    </xf>
    <xf numFmtId="164" fontId="17" fillId="0" borderId="24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vertical="center"/>
    </xf>
    <xf numFmtId="0" fontId="1" fillId="0" borderId="25" xfId="0" applyFont="1" applyFill="1" applyBorder="1" applyAlignment="1">
      <alignment vertical="center"/>
    </xf>
    <xf numFmtId="3" fontId="1" fillId="0" borderId="26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" fontId="16" fillId="0" borderId="0" xfId="0" applyNumberFormat="1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Border="1" applyAlignment="1">
      <alignment horizontal="left" vertical="top"/>
    </xf>
    <xf numFmtId="1" fontId="16" fillId="0" borderId="0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Font="1" applyFill="1" applyAlignment="1">
      <alignment horizontal="left" vertical="top"/>
    </xf>
    <xf numFmtId="0" fontId="10" fillId="0" borderId="2" xfId="0" applyFont="1" applyFill="1" applyBorder="1" applyAlignment="1">
      <alignment horizontal="right"/>
    </xf>
    <xf numFmtId="0" fontId="10" fillId="0" borderId="3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right" wrapText="1"/>
    </xf>
    <xf numFmtId="0" fontId="9" fillId="0" borderId="9" xfId="0" applyFont="1" applyFill="1" applyBorder="1" applyAlignment="1">
      <alignment horizontal="right"/>
    </xf>
    <xf numFmtId="164" fontId="15" fillId="0" borderId="13" xfId="0" applyNumberFormat="1" applyFont="1" applyFill="1" applyBorder="1" applyAlignment="1" applyProtection="1">
      <alignment vertical="center"/>
      <protection locked="0"/>
    </xf>
    <xf numFmtId="165" fontId="10" fillId="0" borderId="13" xfId="0" applyNumberFormat="1" applyFont="1" applyFill="1" applyBorder="1" applyAlignment="1" applyProtection="1">
      <alignment vertical="center"/>
      <protection locked="0"/>
    </xf>
    <xf numFmtId="3" fontId="1" fillId="0" borderId="14" xfId="0" applyNumberFormat="1" applyFont="1" applyFill="1" applyBorder="1" applyAlignment="1" applyProtection="1">
      <alignment vertical="center"/>
      <protection locked="0"/>
    </xf>
    <xf numFmtId="164" fontId="15" fillId="3" borderId="0" xfId="0" applyNumberFormat="1" applyFont="1" applyFill="1" applyBorder="1" applyAlignment="1" applyProtection="1">
      <alignment vertical="center"/>
      <protection locked="0"/>
    </xf>
    <xf numFmtId="165" fontId="10" fillId="3" borderId="0" xfId="0" applyNumberFormat="1" applyFont="1" applyFill="1" applyBorder="1" applyAlignment="1" applyProtection="1">
      <alignment vertical="center"/>
      <protection locked="0"/>
    </xf>
    <xf numFmtId="3" fontId="1" fillId="3" borderId="15" xfId="0" applyNumberFormat="1" applyFont="1" applyFill="1" applyBorder="1" applyAlignment="1" applyProtection="1">
      <alignment vertical="center"/>
      <protection locked="0"/>
    </xf>
    <xf numFmtId="164" fontId="15" fillId="0" borderId="0" xfId="0" applyNumberFormat="1" applyFont="1" applyFill="1" applyBorder="1" applyAlignment="1" applyProtection="1">
      <alignment vertical="center"/>
      <protection locked="0"/>
    </xf>
    <xf numFmtId="165" fontId="10" fillId="0" borderId="0" xfId="0" applyNumberFormat="1" applyFont="1" applyFill="1" applyBorder="1" applyAlignment="1" applyProtection="1">
      <alignment vertical="center"/>
      <protection locked="0"/>
    </xf>
    <xf numFmtId="3" fontId="1" fillId="0" borderId="15" xfId="0" applyNumberFormat="1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165" fontId="19" fillId="0" borderId="10" xfId="0" applyNumberFormat="1" applyFont="1" applyFill="1" applyBorder="1" applyAlignment="1" applyProtection="1">
      <alignment vertical="center"/>
      <protection locked="0"/>
    </xf>
    <xf numFmtId="3" fontId="1" fillId="0" borderId="11" xfId="0" applyNumberFormat="1" applyFont="1" applyFill="1" applyBorder="1" applyAlignment="1">
      <alignment vertical="center"/>
    </xf>
    <xf numFmtId="43" fontId="0" fillId="0" borderId="0" xfId="0" applyNumberFormat="1" applyFont="1" applyFill="1"/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1" fontId="20" fillId="0" borderId="12" xfId="0" applyNumberFormat="1" applyFont="1" applyFill="1" applyBorder="1" applyAlignment="1" applyProtection="1">
      <alignment horizontal="left"/>
      <protection locked="0"/>
    </xf>
    <xf numFmtId="0" fontId="1" fillId="0" borderId="13" xfId="0" applyFont="1" applyFill="1" applyBorder="1" applyAlignment="1">
      <alignment horizontal="right" wrapText="1"/>
    </xf>
    <xf numFmtId="0" fontId="1" fillId="0" borderId="5" xfId="0" applyFont="1" applyFill="1" applyBorder="1" applyAlignment="1">
      <alignment horizontal="right" wrapText="1"/>
    </xf>
    <xf numFmtId="0" fontId="9" fillId="0" borderId="11" xfId="0" applyFont="1" applyFill="1" applyBorder="1" applyAlignment="1">
      <alignment horizontal="right"/>
    </xf>
    <xf numFmtId="0" fontId="13" fillId="0" borderId="0" xfId="0" applyFont="1" applyFill="1" applyAlignment="1">
      <alignment horizontal="right"/>
    </xf>
    <xf numFmtId="0" fontId="1" fillId="4" borderId="9" xfId="0" applyFont="1" applyFill="1" applyBorder="1"/>
    <xf numFmtId="0" fontId="13" fillId="4" borderId="11" xfId="0" applyFont="1" applyFill="1" applyBorder="1"/>
    <xf numFmtId="3" fontId="21" fillId="0" borderId="14" xfId="0" applyNumberFormat="1" applyFont="1" applyFill="1" applyBorder="1"/>
    <xf numFmtId="0" fontId="0" fillId="0" borderId="27" xfId="0" applyFont="1" applyFill="1" applyBorder="1"/>
    <xf numFmtId="165" fontId="15" fillId="0" borderId="6" xfId="0" applyNumberFormat="1" applyFont="1" applyFill="1" applyBorder="1" applyProtection="1">
      <protection locked="0"/>
    </xf>
    <xf numFmtId="3" fontId="21" fillId="3" borderId="15" xfId="0" applyNumberFormat="1" applyFont="1" applyFill="1" applyBorder="1"/>
    <xf numFmtId="3" fontId="21" fillId="0" borderId="15" xfId="0" applyNumberFormat="1" applyFont="1" applyFill="1" applyBorder="1"/>
    <xf numFmtId="0" fontId="0" fillId="0" borderId="28" xfId="0" applyFont="1" applyFill="1" applyBorder="1"/>
    <xf numFmtId="9" fontId="15" fillId="0" borderId="8" xfId="0" applyNumberFormat="1" applyFont="1" applyFill="1" applyBorder="1" applyProtection="1">
      <protection locked="0"/>
    </xf>
    <xf numFmtId="0" fontId="0" fillId="3" borderId="28" xfId="0" applyFont="1" applyFill="1" applyBorder="1"/>
    <xf numFmtId="3" fontId="22" fillId="0" borderId="10" xfId="0" applyNumberFormat="1" applyFont="1" applyFill="1" applyBorder="1"/>
    <xf numFmtId="0" fontId="14" fillId="0" borderId="11" xfId="0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0" fontId="14" fillId="0" borderId="2" xfId="0" applyFont="1" applyFill="1" applyBorder="1" applyAlignment="1">
      <alignment horizontal="right" wrapText="1"/>
    </xf>
    <xf numFmtId="3" fontId="0" fillId="0" borderId="13" xfId="0" applyNumberFormat="1" applyFont="1" applyFill="1" applyBorder="1" applyProtection="1">
      <protection locked="0"/>
    </xf>
    <xf numFmtId="166" fontId="0" fillId="0" borderId="13" xfId="0" applyNumberFormat="1" applyFont="1" applyFill="1" applyBorder="1" applyProtection="1">
      <protection locked="0"/>
    </xf>
    <xf numFmtId="3" fontId="1" fillId="0" borderId="14" xfId="0" applyNumberFormat="1" applyFont="1" applyFill="1" applyBorder="1" applyProtection="1">
      <protection locked="0"/>
    </xf>
    <xf numFmtId="3" fontId="0" fillId="3" borderId="0" xfId="0" applyNumberFormat="1" applyFont="1" applyFill="1" applyBorder="1" applyProtection="1">
      <protection locked="0"/>
    </xf>
    <xf numFmtId="166" fontId="0" fillId="3" borderId="0" xfId="0" applyNumberFormat="1" applyFont="1" applyFill="1" applyBorder="1" applyProtection="1">
      <protection locked="0"/>
    </xf>
    <xf numFmtId="3" fontId="1" fillId="3" borderId="15" xfId="0" applyNumberFormat="1" applyFont="1" applyFill="1" applyBorder="1" applyProtection="1">
      <protection locked="0"/>
    </xf>
    <xf numFmtId="3" fontId="0" fillId="0" borderId="0" xfId="0" applyNumberFormat="1" applyFont="1" applyFill="1" applyBorder="1" applyProtection="1">
      <protection locked="0"/>
    </xf>
    <xf numFmtId="166" fontId="0" fillId="0" borderId="0" xfId="0" applyNumberFormat="1" applyFont="1" applyFill="1" applyBorder="1" applyProtection="1">
      <protection locked="0"/>
    </xf>
    <xf numFmtId="3" fontId="1" fillId="0" borderId="15" xfId="0" applyNumberFormat="1" applyFont="1" applyFill="1" applyBorder="1" applyProtection="1">
      <protection locked="0"/>
    </xf>
    <xf numFmtId="166" fontId="1" fillId="0" borderId="10" xfId="0" applyNumberFormat="1" applyFont="1" applyFill="1" applyBorder="1"/>
    <xf numFmtId="0" fontId="5" fillId="0" borderId="29" xfId="0" applyFont="1" applyFill="1" applyBorder="1" applyAlignment="1" applyProtection="1">
      <alignment vertical="center"/>
      <protection locked="0"/>
    </xf>
    <xf numFmtId="0" fontId="7" fillId="0" borderId="29" xfId="0" applyFont="1" applyFill="1" applyBorder="1" applyAlignment="1" applyProtection="1">
      <alignment vertical="center"/>
      <protection locked="0"/>
    </xf>
    <xf numFmtId="1" fontId="14" fillId="0" borderId="10" xfId="0" applyNumberFormat="1" applyFont="1" applyFill="1" applyBorder="1" applyAlignment="1">
      <alignment horizontal="right" wrapText="1"/>
    </xf>
    <xf numFmtId="3" fontId="0" fillId="0" borderId="13" xfId="0" applyNumberFormat="1" applyFont="1" applyFill="1" applyBorder="1"/>
    <xf numFmtId="3" fontId="0" fillId="0" borderId="0" xfId="0" applyNumberFormat="1" applyFont="1" applyFill="1"/>
    <xf numFmtId="3" fontId="0" fillId="3" borderId="0" xfId="0" applyNumberFormat="1" applyFont="1" applyFill="1" applyBorder="1"/>
    <xf numFmtId="3" fontId="0" fillId="0" borderId="0" xfId="0" applyNumberFormat="1" applyFont="1" applyFill="1" applyBorder="1"/>
    <xf numFmtId="3" fontId="1" fillId="0" borderId="13" xfId="0" applyNumberFormat="1" applyFont="1" applyFill="1" applyBorder="1" applyProtection="1">
      <protection locked="0"/>
    </xf>
    <xf numFmtId="164" fontId="15" fillId="0" borderId="14" xfId="0" applyNumberFormat="1" applyFont="1" applyFill="1" applyBorder="1" applyProtection="1">
      <protection locked="0"/>
    </xf>
    <xf numFmtId="3" fontId="1" fillId="3" borderId="0" xfId="0" applyNumberFormat="1" applyFont="1" applyFill="1" applyBorder="1" applyProtection="1">
      <protection locked="0"/>
    </xf>
    <xf numFmtId="164" fontId="15" fillId="3" borderId="15" xfId="0" applyNumberFormat="1" applyFont="1" applyFill="1" applyBorder="1" applyProtection="1">
      <protection locked="0"/>
    </xf>
    <xf numFmtId="3" fontId="1" fillId="0" borderId="0" xfId="0" applyNumberFormat="1" applyFont="1" applyFill="1" applyBorder="1" applyProtection="1">
      <protection locked="0"/>
    </xf>
    <xf numFmtId="164" fontId="15" fillId="0" borderId="15" xfId="0" applyNumberFormat="1" applyFont="1" applyFill="1" applyBorder="1" applyProtection="1">
      <protection locked="0"/>
    </xf>
    <xf numFmtId="0" fontId="7" fillId="0" borderId="0" xfId="0" applyFont="1" applyFill="1" applyBorder="1" applyAlignment="1" applyProtection="1">
      <alignment vertical="top"/>
      <protection locked="0"/>
    </xf>
    <xf numFmtId="0" fontId="12" fillId="0" borderId="9" xfId="0" applyFont="1" applyFill="1" applyBorder="1" applyAlignment="1" applyProtection="1">
      <alignment horizontal="left" vertical="top" wrapText="1"/>
      <protection locked="0"/>
    </xf>
    <xf numFmtId="0" fontId="13" fillId="0" borderId="3" xfId="0" applyFont="1" applyFill="1" applyBorder="1"/>
    <xf numFmtId="165" fontId="0" fillId="0" borderId="13" xfId="0" applyNumberFormat="1" applyFont="1" applyFill="1" applyBorder="1" applyProtection="1">
      <protection locked="0"/>
    </xf>
    <xf numFmtId="165" fontId="0" fillId="0" borderId="5" xfId="0" applyNumberFormat="1" applyFont="1" applyFill="1" applyBorder="1" applyProtection="1">
      <protection locked="0"/>
    </xf>
    <xf numFmtId="0" fontId="0" fillId="0" borderId="5" xfId="0" applyFont="1" applyFill="1" applyBorder="1" applyAlignment="1">
      <alignment horizontal="left"/>
    </xf>
    <xf numFmtId="165" fontId="0" fillId="3" borderId="0" xfId="0" applyNumberFormat="1" applyFont="1" applyFill="1" applyBorder="1" applyProtection="1">
      <protection locked="0"/>
    </xf>
    <xf numFmtId="165" fontId="0" fillId="3" borderId="6" xfId="0" applyNumberFormat="1" applyFont="1" applyFill="1" applyBorder="1" applyProtection="1">
      <protection locked="0"/>
    </xf>
    <xf numFmtId="0" fontId="0" fillId="3" borderId="6" xfId="0" applyFont="1" applyFill="1" applyBorder="1" applyAlignment="1">
      <alignment horizontal="left"/>
    </xf>
    <xf numFmtId="165" fontId="0" fillId="0" borderId="0" xfId="0" applyNumberFormat="1" applyFont="1" applyFill="1" applyBorder="1" applyProtection="1">
      <protection locked="0"/>
    </xf>
    <xf numFmtId="165" fontId="0" fillId="0" borderId="6" xfId="0" applyNumberFormat="1" applyFont="1" applyFill="1" applyBorder="1" applyProtection="1">
      <protection locked="0"/>
    </xf>
    <xf numFmtId="0" fontId="0" fillId="0" borderId="6" xfId="0" applyFont="1" applyFill="1" applyBorder="1" applyAlignment="1">
      <alignment horizontal="left"/>
    </xf>
    <xf numFmtId="0" fontId="0" fillId="3" borderId="8" xfId="0" applyFont="1" applyFill="1" applyBorder="1" applyAlignment="1">
      <alignment horizontal="left"/>
    </xf>
    <xf numFmtId="165" fontId="1" fillId="0" borderId="10" xfId="0" applyNumberFormat="1" applyFont="1" applyFill="1" applyBorder="1"/>
    <xf numFmtId="165" fontId="1" fillId="0" borderId="3" xfId="0" applyNumberFormat="1" applyFont="1" applyFill="1" applyBorder="1"/>
    <xf numFmtId="0" fontId="1" fillId="0" borderId="3" xfId="0" applyFont="1" applyFill="1" applyBorder="1" applyAlignment="1">
      <alignment horizontal="left"/>
    </xf>
    <xf numFmtId="0" fontId="21" fillId="0" borderId="0" xfId="0" applyFont="1" applyFill="1"/>
    <xf numFmtId="165" fontId="0" fillId="3" borderId="10" xfId="0" applyNumberFormat="1" applyFont="1" applyFill="1" applyBorder="1"/>
    <xf numFmtId="165" fontId="0" fillId="3" borderId="3" xfId="0" applyNumberFormat="1" applyFont="1" applyFill="1" applyBorder="1"/>
    <xf numFmtId="0" fontId="0" fillId="3" borderId="10" xfId="0" applyFont="1" applyFill="1" applyBorder="1" applyAlignment="1">
      <alignment horizontal="right"/>
    </xf>
    <xf numFmtId="0" fontId="0" fillId="3" borderId="3" xfId="0" applyFont="1" applyFill="1" applyBorder="1" applyAlignment="1">
      <alignment horizontal="right"/>
    </xf>
    <xf numFmtId="0" fontId="21" fillId="0" borderId="0" xfId="0" applyFont="1" applyFill="1" applyBorder="1"/>
    <xf numFmtId="0" fontId="23" fillId="0" borderId="0" xfId="0" applyFont="1" applyFill="1"/>
    <xf numFmtId="165" fontId="0" fillId="0" borderId="0" xfId="0" applyNumberFormat="1" applyFont="1" applyFill="1"/>
    <xf numFmtId="0" fontId="4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1" fillId="3" borderId="30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</cellXfs>
  <cellStyles count="1">
    <cellStyle name="Standard" xfId="0" builtinId="0"/>
  </cellStyles>
  <dxfs count="16"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1"/>
  <sheetViews>
    <sheetView showGridLines="0" tabSelected="1" workbookViewId="0">
      <selection activeCell="A4" sqref="A4:E4"/>
    </sheetView>
  </sheetViews>
  <sheetFormatPr baseColWidth="10" defaultColWidth="11.42578125" defaultRowHeight="12.75" x14ac:dyDescent="0.2"/>
  <cols>
    <col min="1" max="1" width="15.5703125" style="1" customWidth="1"/>
    <col min="2" max="2" width="14.85546875" style="1" customWidth="1"/>
    <col min="3" max="3" width="22.85546875" style="1" customWidth="1"/>
    <col min="4" max="4" width="12.85546875" style="1" customWidth="1"/>
    <col min="5" max="5" width="10.140625" style="1" customWidth="1"/>
    <col min="6" max="6" width="11.42578125" style="1" customWidth="1"/>
    <col min="7" max="16384" width="11.42578125" style="1"/>
  </cols>
  <sheetData>
    <row r="1" spans="1:5" ht="27.75" customHeight="1" x14ac:dyDescent="0.4">
      <c r="A1" s="171" t="s">
        <v>0</v>
      </c>
      <c r="B1" s="171"/>
      <c r="C1" s="171"/>
      <c r="D1" s="171"/>
      <c r="E1" s="171"/>
    </row>
    <row r="2" spans="1:5" ht="24.75" customHeight="1" x14ac:dyDescent="0.35">
      <c r="A2" s="172"/>
      <c r="B2" s="172"/>
      <c r="C2" s="172"/>
      <c r="D2" s="172"/>
      <c r="E2" s="172"/>
    </row>
    <row r="3" spans="1:5" ht="18" customHeight="1" x14ac:dyDescent="0.25">
      <c r="A3" s="173" t="str">
        <f>"Assessment year "&amp;C31</f>
        <v>Assessment year 2014</v>
      </c>
      <c r="B3" s="173"/>
      <c r="C3" s="173"/>
      <c r="D3" s="173"/>
      <c r="E3" s="173"/>
    </row>
    <row r="4" spans="1:5" ht="18" customHeight="1" x14ac:dyDescent="0.25">
      <c r="A4" s="173" t="str">
        <f>"Reference year "&amp;C30</f>
        <v>Reference year 2018</v>
      </c>
      <c r="B4" s="173"/>
      <c r="C4" s="173"/>
      <c r="D4" s="173"/>
      <c r="E4" s="173"/>
    </row>
    <row r="12" spans="1:5" x14ac:dyDescent="0.2">
      <c r="B12" s="2" t="s">
        <v>1</v>
      </c>
      <c r="C12" s="3" t="s">
        <v>2</v>
      </c>
      <c r="D12" s="4"/>
    </row>
    <row r="13" spans="1:5" x14ac:dyDescent="0.2">
      <c r="B13" s="5" t="s">
        <v>3</v>
      </c>
      <c r="C13" s="6" t="s">
        <v>4</v>
      </c>
      <c r="D13" s="7"/>
    </row>
    <row r="14" spans="1:5" x14ac:dyDescent="0.2">
      <c r="B14" s="5" t="s">
        <v>5</v>
      </c>
      <c r="C14" s="6" t="s">
        <v>6</v>
      </c>
      <c r="D14" s="7"/>
    </row>
    <row r="15" spans="1:5" x14ac:dyDescent="0.2">
      <c r="B15" s="5" t="s">
        <v>7</v>
      </c>
      <c r="C15" s="6" t="s">
        <v>7</v>
      </c>
      <c r="D15" s="7"/>
    </row>
    <row r="16" spans="1:5" x14ac:dyDescent="0.2">
      <c r="B16" s="5" t="s">
        <v>8</v>
      </c>
      <c r="C16" s="6" t="s">
        <v>9</v>
      </c>
      <c r="D16" s="7"/>
    </row>
    <row r="17" spans="2:4" x14ac:dyDescent="0.2">
      <c r="B17" s="5" t="s">
        <v>10</v>
      </c>
      <c r="C17" s="6" t="s">
        <v>11</v>
      </c>
      <c r="D17" s="7"/>
    </row>
    <row r="18" spans="2:4" x14ac:dyDescent="0.2">
      <c r="B18" s="5" t="s">
        <v>12</v>
      </c>
      <c r="C18" s="6" t="s">
        <v>13</v>
      </c>
      <c r="D18" s="7"/>
    </row>
    <row r="19" spans="2:4" x14ac:dyDescent="0.2">
      <c r="B19" s="5" t="s">
        <v>14</v>
      </c>
      <c r="C19" s="6" t="s">
        <v>15</v>
      </c>
      <c r="D19" s="7"/>
    </row>
    <row r="20" spans="2:4" x14ac:dyDescent="0.2">
      <c r="B20" s="5" t="s">
        <v>16</v>
      </c>
      <c r="C20" s="6" t="s">
        <v>17</v>
      </c>
      <c r="D20" s="7"/>
    </row>
    <row r="25" spans="2:4" x14ac:dyDescent="0.2">
      <c r="B25" s="8" t="s">
        <v>18</v>
      </c>
      <c r="C25" s="9"/>
    </row>
    <row r="26" spans="2:4" x14ac:dyDescent="0.2">
      <c r="B26" s="10" t="s">
        <v>19</v>
      </c>
      <c r="C26" s="11" t="s">
        <v>20</v>
      </c>
    </row>
    <row r="27" spans="2:4" x14ac:dyDescent="0.2">
      <c r="B27" s="10" t="s">
        <v>21</v>
      </c>
      <c r="C27" s="12" t="s">
        <v>22</v>
      </c>
    </row>
    <row r="28" spans="2:4" x14ac:dyDescent="0.2">
      <c r="B28" s="10" t="s">
        <v>23</v>
      </c>
      <c r="C28" s="12" t="s">
        <v>24</v>
      </c>
    </row>
    <row r="29" spans="2:4" x14ac:dyDescent="0.2">
      <c r="B29" s="10" t="s">
        <v>25</v>
      </c>
      <c r="C29" s="12" t="s">
        <v>26</v>
      </c>
    </row>
    <row r="30" spans="2:4" x14ac:dyDescent="0.2">
      <c r="B30" s="10" t="s">
        <v>27</v>
      </c>
      <c r="C30" s="12">
        <v>2018</v>
      </c>
    </row>
    <row r="31" spans="2:4" x14ac:dyDescent="0.2">
      <c r="B31" s="13" t="s">
        <v>28</v>
      </c>
      <c r="C31" s="14">
        <v>2014</v>
      </c>
    </row>
  </sheetData>
  <mergeCells count="4">
    <mergeCell ref="A1:E1"/>
    <mergeCell ref="A2:E2"/>
    <mergeCell ref="A3:E3"/>
    <mergeCell ref="A4:E4"/>
  </mergeCells>
  <conditionalFormatting sqref="C26:C31">
    <cfRule type="expression" dxfId="15" priority="1" stopIfTrue="1">
      <formula>ISBLANK(C26)</formula>
    </cfRule>
  </conditionalFormatting>
  <printOptions verticalCentered="1"/>
  <pageMargins left="1.1417322834645669" right="0.78740157480314965" top="1.8897637795275593" bottom="0.39370078740157483" header="0.47244094488188981" footer="0.19685039370078741"/>
  <pageSetup paperSize="9" r:id="rId1"/>
  <headerFooter>
    <oddHeader>&amp;L&amp;G</oddHeader>
    <oddFooter>&amp;CPage &amp;P</oddFooter>
  </headerFooter>
  <customProperties>
    <customPr name="EpmWorksheetKeyString_GUID" r:id="rId2"/>
  </customProperties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36"/>
  <sheetViews>
    <sheetView showGridLines="0" workbookViewId="0"/>
  </sheetViews>
  <sheetFormatPr baseColWidth="10" defaultColWidth="9.140625" defaultRowHeight="12.75" x14ac:dyDescent="0.2"/>
  <cols>
    <col min="1" max="1" width="1.42578125" style="15" customWidth="1"/>
    <col min="2" max="2" width="15.85546875" style="1" customWidth="1"/>
    <col min="3" max="3" width="15.42578125" style="1" customWidth="1"/>
    <col min="4" max="4" width="18.5703125" style="1" customWidth="1"/>
    <col min="5" max="10" width="20.42578125" style="1" customWidth="1"/>
  </cols>
  <sheetData>
    <row r="1" spans="1:12" ht="32.25" customHeight="1" x14ac:dyDescent="0.2">
      <c r="B1" s="16" t="str">
        <f>"Personal income "&amp;Info!C31</f>
        <v>Personal income 2014</v>
      </c>
      <c r="D1" s="17"/>
      <c r="E1" s="18" t="str">
        <f>Info!A4</f>
        <v>Reference year 2018</v>
      </c>
      <c r="F1" s="19"/>
      <c r="J1" s="20" t="str">
        <f>Info!$C$28</f>
        <v>FA_2018_20170823</v>
      </c>
    </row>
    <row r="2" spans="1:12" s="21" customFormat="1" x14ac:dyDescent="0.2">
      <c r="A2" s="22"/>
      <c r="B2" s="23" t="s">
        <v>29</v>
      </c>
      <c r="C2" s="24" t="s">
        <v>30</v>
      </c>
      <c r="D2" s="24" t="s">
        <v>31</v>
      </c>
      <c r="E2" s="24" t="s">
        <v>32</v>
      </c>
      <c r="F2" s="24" t="s">
        <v>33</v>
      </c>
      <c r="G2" s="24" t="s">
        <v>34</v>
      </c>
      <c r="H2" s="24" t="s">
        <v>35</v>
      </c>
      <c r="I2" s="24" t="s">
        <v>36</v>
      </c>
      <c r="J2" s="25" t="s">
        <v>37</v>
      </c>
    </row>
    <row r="3" spans="1:12" s="26" customFormat="1" ht="11.25" customHeight="1" x14ac:dyDescent="0.2">
      <c r="A3" s="27"/>
      <c r="B3" s="28" t="s">
        <v>38</v>
      </c>
      <c r="C3" s="29"/>
      <c r="D3" s="29"/>
      <c r="E3" s="29"/>
      <c r="F3" s="29"/>
      <c r="G3" s="30"/>
      <c r="H3" s="30"/>
      <c r="I3" s="29"/>
      <c r="J3" s="31" t="s">
        <v>39</v>
      </c>
    </row>
    <row r="4" spans="1:12" ht="80.25" customHeight="1" x14ac:dyDescent="0.2">
      <c r="B4" s="32"/>
      <c r="C4" s="33" t="s">
        <v>40</v>
      </c>
      <c r="D4" s="33" t="s">
        <v>41</v>
      </c>
      <c r="E4" s="33" t="s">
        <v>42</v>
      </c>
      <c r="F4" s="33" t="s">
        <v>43</v>
      </c>
      <c r="G4" s="33" t="s">
        <v>44</v>
      </c>
      <c r="H4" s="33" t="s">
        <v>45</v>
      </c>
      <c r="I4" s="33" t="s">
        <v>46</v>
      </c>
      <c r="J4" s="34" t="s">
        <v>47</v>
      </c>
    </row>
    <row r="5" spans="1:12" s="35" customFormat="1" ht="22.5" customHeight="1" x14ac:dyDescent="0.2">
      <c r="A5" s="36"/>
      <c r="B5" s="37" t="s">
        <v>48</v>
      </c>
      <c r="C5" s="38" t="s">
        <v>49</v>
      </c>
      <c r="D5" s="38" t="s">
        <v>49</v>
      </c>
      <c r="E5" s="38" t="s">
        <v>50</v>
      </c>
      <c r="F5" s="38" t="s">
        <v>49</v>
      </c>
      <c r="G5" s="38" t="s">
        <v>49</v>
      </c>
      <c r="H5" s="38" t="s">
        <v>49</v>
      </c>
      <c r="I5" s="38" t="s">
        <v>49</v>
      </c>
      <c r="J5" s="39"/>
    </row>
    <row r="6" spans="1:12" s="35" customFormat="1" ht="11.25" customHeight="1" x14ac:dyDescent="0.2">
      <c r="A6" s="36"/>
      <c r="B6" s="37" t="s">
        <v>51</v>
      </c>
      <c r="C6" s="40"/>
      <c r="D6" s="40" t="s">
        <v>52</v>
      </c>
      <c r="E6" s="40" t="s">
        <v>53</v>
      </c>
      <c r="F6" s="40"/>
      <c r="G6" s="40" t="s">
        <v>52</v>
      </c>
      <c r="H6" s="40"/>
      <c r="I6" s="40" t="s">
        <v>52</v>
      </c>
      <c r="J6" s="39" t="s">
        <v>52</v>
      </c>
    </row>
    <row r="7" spans="1:12" x14ac:dyDescent="0.2">
      <c r="B7" s="41" t="s">
        <v>54</v>
      </c>
      <c r="C7" s="42">
        <v>875801</v>
      </c>
      <c r="D7" s="42">
        <v>59058213.399999999</v>
      </c>
      <c r="E7" s="42">
        <v>30800</v>
      </c>
      <c r="F7" s="42">
        <v>258478</v>
      </c>
      <c r="G7" s="42">
        <v>3123599.6</v>
      </c>
      <c r="H7" s="42">
        <v>617323</v>
      </c>
      <c r="I7" s="42">
        <v>55934613.799999997</v>
      </c>
      <c r="J7" s="43">
        <f t="shared" ref="J7:J32" si="0">I7-(E7/1000*H7)</f>
        <v>36921065.399999991</v>
      </c>
      <c r="K7" s="1"/>
      <c r="L7" s="44"/>
    </row>
    <row r="8" spans="1:12" x14ac:dyDescent="0.2">
      <c r="B8" s="45" t="s">
        <v>55</v>
      </c>
      <c r="C8" s="46">
        <v>639758</v>
      </c>
      <c r="D8" s="46">
        <v>31826346.899999999</v>
      </c>
      <c r="E8" s="46">
        <v>30800</v>
      </c>
      <c r="F8" s="46">
        <v>226483</v>
      </c>
      <c r="G8" s="46">
        <v>2553645.2999999998</v>
      </c>
      <c r="H8" s="46">
        <v>413275</v>
      </c>
      <c r="I8" s="46">
        <v>29272701.600000001</v>
      </c>
      <c r="J8" s="47">
        <f t="shared" si="0"/>
        <v>16543831.600000001</v>
      </c>
      <c r="K8" s="1"/>
      <c r="L8" s="44"/>
    </row>
    <row r="9" spans="1:12" x14ac:dyDescent="0.2">
      <c r="B9" s="48" t="s">
        <v>56</v>
      </c>
      <c r="C9" s="49">
        <v>233132</v>
      </c>
      <c r="D9" s="49">
        <v>12989567.199999999</v>
      </c>
      <c r="E9" s="49">
        <v>30800</v>
      </c>
      <c r="F9" s="49">
        <v>70731</v>
      </c>
      <c r="G9" s="49">
        <v>963219.2</v>
      </c>
      <c r="H9" s="49">
        <v>162401</v>
      </c>
      <c r="I9" s="49">
        <v>12026348</v>
      </c>
      <c r="J9" s="50">
        <f t="shared" si="0"/>
        <v>7024397.2000000002</v>
      </c>
      <c r="K9" s="1"/>
      <c r="L9" s="44"/>
    </row>
    <row r="10" spans="1:12" x14ac:dyDescent="0.2">
      <c r="B10" s="45" t="s">
        <v>57</v>
      </c>
      <c r="C10" s="46">
        <v>20707</v>
      </c>
      <c r="D10" s="46">
        <v>1049182.3999999999</v>
      </c>
      <c r="E10" s="46">
        <v>30800</v>
      </c>
      <c r="F10" s="46">
        <v>6355</v>
      </c>
      <c r="G10" s="46">
        <v>92842.8</v>
      </c>
      <c r="H10" s="46">
        <v>14352</v>
      </c>
      <c r="I10" s="46">
        <v>956339.6</v>
      </c>
      <c r="J10" s="47">
        <f t="shared" si="0"/>
        <v>514297.99999999994</v>
      </c>
      <c r="K10" s="1"/>
      <c r="L10" s="44"/>
    </row>
    <row r="11" spans="1:12" x14ac:dyDescent="0.2">
      <c r="B11" s="48" t="s">
        <v>58</v>
      </c>
      <c r="C11" s="49">
        <v>91874</v>
      </c>
      <c r="D11" s="49">
        <v>8800698.8000000007</v>
      </c>
      <c r="E11" s="49">
        <v>30800</v>
      </c>
      <c r="F11" s="49">
        <v>26213</v>
      </c>
      <c r="G11" s="49">
        <v>343960.8</v>
      </c>
      <c r="H11" s="49">
        <v>65661</v>
      </c>
      <c r="I11" s="49">
        <v>8456738</v>
      </c>
      <c r="J11" s="50">
        <f t="shared" si="0"/>
        <v>6434379.2000000002</v>
      </c>
      <c r="K11" s="1"/>
      <c r="L11" s="44"/>
    </row>
    <row r="12" spans="1:12" x14ac:dyDescent="0.2">
      <c r="B12" s="45" t="s">
        <v>59</v>
      </c>
      <c r="C12" s="46">
        <v>21922</v>
      </c>
      <c r="D12" s="46">
        <v>1286581.6000000001</v>
      </c>
      <c r="E12" s="46">
        <v>30800</v>
      </c>
      <c r="F12" s="46">
        <v>6713</v>
      </c>
      <c r="G12" s="46">
        <v>94656.7</v>
      </c>
      <c r="H12" s="46">
        <v>15209</v>
      </c>
      <c r="I12" s="46">
        <v>1191924.8999999999</v>
      </c>
      <c r="J12" s="47">
        <f t="shared" si="0"/>
        <v>723487.7</v>
      </c>
      <c r="K12" s="1"/>
      <c r="L12" s="44"/>
    </row>
    <row r="13" spans="1:12" x14ac:dyDescent="0.2">
      <c r="B13" s="48" t="s">
        <v>60</v>
      </c>
      <c r="C13" s="49">
        <v>25484</v>
      </c>
      <c r="D13" s="49">
        <v>2143413.7999999998</v>
      </c>
      <c r="E13" s="49">
        <v>30800</v>
      </c>
      <c r="F13" s="49">
        <v>6668</v>
      </c>
      <c r="G13" s="49">
        <v>97146.7</v>
      </c>
      <c r="H13" s="49">
        <v>18816</v>
      </c>
      <c r="I13" s="49">
        <v>2046267.1</v>
      </c>
      <c r="J13" s="50">
        <f t="shared" si="0"/>
        <v>1466734.3</v>
      </c>
      <c r="K13" s="1"/>
      <c r="L13" s="44"/>
    </row>
    <row r="14" spans="1:12" x14ac:dyDescent="0.2">
      <c r="B14" s="45" t="s">
        <v>61</v>
      </c>
      <c r="C14" s="46">
        <v>23583</v>
      </c>
      <c r="D14" s="46">
        <v>1201377.2</v>
      </c>
      <c r="E14" s="46">
        <v>30800</v>
      </c>
      <c r="F14" s="46">
        <v>7774</v>
      </c>
      <c r="G14" s="46">
        <v>112132.7</v>
      </c>
      <c r="H14" s="46">
        <v>15809</v>
      </c>
      <c r="I14" s="46">
        <v>1089244.5</v>
      </c>
      <c r="J14" s="47">
        <f t="shared" si="0"/>
        <v>602327.30000000005</v>
      </c>
      <c r="K14" s="1"/>
      <c r="L14" s="44"/>
    </row>
    <row r="15" spans="1:12" x14ac:dyDescent="0.2">
      <c r="B15" s="48" t="s">
        <v>62</v>
      </c>
      <c r="C15" s="49">
        <v>70677</v>
      </c>
      <c r="D15" s="49">
        <v>6566660.5999999996</v>
      </c>
      <c r="E15" s="49">
        <v>30800</v>
      </c>
      <c r="F15" s="49">
        <v>17702</v>
      </c>
      <c r="G15" s="49">
        <v>210765.6</v>
      </c>
      <c r="H15" s="49">
        <v>52975</v>
      </c>
      <c r="I15" s="49">
        <v>6355895</v>
      </c>
      <c r="J15" s="50">
        <f t="shared" si="0"/>
        <v>4724265</v>
      </c>
      <c r="K15" s="1"/>
      <c r="L15" s="44"/>
    </row>
    <row r="16" spans="1:12" x14ac:dyDescent="0.2">
      <c r="B16" s="45" t="s">
        <v>63</v>
      </c>
      <c r="C16" s="46">
        <v>173745</v>
      </c>
      <c r="D16" s="46">
        <v>9200328.8000000007</v>
      </c>
      <c r="E16" s="46">
        <v>30800</v>
      </c>
      <c r="F16" s="46">
        <v>58661</v>
      </c>
      <c r="G16" s="46">
        <v>735259.5</v>
      </c>
      <c r="H16" s="46">
        <v>115084</v>
      </c>
      <c r="I16" s="46">
        <v>8465069.3000000007</v>
      </c>
      <c r="J16" s="47">
        <f t="shared" si="0"/>
        <v>4920482.1000000006</v>
      </c>
      <c r="K16" s="1"/>
      <c r="L16" s="44"/>
    </row>
    <row r="17" spans="2:12" x14ac:dyDescent="0.2">
      <c r="B17" s="48" t="s">
        <v>64</v>
      </c>
      <c r="C17" s="49">
        <v>165307</v>
      </c>
      <c r="D17" s="49">
        <v>8853928.5999999996</v>
      </c>
      <c r="E17" s="49">
        <v>30800</v>
      </c>
      <c r="F17" s="49">
        <v>51643</v>
      </c>
      <c r="G17" s="49">
        <v>621817.9</v>
      </c>
      <c r="H17" s="49">
        <v>113664</v>
      </c>
      <c r="I17" s="49">
        <v>8232110.7000000002</v>
      </c>
      <c r="J17" s="50">
        <f t="shared" si="0"/>
        <v>4731259.5</v>
      </c>
      <c r="K17" s="1"/>
      <c r="L17" s="44"/>
    </row>
    <row r="18" spans="2:12" x14ac:dyDescent="0.2">
      <c r="B18" s="45" t="s">
        <v>65</v>
      </c>
      <c r="C18" s="46">
        <v>124042</v>
      </c>
      <c r="D18" s="46">
        <v>7930199.4000000004</v>
      </c>
      <c r="E18" s="46">
        <v>30800</v>
      </c>
      <c r="F18" s="46">
        <v>43816</v>
      </c>
      <c r="G18" s="46">
        <v>551359.69999999995</v>
      </c>
      <c r="H18" s="46">
        <v>80226</v>
      </c>
      <c r="I18" s="46">
        <v>7378839.7000000002</v>
      </c>
      <c r="J18" s="47">
        <f t="shared" si="0"/>
        <v>4907878.9000000004</v>
      </c>
      <c r="K18" s="1"/>
      <c r="L18" s="44"/>
    </row>
    <row r="19" spans="2:12" x14ac:dyDescent="0.2">
      <c r="B19" s="48" t="s">
        <v>66</v>
      </c>
      <c r="C19" s="49">
        <v>168973</v>
      </c>
      <c r="D19" s="49">
        <v>11069752.5</v>
      </c>
      <c r="E19" s="49">
        <v>30800</v>
      </c>
      <c r="F19" s="49">
        <v>46283</v>
      </c>
      <c r="G19" s="49">
        <v>538552.4</v>
      </c>
      <c r="H19" s="49">
        <v>122690</v>
      </c>
      <c r="I19" s="49">
        <v>10531200.1</v>
      </c>
      <c r="J19" s="50">
        <f t="shared" si="0"/>
        <v>6752348.0999999996</v>
      </c>
      <c r="K19" s="1"/>
      <c r="L19" s="44"/>
    </row>
    <row r="20" spans="2:12" x14ac:dyDescent="0.2">
      <c r="B20" s="45" t="s">
        <v>67</v>
      </c>
      <c r="C20" s="46">
        <v>47672</v>
      </c>
      <c r="D20" s="46">
        <v>2552473.7000000002</v>
      </c>
      <c r="E20" s="46">
        <v>30800</v>
      </c>
      <c r="F20" s="46">
        <v>15177</v>
      </c>
      <c r="G20" s="46">
        <v>208786.2</v>
      </c>
      <c r="H20" s="46">
        <v>32495</v>
      </c>
      <c r="I20" s="46">
        <v>2343687.5</v>
      </c>
      <c r="J20" s="47">
        <f t="shared" si="0"/>
        <v>1342841.5</v>
      </c>
      <c r="K20" s="1"/>
      <c r="L20" s="44"/>
    </row>
    <row r="21" spans="2:12" x14ac:dyDescent="0.2">
      <c r="B21" s="48" t="s">
        <v>68</v>
      </c>
      <c r="C21" s="49">
        <v>32571</v>
      </c>
      <c r="D21" s="49">
        <v>1770761.8</v>
      </c>
      <c r="E21" s="49">
        <v>30800</v>
      </c>
      <c r="F21" s="49">
        <v>10852</v>
      </c>
      <c r="G21" s="49">
        <v>149249.4</v>
      </c>
      <c r="H21" s="49">
        <v>21719</v>
      </c>
      <c r="I21" s="49">
        <v>1621512.4</v>
      </c>
      <c r="J21" s="50">
        <f t="shared" si="0"/>
        <v>952567.19999999984</v>
      </c>
      <c r="K21" s="1"/>
      <c r="L21" s="44"/>
    </row>
    <row r="22" spans="2:12" x14ac:dyDescent="0.2">
      <c r="B22" s="45" t="s">
        <v>69</v>
      </c>
      <c r="C22" s="46">
        <v>9302</v>
      </c>
      <c r="D22" s="46">
        <v>531479</v>
      </c>
      <c r="E22" s="46">
        <v>30800</v>
      </c>
      <c r="F22" s="46">
        <v>3001</v>
      </c>
      <c r="G22" s="46">
        <v>42528.6</v>
      </c>
      <c r="H22" s="46">
        <v>6301</v>
      </c>
      <c r="I22" s="46">
        <v>488950.4</v>
      </c>
      <c r="J22" s="47">
        <f t="shared" si="0"/>
        <v>294879.59999999998</v>
      </c>
      <c r="K22" s="1"/>
      <c r="L22" s="44"/>
    </row>
    <row r="23" spans="2:12" x14ac:dyDescent="0.2">
      <c r="B23" s="48" t="s">
        <v>70</v>
      </c>
      <c r="C23" s="49">
        <v>292334</v>
      </c>
      <c r="D23" s="49">
        <v>15280190.9</v>
      </c>
      <c r="E23" s="49">
        <v>30800</v>
      </c>
      <c r="F23" s="49">
        <v>95242</v>
      </c>
      <c r="G23" s="49">
        <v>1325636</v>
      </c>
      <c r="H23" s="49">
        <v>197092</v>
      </c>
      <c r="I23" s="49">
        <v>13954554.9</v>
      </c>
      <c r="J23" s="50">
        <f t="shared" si="0"/>
        <v>7884121.2999999998</v>
      </c>
      <c r="K23" s="1"/>
      <c r="L23" s="44"/>
    </row>
    <row r="24" spans="2:12" x14ac:dyDescent="0.2">
      <c r="B24" s="45" t="s">
        <v>71</v>
      </c>
      <c r="C24" s="46">
        <v>128177</v>
      </c>
      <c r="D24" s="46">
        <v>6399016.5</v>
      </c>
      <c r="E24" s="46">
        <v>30800</v>
      </c>
      <c r="F24" s="46">
        <v>49095</v>
      </c>
      <c r="G24" s="46">
        <v>558781.30000000005</v>
      </c>
      <c r="H24" s="46">
        <v>79082</v>
      </c>
      <c r="I24" s="46">
        <v>5840235.2000000002</v>
      </c>
      <c r="J24" s="47">
        <f t="shared" si="0"/>
        <v>3404509.6</v>
      </c>
      <c r="K24" s="1"/>
      <c r="L24" s="44"/>
    </row>
    <row r="25" spans="2:12" x14ac:dyDescent="0.2">
      <c r="B25" s="48" t="s">
        <v>72</v>
      </c>
      <c r="C25" s="49">
        <v>375743</v>
      </c>
      <c r="D25" s="49">
        <v>22120052.899999999</v>
      </c>
      <c r="E25" s="49">
        <v>30800</v>
      </c>
      <c r="F25" s="49">
        <v>99237</v>
      </c>
      <c r="G25" s="49">
        <v>1309903.5</v>
      </c>
      <c r="H25" s="49">
        <v>276506</v>
      </c>
      <c r="I25" s="49">
        <v>20810149.399999999</v>
      </c>
      <c r="J25" s="50">
        <f t="shared" si="0"/>
        <v>12293764.599999998</v>
      </c>
      <c r="K25" s="1"/>
      <c r="L25" s="44"/>
    </row>
    <row r="26" spans="2:12" x14ac:dyDescent="0.2">
      <c r="B26" s="45" t="s">
        <v>73</v>
      </c>
      <c r="C26" s="46">
        <v>154462</v>
      </c>
      <c r="D26" s="46">
        <v>8534006.8000000007</v>
      </c>
      <c r="E26" s="46">
        <v>30800</v>
      </c>
      <c r="F26" s="46">
        <v>46577</v>
      </c>
      <c r="G26" s="46">
        <v>647806.69999999995</v>
      </c>
      <c r="H26" s="46">
        <v>107885</v>
      </c>
      <c r="I26" s="46">
        <v>7886200.0999999996</v>
      </c>
      <c r="J26" s="47">
        <f t="shared" si="0"/>
        <v>4563342.0999999996</v>
      </c>
      <c r="K26" s="1"/>
      <c r="L26" s="44"/>
    </row>
    <row r="27" spans="2:12" x14ac:dyDescent="0.2">
      <c r="B27" s="48" t="s">
        <v>74</v>
      </c>
      <c r="C27" s="49">
        <v>221821</v>
      </c>
      <c r="D27" s="49">
        <v>11852890.699999999</v>
      </c>
      <c r="E27" s="49">
        <v>30800</v>
      </c>
      <c r="F27" s="49">
        <v>91077</v>
      </c>
      <c r="G27" s="49">
        <v>1131861.3999999999</v>
      </c>
      <c r="H27" s="49">
        <v>130744</v>
      </c>
      <c r="I27" s="49">
        <v>10721029.300000001</v>
      </c>
      <c r="J27" s="50">
        <f t="shared" si="0"/>
        <v>6694114.1000000006</v>
      </c>
      <c r="K27" s="1"/>
      <c r="L27" s="44"/>
    </row>
    <row r="28" spans="2:12" x14ac:dyDescent="0.2">
      <c r="B28" s="45" t="s">
        <v>75</v>
      </c>
      <c r="C28" s="46">
        <v>436658</v>
      </c>
      <c r="D28" s="46">
        <v>26939098.399999999</v>
      </c>
      <c r="E28" s="46">
        <v>30800</v>
      </c>
      <c r="F28" s="46">
        <v>155275</v>
      </c>
      <c r="G28" s="46">
        <v>1742854.7</v>
      </c>
      <c r="H28" s="46">
        <v>281383</v>
      </c>
      <c r="I28" s="46">
        <v>25196243.699999999</v>
      </c>
      <c r="J28" s="47">
        <f t="shared" si="0"/>
        <v>16529647.299999999</v>
      </c>
      <c r="K28" s="1"/>
      <c r="L28" s="44"/>
    </row>
    <row r="29" spans="2:12" x14ac:dyDescent="0.2">
      <c r="B29" s="48" t="s">
        <v>76</v>
      </c>
      <c r="C29" s="49">
        <v>234245</v>
      </c>
      <c r="D29" s="49">
        <v>9810136.6999999993</v>
      </c>
      <c r="E29" s="49">
        <v>30800</v>
      </c>
      <c r="F29" s="49">
        <v>107590</v>
      </c>
      <c r="G29" s="49">
        <v>1009348</v>
      </c>
      <c r="H29" s="49">
        <v>126655</v>
      </c>
      <c r="I29" s="49">
        <v>8800788.6999999993</v>
      </c>
      <c r="J29" s="50">
        <f t="shared" si="0"/>
        <v>4899814.6999999993</v>
      </c>
      <c r="K29" s="1"/>
      <c r="L29" s="44"/>
    </row>
    <row r="30" spans="2:12" x14ac:dyDescent="0.2">
      <c r="B30" s="45" t="s">
        <v>77</v>
      </c>
      <c r="C30" s="46">
        <v>105700</v>
      </c>
      <c r="D30" s="46">
        <v>5362825.9000000004</v>
      </c>
      <c r="E30" s="46">
        <v>30800</v>
      </c>
      <c r="F30" s="46">
        <v>39219</v>
      </c>
      <c r="G30" s="46">
        <v>470991.3</v>
      </c>
      <c r="H30" s="46">
        <v>66481</v>
      </c>
      <c r="I30" s="46">
        <v>4891834.5999999996</v>
      </c>
      <c r="J30" s="47">
        <f t="shared" si="0"/>
        <v>2844219.8</v>
      </c>
      <c r="K30" s="1"/>
      <c r="L30" s="44"/>
    </row>
    <row r="31" spans="2:12" x14ac:dyDescent="0.2">
      <c r="B31" s="48" t="s">
        <v>78</v>
      </c>
      <c r="C31" s="49">
        <v>271032</v>
      </c>
      <c r="D31" s="49">
        <v>20746479</v>
      </c>
      <c r="E31" s="49">
        <v>30800</v>
      </c>
      <c r="F31" s="49">
        <v>103508</v>
      </c>
      <c r="G31" s="49">
        <v>1065316.6000000001</v>
      </c>
      <c r="H31" s="49">
        <v>167524</v>
      </c>
      <c r="I31" s="49">
        <v>19681162.399999999</v>
      </c>
      <c r="J31" s="50">
        <f t="shared" si="0"/>
        <v>14521423.199999999</v>
      </c>
      <c r="K31" s="1"/>
      <c r="L31" s="44"/>
    </row>
    <row r="32" spans="2:12" x14ac:dyDescent="0.2">
      <c r="B32" s="45" t="s">
        <v>79</v>
      </c>
      <c r="C32" s="46">
        <v>44911</v>
      </c>
      <c r="D32" s="46">
        <v>2027513.6</v>
      </c>
      <c r="E32" s="46">
        <v>30800</v>
      </c>
      <c r="F32" s="46">
        <v>17604</v>
      </c>
      <c r="G32" s="46">
        <v>224257.8</v>
      </c>
      <c r="H32" s="46">
        <v>27307</v>
      </c>
      <c r="I32" s="46">
        <v>1803255.8</v>
      </c>
      <c r="J32" s="47">
        <f t="shared" si="0"/>
        <v>962200.20000000007</v>
      </c>
      <c r="K32" s="1"/>
      <c r="L32" s="44"/>
    </row>
    <row r="33" spans="1:12" s="51" customFormat="1" x14ac:dyDescent="0.2">
      <c r="A33" s="52"/>
      <c r="B33" s="53" t="s">
        <v>80</v>
      </c>
      <c r="C33" s="54">
        <f>SUM(C7:C32)</f>
        <v>4989633</v>
      </c>
      <c r="D33" s="54">
        <f>SUM(D7:D32)</f>
        <v>295903177.10000002</v>
      </c>
      <c r="E33" s="54">
        <f>AVERAGE(E7:E32)</f>
        <v>30800</v>
      </c>
      <c r="F33" s="54">
        <f>SUM(F7:F32)</f>
        <v>1660974</v>
      </c>
      <c r="G33" s="54">
        <f>SUM(G7:G32)</f>
        <v>19926280.400000002</v>
      </c>
      <c r="H33" s="54">
        <f>SUM(H7:H32)</f>
        <v>3328659</v>
      </c>
      <c r="I33" s="54">
        <f>SUM(I7:I32)</f>
        <v>275976896.69999999</v>
      </c>
      <c r="J33" s="55">
        <f>SUM(J7:J32)</f>
        <v>173454199.49999994</v>
      </c>
      <c r="L33" s="56"/>
    </row>
    <row r="34" spans="1:12" x14ac:dyDescent="0.2">
      <c r="B34" s="52"/>
      <c r="K34" s="1"/>
    </row>
    <row r="35" spans="1:12" x14ac:dyDescent="0.2">
      <c r="K35" s="1"/>
    </row>
    <row r="36" spans="1:12" x14ac:dyDescent="0.2">
      <c r="K36" s="1"/>
    </row>
  </sheetData>
  <conditionalFormatting sqref="C7:I32">
    <cfRule type="expression" dxfId="14" priority="1" stopIfTrue="1">
      <formula>ISBLANK(C7)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>
    <oddHeader>&amp;L&amp;F&amp;R&amp;A</oddHeader>
    <oddFooter>&amp;C&amp;P/&amp;N</oddFoot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D33"/>
  <sheetViews>
    <sheetView showGridLines="0" workbookViewId="0"/>
  </sheetViews>
  <sheetFormatPr baseColWidth="10" defaultColWidth="9.140625" defaultRowHeight="12.75" x14ac:dyDescent="0.2"/>
  <cols>
    <col min="1" max="1" width="1.42578125" style="15" customWidth="1"/>
    <col min="2" max="2" width="22.42578125" style="1" customWidth="1"/>
    <col min="3" max="3" width="24.140625" style="1" customWidth="1"/>
  </cols>
  <sheetData>
    <row r="1" spans="1:4" ht="27" customHeight="1" x14ac:dyDescent="0.2">
      <c r="B1" s="57" t="str">
        <f>"Income taxed at source "&amp;Info!C31</f>
        <v>Income taxed at source 2014</v>
      </c>
      <c r="C1" s="58"/>
      <c r="D1" s="58"/>
    </row>
    <row r="2" spans="1:4" ht="15.75" customHeight="1" x14ac:dyDescent="0.25">
      <c r="B2" s="59" t="str">
        <f>Info!A4</f>
        <v>Reference year 2018</v>
      </c>
      <c r="C2" s="60"/>
    </row>
    <row r="3" spans="1:4" x14ac:dyDescent="0.2">
      <c r="B3" s="61"/>
      <c r="C3" s="20" t="str">
        <f>Info!$C$28</f>
        <v>FA_2018_20170823</v>
      </c>
    </row>
    <row r="4" spans="1:4" ht="30" customHeight="1" x14ac:dyDescent="0.2">
      <c r="B4" s="62"/>
      <c r="C4" s="63" t="s">
        <v>81</v>
      </c>
    </row>
    <row r="5" spans="1:4" x14ac:dyDescent="0.2">
      <c r="B5" s="64" t="s">
        <v>48</v>
      </c>
      <c r="C5" s="65" t="str">
        <f>"ITS_"&amp;Info!C30&amp;"_"&amp;Info!C31&amp;".xlsx"</f>
        <v>ITS_2018_2014.xlsx</v>
      </c>
    </row>
    <row r="6" spans="1:4" x14ac:dyDescent="0.2">
      <c r="A6" s="36"/>
      <c r="B6" s="66" t="s">
        <v>51</v>
      </c>
      <c r="C6" s="67" t="s">
        <v>52</v>
      </c>
    </row>
    <row r="7" spans="1:4" ht="15" customHeight="1" x14ac:dyDescent="0.2">
      <c r="A7" s="68"/>
      <c r="B7" s="69" t="s">
        <v>54</v>
      </c>
      <c r="C7" s="70">
        <v>2137126.2324725999</v>
      </c>
    </row>
    <row r="8" spans="1:4" ht="15" customHeight="1" x14ac:dyDescent="0.2">
      <c r="A8" s="68"/>
      <c r="B8" s="71" t="s">
        <v>55</v>
      </c>
      <c r="C8" s="72">
        <v>697117.01240068197</v>
      </c>
    </row>
    <row r="9" spans="1:4" ht="15" customHeight="1" x14ac:dyDescent="0.2">
      <c r="A9" s="68"/>
      <c r="B9" s="73" t="s">
        <v>56</v>
      </c>
      <c r="C9" s="74">
        <v>273965.98934550199</v>
      </c>
    </row>
    <row r="10" spans="1:4" ht="15" customHeight="1" x14ac:dyDescent="0.2">
      <c r="A10" s="68"/>
      <c r="B10" s="71" t="s">
        <v>57</v>
      </c>
      <c r="C10" s="72">
        <v>32486.903883499999</v>
      </c>
    </row>
    <row r="11" spans="1:4" ht="15" customHeight="1" x14ac:dyDescent="0.2">
      <c r="A11" s="68"/>
      <c r="B11" s="73" t="s">
        <v>58</v>
      </c>
      <c r="C11" s="74">
        <v>143223.467925901</v>
      </c>
    </row>
    <row r="12" spans="1:4" ht="15" customHeight="1" x14ac:dyDescent="0.2">
      <c r="A12" s="68"/>
      <c r="B12" s="71" t="s">
        <v>59</v>
      </c>
      <c r="C12" s="72">
        <v>34672.200062728298</v>
      </c>
    </row>
    <row r="13" spans="1:4" ht="15" customHeight="1" x14ac:dyDescent="0.2">
      <c r="A13" s="68"/>
      <c r="B13" s="73" t="s">
        <v>60</v>
      </c>
      <c r="C13" s="74">
        <v>36420.901127679397</v>
      </c>
    </row>
    <row r="14" spans="1:4" ht="15" customHeight="1" x14ac:dyDescent="0.2">
      <c r="A14" s="68"/>
      <c r="B14" s="71" t="s">
        <v>61</v>
      </c>
      <c r="C14" s="72">
        <v>46872.067424721703</v>
      </c>
    </row>
    <row r="15" spans="1:4" ht="15" customHeight="1" x14ac:dyDescent="0.2">
      <c r="A15" s="68"/>
      <c r="B15" s="73" t="s">
        <v>62</v>
      </c>
      <c r="C15" s="74">
        <v>230787.66567637099</v>
      </c>
    </row>
    <row r="16" spans="1:4" ht="15" customHeight="1" x14ac:dyDescent="0.2">
      <c r="A16" s="68"/>
      <c r="B16" s="71" t="s">
        <v>63</v>
      </c>
      <c r="C16" s="72">
        <v>243397.29216982299</v>
      </c>
    </row>
    <row r="17" spans="1:3" ht="15" customHeight="1" x14ac:dyDescent="0.2">
      <c r="A17" s="68"/>
      <c r="B17" s="73" t="s">
        <v>64</v>
      </c>
      <c r="C17" s="74">
        <v>158495.67849478999</v>
      </c>
    </row>
    <row r="18" spans="1:3" ht="15" customHeight="1" x14ac:dyDescent="0.2">
      <c r="A18" s="68"/>
      <c r="B18" s="71" t="s">
        <v>65</v>
      </c>
      <c r="C18" s="72">
        <v>701766.83171337598</v>
      </c>
    </row>
    <row r="19" spans="1:3" ht="15" customHeight="1" x14ac:dyDescent="0.2">
      <c r="A19" s="68"/>
      <c r="B19" s="73" t="s">
        <v>66</v>
      </c>
      <c r="C19" s="74">
        <v>396132.01173298201</v>
      </c>
    </row>
    <row r="20" spans="1:3" ht="15" customHeight="1" x14ac:dyDescent="0.2">
      <c r="A20" s="68"/>
      <c r="B20" s="71" t="s">
        <v>67</v>
      </c>
      <c r="C20" s="72">
        <v>163648.21492581899</v>
      </c>
    </row>
    <row r="21" spans="1:3" ht="15" customHeight="1" x14ac:dyDescent="0.2">
      <c r="A21" s="68"/>
      <c r="B21" s="73" t="s">
        <v>68</v>
      </c>
      <c r="C21" s="74">
        <v>39126.612518693597</v>
      </c>
    </row>
    <row r="22" spans="1:3" ht="15" customHeight="1" x14ac:dyDescent="0.2">
      <c r="A22" s="68"/>
      <c r="B22" s="71" t="s">
        <v>69</v>
      </c>
      <c r="C22" s="72">
        <v>9375.9175146969301</v>
      </c>
    </row>
    <row r="23" spans="1:3" ht="15" customHeight="1" x14ac:dyDescent="0.2">
      <c r="A23" s="68"/>
      <c r="B23" s="73" t="s">
        <v>70</v>
      </c>
      <c r="C23" s="74">
        <v>536470.23760408</v>
      </c>
    </row>
    <row r="24" spans="1:3" ht="15" customHeight="1" x14ac:dyDescent="0.2">
      <c r="A24" s="68"/>
      <c r="B24" s="71" t="s">
        <v>71</v>
      </c>
      <c r="C24" s="72">
        <v>398511.04719805397</v>
      </c>
    </row>
    <row r="25" spans="1:3" ht="15" customHeight="1" x14ac:dyDescent="0.2">
      <c r="A25" s="68"/>
      <c r="B25" s="73" t="s">
        <v>72</v>
      </c>
      <c r="C25" s="74">
        <v>652960.91175368696</v>
      </c>
    </row>
    <row r="26" spans="1:3" ht="15" customHeight="1" x14ac:dyDescent="0.2">
      <c r="A26" s="68"/>
      <c r="B26" s="71" t="s">
        <v>73</v>
      </c>
      <c r="C26" s="72">
        <v>287265.49374882702</v>
      </c>
    </row>
    <row r="27" spans="1:3" ht="15" customHeight="1" x14ac:dyDescent="0.2">
      <c r="A27" s="68"/>
      <c r="B27" s="73" t="s">
        <v>74</v>
      </c>
      <c r="C27" s="74">
        <v>992108.66512735595</v>
      </c>
    </row>
    <row r="28" spans="1:3" ht="15" customHeight="1" x14ac:dyDescent="0.2">
      <c r="A28" s="68"/>
      <c r="B28" s="71" t="s">
        <v>75</v>
      </c>
      <c r="C28" s="72">
        <v>1369504.81460903</v>
      </c>
    </row>
    <row r="29" spans="1:3" ht="15" customHeight="1" x14ac:dyDescent="0.2">
      <c r="A29" s="68"/>
      <c r="B29" s="73" t="s">
        <v>76</v>
      </c>
      <c r="C29" s="74">
        <v>427818.87235456897</v>
      </c>
    </row>
    <row r="30" spans="1:3" ht="15" customHeight="1" x14ac:dyDescent="0.2">
      <c r="A30" s="68"/>
      <c r="B30" s="71" t="s">
        <v>77</v>
      </c>
      <c r="C30" s="72">
        <v>281282.25191486301</v>
      </c>
    </row>
    <row r="31" spans="1:3" ht="15" customHeight="1" x14ac:dyDescent="0.2">
      <c r="A31" s="68"/>
      <c r="B31" s="73" t="s">
        <v>78</v>
      </c>
      <c r="C31" s="74">
        <v>2327723.3192177699</v>
      </c>
    </row>
    <row r="32" spans="1:3" ht="15" customHeight="1" x14ac:dyDescent="0.2">
      <c r="A32" s="68"/>
      <c r="B32" s="71" t="s">
        <v>79</v>
      </c>
      <c r="C32" s="72">
        <v>103361.884786622</v>
      </c>
    </row>
    <row r="33" spans="1:3" s="51" customFormat="1" ht="18.75" customHeight="1" x14ac:dyDescent="0.2">
      <c r="A33" s="75"/>
      <c r="B33" s="76" t="s">
        <v>80</v>
      </c>
      <c r="C33" s="77">
        <f>SUM(C7:C32)</f>
        <v>12721622.497704724</v>
      </c>
    </row>
  </sheetData>
  <conditionalFormatting sqref="C7:C32">
    <cfRule type="expression" dxfId="13" priority="1" stopIfTrue="1">
      <formula>ISBLANK(C7)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9" orientation="landscape" r:id="rId1"/>
  <headerFooter>
    <oddHeader>&amp;L&amp;F&amp;R&amp;A</oddHeader>
    <oddFooter>&amp;C&amp;P/&amp;N</oddFoot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E37"/>
  <sheetViews>
    <sheetView showGridLines="0" workbookViewId="0">
      <selection activeCell="A4" sqref="A4"/>
    </sheetView>
  </sheetViews>
  <sheetFormatPr baseColWidth="10" defaultColWidth="9.140625" defaultRowHeight="12.75" x14ac:dyDescent="0.2"/>
  <cols>
    <col min="1" max="1" width="19.85546875" style="1" customWidth="1"/>
    <col min="2" max="3" width="17.140625" style="1" customWidth="1"/>
    <col min="4" max="4" width="19.7109375" style="1" customWidth="1"/>
  </cols>
  <sheetData>
    <row r="1" spans="1:5" s="15" customFormat="1" ht="28.5" customHeight="1" x14ac:dyDescent="0.2">
      <c r="A1" s="57" t="str">
        <f>"Wealth "&amp;Info!C31</f>
        <v>Wealth 2014</v>
      </c>
      <c r="B1" s="57"/>
      <c r="C1" s="57"/>
    </row>
    <row r="2" spans="1:5" ht="18.75" customHeight="1" x14ac:dyDescent="0.2">
      <c r="A2" s="78" t="str">
        <f>Info!A4</f>
        <v>Reference year 2018</v>
      </c>
      <c r="B2" s="79"/>
    </row>
    <row r="3" spans="1:5" ht="15.75" customHeight="1" x14ac:dyDescent="0.2">
      <c r="A3" s="80"/>
      <c r="B3" s="81"/>
      <c r="C3" s="82"/>
      <c r="D3" s="20" t="str">
        <f>Info!$C$28</f>
        <v>FA_2018_20170823</v>
      </c>
    </row>
    <row r="4" spans="1:5" s="1" customFormat="1" x14ac:dyDescent="0.2">
      <c r="A4" s="83" t="s">
        <v>29</v>
      </c>
      <c r="B4" s="24" t="s">
        <v>82</v>
      </c>
      <c r="C4" s="24" t="s">
        <v>30</v>
      </c>
      <c r="D4" s="84" t="s">
        <v>31</v>
      </c>
    </row>
    <row r="5" spans="1:5" x14ac:dyDescent="0.2">
      <c r="A5" s="28" t="s">
        <v>38</v>
      </c>
      <c r="B5" s="29"/>
      <c r="C5" s="29"/>
      <c r="D5" s="31" t="s">
        <v>83</v>
      </c>
    </row>
    <row r="6" spans="1:5" ht="20.25" customHeight="1" x14ac:dyDescent="0.2">
      <c r="A6" s="32"/>
      <c r="B6" s="33" t="s">
        <v>84</v>
      </c>
      <c r="C6" s="33" t="s">
        <v>85</v>
      </c>
      <c r="D6" s="34" t="s">
        <v>86</v>
      </c>
      <c r="E6" s="51"/>
    </row>
    <row r="7" spans="1:5" x14ac:dyDescent="0.2">
      <c r="A7" s="37" t="s">
        <v>48</v>
      </c>
      <c r="B7" s="38" t="s">
        <v>49</v>
      </c>
      <c r="C7" s="38" t="s">
        <v>87</v>
      </c>
      <c r="D7" s="85"/>
    </row>
    <row r="8" spans="1:5" s="35" customFormat="1" ht="11.25" customHeight="1" x14ac:dyDescent="0.2">
      <c r="A8" s="86" t="s">
        <v>51</v>
      </c>
      <c r="B8" s="40" t="s">
        <v>52</v>
      </c>
      <c r="C8" s="40"/>
      <c r="D8" s="39" t="s">
        <v>52</v>
      </c>
    </row>
    <row r="9" spans="1:5" ht="15" customHeight="1" x14ac:dyDescent="0.2">
      <c r="A9" s="41" t="s">
        <v>54</v>
      </c>
      <c r="B9" s="87">
        <v>399477911</v>
      </c>
      <c r="C9" s="88">
        <f t="shared" ref="C9:C34" si="0">C$35</f>
        <v>1.4999999999999999E-2</v>
      </c>
      <c r="D9" s="89">
        <f t="shared" ref="D9:D34" si="1">B9*C9</f>
        <v>5992168.665</v>
      </c>
    </row>
    <row r="10" spans="1:5" ht="15" customHeight="1" x14ac:dyDescent="0.2">
      <c r="A10" s="45" t="s">
        <v>55</v>
      </c>
      <c r="B10" s="90">
        <v>157636899.95199999</v>
      </c>
      <c r="C10" s="91">
        <f t="shared" si="0"/>
        <v>1.4999999999999999E-2</v>
      </c>
      <c r="D10" s="92">
        <f t="shared" si="1"/>
        <v>2364553.4992799996</v>
      </c>
    </row>
    <row r="11" spans="1:5" ht="15" customHeight="1" x14ac:dyDescent="0.2">
      <c r="A11" s="48" t="s">
        <v>56</v>
      </c>
      <c r="B11" s="93">
        <v>80159577.295000002</v>
      </c>
      <c r="C11" s="94">
        <f t="shared" si="0"/>
        <v>1.4999999999999999E-2</v>
      </c>
      <c r="D11" s="95">
        <f t="shared" si="1"/>
        <v>1202393.659425</v>
      </c>
    </row>
    <row r="12" spans="1:5" ht="15" customHeight="1" x14ac:dyDescent="0.2">
      <c r="A12" s="45" t="s">
        <v>57</v>
      </c>
      <c r="B12" s="90">
        <v>6444258.8459999999</v>
      </c>
      <c r="C12" s="91">
        <f t="shared" si="0"/>
        <v>1.4999999999999999E-2</v>
      </c>
      <c r="D12" s="92">
        <f t="shared" si="1"/>
        <v>96663.882689999999</v>
      </c>
    </row>
    <row r="13" spans="1:5" ht="15" customHeight="1" x14ac:dyDescent="0.2">
      <c r="A13" s="48" t="s">
        <v>58</v>
      </c>
      <c r="B13" s="93">
        <v>107875078.273</v>
      </c>
      <c r="C13" s="94">
        <f t="shared" si="0"/>
        <v>1.4999999999999999E-2</v>
      </c>
      <c r="D13" s="95">
        <f t="shared" si="1"/>
        <v>1618126.1740949999</v>
      </c>
    </row>
    <row r="14" spans="1:5" ht="15" customHeight="1" x14ac:dyDescent="0.2">
      <c r="A14" s="45" t="s">
        <v>59</v>
      </c>
      <c r="B14" s="90">
        <v>12468979.35</v>
      </c>
      <c r="C14" s="91">
        <f t="shared" si="0"/>
        <v>1.4999999999999999E-2</v>
      </c>
      <c r="D14" s="92">
        <f t="shared" si="1"/>
        <v>187034.69024999999</v>
      </c>
    </row>
    <row r="15" spans="1:5" ht="15" customHeight="1" x14ac:dyDescent="0.2">
      <c r="A15" s="48" t="s">
        <v>60</v>
      </c>
      <c r="B15" s="93">
        <v>29560359.335000001</v>
      </c>
      <c r="C15" s="94">
        <f t="shared" si="0"/>
        <v>1.4999999999999999E-2</v>
      </c>
      <c r="D15" s="95">
        <f t="shared" si="1"/>
        <v>443405.39002499997</v>
      </c>
    </row>
    <row r="16" spans="1:5" ht="15" customHeight="1" x14ac:dyDescent="0.2">
      <c r="A16" s="45" t="s">
        <v>61</v>
      </c>
      <c r="B16" s="90">
        <v>7320622.9570000004</v>
      </c>
      <c r="C16" s="91">
        <f t="shared" si="0"/>
        <v>1.4999999999999999E-2</v>
      </c>
      <c r="D16" s="92">
        <f t="shared" si="1"/>
        <v>109809.34435500001</v>
      </c>
    </row>
    <row r="17" spans="1:4" ht="15" customHeight="1" x14ac:dyDescent="0.2">
      <c r="A17" s="48" t="s">
        <v>62</v>
      </c>
      <c r="B17" s="93">
        <v>60873018.848988801</v>
      </c>
      <c r="C17" s="94">
        <f t="shared" si="0"/>
        <v>1.4999999999999999E-2</v>
      </c>
      <c r="D17" s="95">
        <f t="shared" si="1"/>
        <v>913095.28273483203</v>
      </c>
    </row>
    <row r="18" spans="1:4" ht="15" customHeight="1" x14ac:dyDescent="0.2">
      <c r="A18" s="45" t="s">
        <v>63</v>
      </c>
      <c r="B18" s="90">
        <v>30020453.721999999</v>
      </c>
      <c r="C18" s="91">
        <f t="shared" si="0"/>
        <v>1.4999999999999999E-2</v>
      </c>
      <c r="D18" s="92">
        <f t="shared" si="1"/>
        <v>450306.80582999997</v>
      </c>
    </row>
    <row r="19" spans="1:4" ht="15" customHeight="1" x14ac:dyDescent="0.2">
      <c r="A19" s="48" t="s">
        <v>64</v>
      </c>
      <c r="B19" s="93">
        <v>24436134.802999999</v>
      </c>
      <c r="C19" s="94">
        <f t="shared" si="0"/>
        <v>1.4999999999999999E-2</v>
      </c>
      <c r="D19" s="95">
        <f t="shared" si="1"/>
        <v>366542.02204499999</v>
      </c>
    </row>
    <row r="20" spans="1:4" ht="15" customHeight="1" x14ac:dyDescent="0.2">
      <c r="A20" s="45" t="s">
        <v>65</v>
      </c>
      <c r="B20" s="90">
        <v>58813113.383000001</v>
      </c>
      <c r="C20" s="91">
        <f t="shared" si="0"/>
        <v>1.4999999999999999E-2</v>
      </c>
      <c r="D20" s="92">
        <f t="shared" si="1"/>
        <v>882196.70074500004</v>
      </c>
    </row>
    <row r="21" spans="1:4" ht="15" customHeight="1" x14ac:dyDescent="0.2">
      <c r="A21" s="48" t="s">
        <v>66</v>
      </c>
      <c r="B21" s="93">
        <v>43053496.538000003</v>
      </c>
      <c r="C21" s="94">
        <f t="shared" si="0"/>
        <v>1.4999999999999999E-2</v>
      </c>
      <c r="D21" s="95">
        <f t="shared" si="1"/>
        <v>645802.44807000004</v>
      </c>
    </row>
    <row r="22" spans="1:4" ht="15" customHeight="1" x14ac:dyDescent="0.2">
      <c r="A22" s="45" t="s">
        <v>67</v>
      </c>
      <c r="B22" s="90">
        <v>13153457.369000001</v>
      </c>
      <c r="C22" s="91">
        <f t="shared" si="0"/>
        <v>1.4999999999999999E-2</v>
      </c>
      <c r="D22" s="92">
        <f t="shared" si="1"/>
        <v>197301.86053500001</v>
      </c>
    </row>
    <row r="23" spans="1:4" ht="15" customHeight="1" x14ac:dyDescent="0.2">
      <c r="A23" s="48" t="s">
        <v>68</v>
      </c>
      <c r="B23" s="93">
        <v>13823504.515000001</v>
      </c>
      <c r="C23" s="94">
        <f t="shared" si="0"/>
        <v>1.4999999999999999E-2</v>
      </c>
      <c r="D23" s="95">
        <f t="shared" si="1"/>
        <v>207352.567725</v>
      </c>
    </row>
    <row r="24" spans="1:4" ht="15" customHeight="1" x14ac:dyDescent="0.2">
      <c r="A24" s="45" t="s">
        <v>69</v>
      </c>
      <c r="B24" s="90">
        <v>4732196.9040000001</v>
      </c>
      <c r="C24" s="91">
        <f t="shared" si="0"/>
        <v>1.4999999999999999E-2</v>
      </c>
      <c r="D24" s="92">
        <f t="shared" si="1"/>
        <v>70982.953559999994</v>
      </c>
    </row>
    <row r="25" spans="1:4" ht="15" customHeight="1" x14ac:dyDescent="0.2">
      <c r="A25" s="48" t="s">
        <v>70</v>
      </c>
      <c r="B25" s="93">
        <v>100352938.46699999</v>
      </c>
      <c r="C25" s="94">
        <f t="shared" si="0"/>
        <v>1.4999999999999999E-2</v>
      </c>
      <c r="D25" s="95">
        <f t="shared" si="1"/>
        <v>1505294.0770049999</v>
      </c>
    </row>
    <row r="26" spans="1:4" ht="15" customHeight="1" x14ac:dyDescent="0.2">
      <c r="A26" s="45" t="s">
        <v>71</v>
      </c>
      <c r="B26" s="90">
        <v>58464124.321999997</v>
      </c>
      <c r="C26" s="91">
        <f t="shared" si="0"/>
        <v>1.4999999999999999E-2</v>
      </c>
      <c r="D26" s="92">
        <f t="shared" si="1"/>
        <v>876961.86482999998</v>
      </c>
    </row>
    <row r="27" spans="1:4" ht="15" customHeight="1" x14ac:dyDescent="0.2">
      <c r="A27" s="48" t="s">
        <v>72</v>
      </c>
      <c r="B27" s="93">
        <v>112279164.119</v>
      </c>
      <c r="C27" s="94">
        <f t="shared" si="0"/>
        <v>1.4999999999999999E-2</v>
      </c>
      <c r="D27" s="95">
        <f t="shared" si="1"/>
        <v>1684187.4617850001</v>
      </c>
    </row>
    <row r="28" spans="1:4" ht="15" customHeight="1" x14ac:dyDescent="0.2">
      <c r="A28" s="45" t="s">
        <v>73</v>
      </c>
      <c r="B28" s="90">
        <v>51793230.399999999</v>
      </c>
      <c r="C28" s="91">
        <f t="shared" si="0"/>
        <v>1.4999999999999999E-2</v>
      </c>
      <c r="D28" s="92">
        <f t="shared" si="1"/>
        <v>776898.45600000001</v>
      </c>
    </row>
    <row r="29" spans="1:4" ht="15" customHeight="1" x14ac:dyDescent="0.2">
      <c r="A29" s="48" t="s">
        <v>74</v>
      </c>
      <c r="B29" s="93">
        <v>58870402.125</v>
      </c>
      <c r="C29" s="94">
        <f t="shared" si="0"/>
        <v>1.4999999999999999E-2</v>
      </c>
      <c r="D29" s="95">
        <f t="shared" si="1"/>
        <v>883056.03187499999</v>
      </c>
    </row>
    <row r="30" spans="1:4" ht="15" customHeight="1" x14ac:dyDescent="0.2">
      <c r="A30" s="45" t="s">
        <v>75</v>
      </c>
      <c r="B30" s="90">
        <v>135875688.03</v>
      </c>
      <c r="C30" s="91">
        <f t="shared" si="0"/>
        <v>1.4999999999999999E-2</v>
      </c>
      <c r="D30" s="92">
        <f t="shared" si="1"/>
        <v>2038135.32045</v>
      </c>
    </row>
    <row r="31" spans="1:4" ht="15" customHeight="1" x14ac:dyDescent="0.2">
      <c r="A31" s="48" t="s">
        <v>76</v>
      </c>
      <c r="B31" s="93">
        <v>47499197.553000003</v>
      </c>
      <c r="C31" s="94">
        <f t="shared" si="0"/>
        <v>1.4999999999999999E-2</v>
      </c>
      <c r="D31" s="95">
        <f t="shared" si="1"/>
        <v>712487.96329500002</v>
      </c>
    </row>
    <row r="32" spans="1:4" ht="15" customHeight="1" x14ac:dyDescent="0.2">
      <c r="A32" s="45" t="s">
        <v>77</v>
      </c>
      <c r="B32" s="90">
        <v>18403739.822000001</v>
      </c>
      <c r="C32" s="91">
        <f t="shared" si="0"/>
        <v>1.4999999999999999E-2</v>
      </c>
      <c r="D32" s="92">
        <f t="shared" si="1"/>
        <v>276056.09733000002</v>
      </c>
    </row>
    <row r="33" spans="1:4" ht="15" customHeight="1" x14ac:dyDescent="0.2">
      <c r="A33" s="48" t="s">
        <v>78</v>
      </c>
      <c r="B33" s="93">
        <v>115076510.626</v>
      </c>
      <c r="C33" s="94">
        <f t="shared" si="0"/>
        <v>1.4999999999999999E-2</v>
      </c>
      <c r="D33" s="95">
        <f t="shared" si="1"/>
        <v>1726147.6593899999</v>
      </c>
    </row>
    <row r="34" spans="1:4" ht="15" customHeight="1" x14ac:dyDescent="0.2">
      <c r="A34" s="45" t="s">
        <v>79</v>
      </c>
      <c r="B34" s="90">
        <v>7040838</v>
      </c>
      <c r="C34" s="91">
        <f t="shared" si="0"/>
        <v>1.4999999999999999E-2</v>
      </c>
      <c r="D34" s="92">
        <f t="shared" si="1"/>
        <v>105612.56999999999</v>
      </c>
    </row>
    <row r="35" spans="1:4" s="51" customFormat="1" ht="18.75" customHeight="1" x14ac:dyDescent="0.2">
      <c r="A35" s="96" t="s">
        <v>80</v>
      </c>
      <c r="B35" s="97">
        <f>SUM(B9:B34)</f>
        <v>1755504896.5549886</v>
      </c>
      <c r="C35" s="98">
        <v>1.4999999999999999E-2</v>
      </c>
      <c r="D35" s="99">
        <f>SUM(D9:D34)</f>
        <v>26332573.448324829</v>
      </c>
    </row>
    <row r="37" spans="1:4" x14ac:dyDescent="0.2">
      <c r="B37" s="100"/>
    </row>
  </sheetData>
  <conditionalFormatting sqref="D9:D34">
    <cfRule type="expression" dxfId="12" priority="1" stopIfTrue="1">
      <formula>ISBLANK(D9)</formula>
    </cfRule>
  </conditionalFormatting>
  <conditionalFormatting sqref="B9:C34 C35">
    <cfRule type="expression" dxfId="11" priority="2" stopIfTrue="1">
      <formula>ISBLANK(B9)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3" orientation="landscape" r:id="rId1"/>
  <headerFooter>
    <oddHeader>&amp;L&amp;F&amp;R&amp;A</oddHeader>
    <oddFooter>&amp;C&amp;P/&amp;N</oddFoot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G35"/>
  <sheetViews>
    <sheetView showGridLines="0" workbookViewId="0">
      <selection activeCell="A4" sqref="A4"/>
    </sheetView>
  </sheetViews>
  <sheetFormatPr baseColWidth="10" defaultColWidth="9.140625" defaultRowHeight="12.75" x14ac:dyDescent="0.2"/>
  <cols>
    <col min="1" max="2" width="19.85546875" style="1" customWidth="1"/>
    <col min="3" max="3" width="22.85546875" style="1" customWidth="1"/>
    <col min="4" max="4" width="21.85546875" style="1" customWidth="1"/>
    <col min="5" max="5" width="6.85546875" style="1" customWidth="1"/>
    <col min="6" max="6" width="16.85546875" style="1" customWidth="1"/>
    <col min="7" max="7" width="9.140625" style="1" customWidth="1"/>
    <col min="8" max="16384" width="9.140625" style="1"/>
  </cols>
  <sheetData>
    <row r="1" spans="1:7" ht="27.75" customHeight="1" x14ac:dyDescent="0.2">
      <c r="A1" s="101" t="str">
        <f>"Profit of legal entities "&amp;Info!C31</f>
        <v>Profit of legal entities 2014</v>
      </c>
      <c r="B1" s="101"/>
      <c r="D1" s="102"/>
      <c r="E1" s="102"/>
    </row>
    <row r="2" spans="1:7" ht="15.75" customHeight="1" x14ac:dyDescent="0.2">
      <c r="A2" s="103" t="str">
        <f>Info!A4</f>
        <v>Reference year 2018</v>
      </c>
      <c r="B2" s="104"/>
      <c r="C2" s="103"/>
      <c r="D2" s="102"/>
      <c r="E2" s="102"/>
    </row>
    <row r="3" spans="1:7" x14ac:dyDescent="0.2">
      <c r="D3" s="20" t="str">
        <f>Info!$C$28</f>
        <v>FA_2018_20170823</v>
      </c>
      <c r="G3" s="20"/>
    </row>
    <row r="4" spans="1:7" s="21" customFormat="1" x14ac:dyDescent="0.2">
      <c r="A4" s="83" t="s">
        <v>29</v>
      </c>
      <c r="B4" s="24" t="s">
        <v>82</v>
      </c>
      <c r="C4" s="24" t="s">
        <v>30</v>
      </c>
      <c r="D4" s="84" t="s">
        <v>31</v>
      </c>
    </row>
    <row r="5" spans="1:7" s="26" customFormat="1" ht="11.25" customHeight="1" x14ac:dyDescent="0.2">
      <c r="A5" s="28" t="s">
        <v>38</v>
      </c>
      <c r="B5" s="29"/>
      <c r="C5" s="29"/>
      <c r="D5" s="31" t="s">
        <v>88</v>
      </c>
    </row>
    <row r="6" spans="1:7" ht="42.75" customHeight="1" x14ac:dyDescent="0.3">
      <c r="A6" s="105"/>
      <c r="B6" s="106" t="s">
        <v>89</v>
      </c>
      <c r="C6" s="106" t="s">
        <v>90</v>
      </c>
      <c r="D6" s="107" t="s">
        <v>91</v>
      </c>
    </row>
    <row r="7" spans="1:7" s="35" customFormat="1" ht="11.25" customHeight="1" x14ac:dyDescent="0.2">
      <c r="A7" s="37" t="s">
        <v>48</v>
      </c>
      <c r="B7" s="38" t="s">
        <v>49</v>
      </c>
      <c r="C7" s="38" t="s">
        <v>49</v>
      </c>
      <c r="D7" s="108"/>
    </row>
    <row r="8" spans="1:7" s="109" customFormat="1" x14ac:dyDescent="0.2">
      <c r="A8" s="86" t="s">
        <v>51</v>
      </c>
      <c r="B8" s="40" t="s">
        <v>52</v>
      </c>
      <c r="C8" s="40" t="s">
        <v>52</v>
      </c>
      <c r="D8" s="39" t="s">
        <v>52</v>
      </c>
      <c r="F8" s="110" t="s">
        <v>92</v>
      </c>
      <c r="G8" s="111"/>
    </row>
    <row r="9" spans="1:7" x14ac:dyDescent="0.2">
      <c r="A9" s="41" t="s">
        <v>54</v>
      </c>
      <c r="B9" s="42">
        <v>14492066</v>
      </c>
      <c r="C9" s="42">
        <v>715906.64859999996</v>
      </c>
      <c r="D9" s="112">
        <f t="shared" ref="D9:D34" si="0">B9+C9</f>
        <v>15207972.648600001</v>
      </c>
      <c r="F9" s="113" t="s">
        <v>93</v>
      </c>
      <c r="G9" s="114">
        <v>2.5999999999999999E-2</v>
      </c>
    </row>
    <row r="10" spans="1:7" x14ac:dyDescent="0.2">
      <c r="A10" s="45" t="s">
        <v>55</v>
      </c>
      <c r="B10" s="46">
        <v>6254771.2000000002</v>
      </c>
      <c r="C10" s="46">
        <v>232876.90669999999</v>
      </c>
      <c r="D10" s="115">
        <f t="shared" si="0"/>
        <v>6487648.1067000004</v>
      </c>
      <c r="F10" s="113" t="s">
        <v>94</v>
      </c>
      <c r="G10" s="114">
        <v>0.113</v>
      </c>
    </row>
    <row r="11" spans="1:7" x14ac:dyDescent="0.2">
      <c r="A11" s="48" t="s">
        <v>56</v>
      </c>
      <c r="B11" s="49">
        <v>3265572.5</v>
      </c>
      <c r="C11" s="49">
        <v>116316.2355</v>
      </c>
      <c r="D11" s="116">
        <f t="shared" si="0"/>
        <v>3381888.7355</v>
      </c>
      <c r="F11" s="113" t="s">
        <v>95</v>
      </c>
      <c r="G11" s="114">
        <v>0.123</v>
      </c>
    </row>
    <row r="12" spans="1:7" x14ac:dyDescent="0.2">
      <c r="A12" s="45" t="s">
        <v>57</v>
      </c>
      <c r="B12" s="46">
        <v>196168.5</v>
      </c>
      <c r="C12" s="46">
        <v>1002.3876</v>
      </c>
      <c r="D12" s="115">
        <f t="shared" si="0"/>
        <v>197170.88759999999</v>
      </c>
      <c r="F12" s="117" t="s">
        <v>96</v>
      </c>
      <c r="G12" s="118">
        <v>1</v>
      </c>
    </row>
    <row r="13" spans="1:7" x14ac:dyDescent="0.2">
      <c r="A13" s="48" t="s">
        <v>58</v>
      </c>
      <c r="B13" s="49">
        <v>1322502.3999999999</v>
      </c>
      <c r="C13" s="49">
        <v>154328.78839999999</v>
      </c>
      <c r="D13" s="116">
        <f t="shared" si="0"/>
        <v>1476831.1883999999</v>
      </c>
    </row>
    <row r="14" spans="1:7" x14ac:dyDescent="0.2">
      <c r="A14" s="45" t="s">
        <v>59</v>
      </c>
      <c r="B14" s="46">
        <v>285572</v>
      </c>
      <c r="C14" s="46">
        <v>16130.553099999999</v>
      </c>
      <c r="D14" s="115">
        <f t="shared" si="0"/>
        <v>301702.55310000002</v>
      </c>
    </row>
    <row r="15" spans="1:7" x14ac:dyDescent="0.2">
      <c r="A15" s="48" t="s">
        <v>60</v>
      </c>
      <c r="B15" s="49">
        <v>453155.5</v>
      </c>
      <c r="C15" s="49">
        <v>25883.719799999999</v>
      </c>
      <c r="D15" s="116">
        <f t="shared" si="0"/>
        <v>479039.21980000002</v>
      </c>
    </row>
    <row r="16" spans="1:7" x14ac:dyDescent="0.2">
      <c r="A16" s="45" t="s">
        <v>61</v>
      </c>
      <c r="B16" s="46">
        <v>179088.1</v>
      </c>
      <c r="C16" s="46">
        <v>15239.8861</v>
      </c>
      <c r="D16" s="115">
        <f t="shared" si="0"/>
        <v>194327.98610000001</v>
      </c>
    </row>
    <row r="17" spans="1:4" x14ac:dyDescent="0.2">
      <c r="A17" s="48" t="s">
        <v>62</v>
      </c>
      <c r="B17" s="49">
        <v>2754604.6</v>
      </c>
      <c r="C17" s="49">
        <v>1190302.2831999999</v>
      </c>
      <c r="D17" s="116">
        <f t="shared" si="0"/>
        <v>3944906.8832</v>
      </c>
    </row>
    <row r="18" spans="1:4" x14ac:dyDescent="0.2">
      <c r="A18" s="45" t="s">
        <v>63</v>
      </c>
      <c r="B18" s="46">
        <v>2180472.5</v>
      </c>
      <c r="C18" s="46">
        <v>549068.48329999996</v>
      </c>
      <c r="D18" s="115">
        <f t="shared" si="0"/>
        <v>2729540.9833</v>
      </c>
    </row>
    <row r="19" spans="1:4" x14ac:dyDescent="0.2">
      <c r="A19" s="48" t="s">
        <v>64</v>
      </c>
      <c r="B19" s="49">
        <v>1301716.8999999999</v>
      </c>
      <c r="C19" s="49">
        <v>70506.581000000006</v>
      </c>
      <c r="D19" s="116">
        <f t="shared" si="0"/>
        <v>1372223.4809999999</v>
      </c>
    </row>
    <row r="20" spans="1:4" x14ac:dyDescent="0.2">
      <c r="A20" s="45" t="s">
        <v>65</v>
      </c>
      <c r="B20" s="46">
        <v>1648210.1</v>
      </c>
      <c r="C20" s="46">
        <v>1655641.7619</v>
      </c>
      <c r="D20" s="115">
        <f t="shared" si="0"/>
        <v>3303851.8618999999</v>
      </c>
    </row>
    <row r="21" spans="1:4" x14ac:dyDescent="0.2">
      <c r="A21" s="48" t="s">
        <v>66</v>
      </c>
      <c r="B21" s="49">
        <v>1250050.1000000001</v>
      </c>
      <c r="C21" s="49">
        <v>133344.4357</v>
      </c>
      <c r="D21" s="116">
        <f t="shared" si="0"/>
        <v>1383394.5357000001</v>
      </c>
    </row>
    <row r="22" spans="1:4" x14ac:dyDescent="0.2">
      <c r="A22" s="45" t="s">
        <v>67</v>
      </c>
      <c r="B22" s="46">
        <v>404736.8</v>
      </c>
      <c r="C22" s="46">
        <v>352505.33779999998</v>
      </c>
      <c r="D22" s="115">
        <f t="shared" si="0"/>
        <v>757242.13779999991</v>
      </c>
    </row>
    <row r="23" spans="1:4" x14ac:dyDescent="0.2">
      <c r="A23" s="48" t="s">
        <v>68</v>
      </c>
      <c r="B23" s="49">
        <v>364760.2</v>
      </c>
      <c r="C23" s="49">
        <v>12870.3809</v>
      </c>
      <c r="D23" s="116">
        <f t="shared" si="0"/>
        <v>377630.5809</v>
      </c>
    </row>
    <row r="24" spans="1:4" x14ac:dyDescent="0.2">
      <c r="A24" s="45" t="s">
        <v>69</v>
      </c>
      <c r="B24" s="46">
        <v>86446.1</v>
      </c>
      <c r="C24" s="46">
        <v>1675.2863</v>
      </c>
      <c r="D24" s="115">
        <f t="shared" si="0"/>
        <v>88121.386300000013</v>
      </c>
    </row>
    <row r="25" spans="1:4" x14ac:dyDescent="0.2">
      <c r="A25" s="48" t="s">
        <v>70</v>
      </c>
      <c r="B25" s="49">
        <v>3060977.9</v>
      </c>
      <c r="C25" s="49">
        <v>247129.2549</v>
      </c>
      <c r="D25" s="116">
        <f t="shared" si="0"/>
        <v>3308107.1549</v>
      </c>
    </row>
    <row r="26" spans="1:4" x14ac:dyDescent="0.2">
      <c r="A26" s="45" t="s">
        <v>71</v>
      </c>
      <c r="B26" s="46">
        <v>919106.4</v>
      </c>
      <c r="C26" s="46">
        <v>23331.1162</v>
      </c>
      <c r="D26" s="115">
        <f t="shared" si="0"/>
        <v>942437.51620000007</v>
      </c>
    </row>
    <row r="27" spans="1:4" x14ac:dyDescent="0.2">
      <c r="A27" s="48" t="s">
        <v>72</v>
      </c>
      <c r="B27" s="49">
        <v>3635029.2</v>
      </c>
      <c r="C27" s="49">
        <v>34739.6345</v>
      </c>
      <c r="D27" s="116">
        <f t="shared" si="0"/>
        <v>3669768.8345000003</v>
      </c>
    </row>
    <row r="28" spans="1:4" x14ac:dyDescent="0.2">
      <c r="A28" s="45" t="s">
        <v>73</v>
      </c>
      <c r="B28" s="46">
        <v>1252787.1000000001</v>
      </c>
      <c r="C28" s="46">
        <v>30079.953699999998</v>
      </c>
      <c r="D28" s="115">
        <f t="shared" si="0"/>
        <v>1282867.0537</v>
      </c>
    </row>
    <row r="29" spans="1:4" x14ac:dyDescent="0.2">
      <c r="A29" s="48" t="s">
        <v>74</v>
      </c>
      <c r="B29" s="49">
        <v>2641369.2999999998</v>
      </c>
      <c r="C29" s="49">
        <v>161499.52669999999</v>
      </c>
      <c r="D29" s="116">
        <f t="shared" si="0"/>
        <v>2802868.8266999996</v>
      </c>
    </row>
    <row r="30" spans="1:4" x14ac:dyDescent="0.2">
      <c r="A30" s="45" t="s">
        <v>75</v>
      </c>
      <c r="B30" s="46">
        <v>3712003.1</v>
      </c>
      <c r="C30" s="46">
        <v>1704745.1348000001</v>
      </c>
      <c r="D30" s="115">
        <f t="shared" si="0"/>
        <v>5416748.2347999997</v>
      </c>
    </row>
    <row r="31" spans="1:4" x14ac:dyDescent="0.2">
      <c r="A31" s="48" t="s">
        <v>76</v>
      </c>
      <c r="B31" s="49">
        <v>1268932.3</v>
      </c>
      <c r="C31" s="49">
        <v>7519.4246999999996</v>
      </c>
      <c r="D31" s="116">
        <f t="shared" si="0"/>
        <v>1276451.7247000001</v>
      </c>
    </row>
    <row r="32" spans="1:4" x14ac:dyDescent="0.2">
      <c r="A32" s="45" t="s">
        <v>77</v>
      </c>
      <c r="B32" s="46">
        <v>944147.2</v>
      </c>
      <c r="C32" s="46">
        <v>753352.73329999996</v>
      </c>
      <c r="D32" s="115">
        <f t="shared" si="0"/>
        <v>1697499.9332999999</v>
      </c>
    </row>
    <row r="33" spans="1:6" x14ac:dyDescent="0.2">
      <c r="A33" s="48" t="s">
        <v>78</v>
      </c>
      <c r="B33" s="49">
        <v>4956340.0999999996</v>
      </c>
      <c r="C33" s="49">
        <v>1072686.3587</v>
      </c>
      <c r="D33" s="116">
        <f t="shared" si="0"/>
        <v>6029026.4586999994</v>
      </c>
    </row>
    <row r="34" spans="1:6" x14ac:dyDescent="0.2">
      <c r="A34" s="119" t="s">
        <v>79</v>
      </c>
      <c r="B34" s="46">
        <v>431672.2</v>
      </c>
      <c r="C34" s="46">
        <v>14590.5983</v>
      </c>
      <c r="D34" s="115">
        <f t="shared" si="0"/>
        <v>446262.79830000002</v>
      </c>
    </row>
    <row r="35" spans="1:6" s="51" customFormat="1" x14ac:dyDescent="0.2">
      <c r="A35" s="53" t="s">
        <v>80</v>
      </c>
      <c r="B35" s="120">
        <f>SUM(B9:B34)</f>
        <v>59262258.300000004</v>
      </c>
      <c r="C35" s="120">
        <f>SUM(C9:C34)</f>
        <v>9293273.411700001</v>
      </c>
      <c r="D35" s="55">
        <f>SUM(D9:D34)</f>
        <v>68555531.711700007</v>
      </c>
      <c r="F35" s="1"/>
    </row>
  </sheetData>
  <conditionalFormatting sqref="G9:G12 B6:C34 A6">
    <cfRule type="expression" dxfId="10" priority="1" stopIfTrue="1">
      <formula>ISBLANK(A1073741823)</formula>
    </cfRule>
  </conditionalFormatting>
  <conditionalFormatting sqref="G9:G12">
    <cfRule type="expression" dxfId="9" priority="2" stopIfTrue="1">
      <formula>ISBLANK(G9)</formula>
    </cfRule>
  </conditionalFormatting>
  <conditionalFormatting sqref="B9:C34">
    <cfRule type="expression" dxfId="8" priority="3" stopIfTrue="1">
      <formula>ISBLANK(A1073741823)</formula>
    </cfRule>
  </conditionalFormatting>
  <conditionalFormatting sqref="B9:C34">
    <cfRule type="expression" dxfId="7" priority="4" stopIfTrue="1">
      <formula>ISBLANK(B9)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6" orientation="landscape" r:id="rId1"/>
  <headerFooter>
    <oddHeader>&amp;L&amp;F&amp;R&amp;A</oddHeader>
    <oddFooter>&amp;C&amp;P/&amp;N</oddFooter>
  </headerFooter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33"/>
  <sheetViews>
    <sheetView showGridLines="0" workbookViewId="0"/>
  </sheetViews>
  <sheetFormatPr baseColWidth="10" defaultColWidth="9.140625" defaultRowHeight="12.75" x14ac:dyDescent="0.2"/>
  <cols>
    <col min="1" max="1" width="1.42578125" style="15" customWidth="1"/>
    <col min="2" max="2" width="20.140625" style="1" customWidth="1"/>
    <col min="3" max="5" width="14.28515625" style="1" customWidth="1"/>
    <col min="6" max="6" width="21.5703125" style="1" customWidth="1"/>
    <col min="7" max="7" width="22" style="1" customWidth="1"/>
    <col min="8" max="8" width="14" style="1" customWidth="1"/>
    <col min="9" max="9" width="18.85546875" style="1" customWidth="1"/>
  </cols>
  <sheetData>
    <row r="1" spans="1:9" ht="28.5" customHeight="1" x14ac:dyDescent="0.2">
      <c r="B1" s="16" t="str">
        <f>"Tax repartition "&amp;Info!C31</f>
        <v>Tax repartition 2014</v>
      </c>
      <c r="D1" s="17"/>
      <c r="E1" s="18" t="str">
        <f>Info!A4</f>
        <v>Reference year 2018</v>
      </c>
      <c r="I1" s="20" t="str">
        <f>Info!$C$28</f>
        <v>FA_2018_20170823</v>
      </c>
    </row>
    <row r="2" spans="1:9" s="1" customFormat="1" x14ac:dyDescent="0.2">
      <c r="A2" s="22"/>
      <c r="B2" s="23" t="s">
        <v>29</v>
      </c>
      <c r="C2" s="24" t="s">
        <v>30</v>
      </c>
      <c r="D2" s="24" t="s">
        <v>31</v>
      </c>
      <c r="E2" s="24" t="s">
        <v>32</v>
      </c>
      <c r="F2" s="24" t="s">
        <v>33</v>
      </c>
      <c r="G2" s="24" t="s">
        <v>34</v>
      </c>
      <c r="H2" s="24" t="s">
        <v>35</v>
      </c>
      <c r="I2" s="25" t="s">
        <v>36</v>
      </c>
    </row>
    <row r="3" spans="1:9" s="1" customFormat="1" x14ac:dyDescent="0.2">
      <c r="A3" s="27"/>
      <c r="B3" s="28" t="s">
        <v>38</v>
      </c>
      <c r="C3" s="29"/>
      <c r="D3" s="29"/>
      <c r="E3" s="29" t="s">
        <v>97</v>
      </c>
      <c r="F3" s="29"/>
      <c r="G3" s="29"/>
      <c r="H3" s="29" t="s">
        <v>98</v>
      </c>
      <c r="I3" s="121" t="s">
        <v>99</v>
      </c>
    </row>
    <row r="4" spans="1:9" ht="40.5" customHeight="1" x14ac:dyDescent="0.2">
      <c r="B4" s="32"/>
      <c r="C4" s="33" t="s">
        <v>100</v>
      </c>
      <c r="D4" s="33" t="s">
        <v>101</v>
      </c>
      <c r="E4" s="33" t="s">
        <v>102</v>
      </c>
      <c r="F4" s="33" t="s">
        <v>103</v>
      </c>
      <c r="G4" s="33" t="s">
        <v>104</v>
      </c>
      <c r="H4" s="33" t="s">
        <v>105</v>
      </c>
      <c r="I4" s="34" t="s">
        <v>106</v>
      </c>
    </row>
    <row r="5" spans="1:9" x14ac:dyDescent="0.2">
      <c r="A5" s="122"/>
      <c r="B5" s="123" t="s">
        <v>48</v>
      </c>
      <c r="C5" s="38" t="s">
        <v>49</v>
      </c>
      <c r="D5" s="38" t="s">
        <v>49</v>
      </c>
      <c r="E5" s="38"/>
      <c r="F5" s="38" t="s">
        <v>49</v>
      </c>
      <c r="G5" s="38" t="s">
        <v>107</v>
      </c>
      <c r="H5" s="38"/>
      <c r="I5" s="85"/>
    </row>
    <row r="6" spans="1:9" s="35" customFormat="1" ht="11.25" customHeight="1" x14ac:dyDescent="0.2">
      <c r="A6" s="36"/>
      <c r="B6" s="37" t="s">
        <v>51</v>
      </c>
      <c r="C6" s="40" t="s">
        <v>52</v>
      </c>
      <c r="D6" s="40" t="s">
        <v>52</v>
      </c>
      <c r="E6" s="40" t="s">
        <v>52</v>
      </c>
      <c r="F6" s="40" t="s">
        <v>52</v>
      </c>
      <c r="G6" s="40" t="s">
        <v>52</v>
      </c>
      <c r="H6" s="40"/>
      <c r="I6" s="39" t="s">
        <v>52</v>
      </c>
    </row>
    <row r="7" spans="1:9" x14ac:dyDescent="0.2">
      <c r="B7" s="41" t="s">
        <v>54</v>
      </c>
      <c r="C7" s="42">
        <v>25752.072</v>
      </c>
      <c r="D7" s="42">
        <v>21215.290400000002</v>
      </c>
      <c r="E7" s="124">
        <f t="shared" ref="E7:E32" si="0">D7-C7</f>
        <v>-4536.7815999999984</v>
      </c>
      <c r="F7" s="42">
        <v>3622894.8596626502</v>
      </c>
      <c r="G7" s="124">
        <f>PI!J7+ITS!C7+LE!D9</f>
        <v>54266164.281072587</v>
      </c>
      <c r="H7" s="125">
        <f t="shared" ref="H7:H33" si="1">G7/F7</f>
        <v>14.978674894839658</v>
      </c>
      <c r="I7" s="126">
        <f t="shared" ref="I7:I32" si="2">E7*H7</f>
        <v>-67954.976655290477</v>
      </c>
    </row>
    <row r="8" spans="1:9" x14ac:dyDescent="0.2">
      <c r="B8" s="45" t="s">
        <v>55</v>
      </c>
      <c r="C8" s="46">
        <v>28517.473000000002</v>
      </c>
      <c r="D8" s="46">
        <v>10065.228450000001</v>
      </c>
      <c r="E8" s="127">
        <f t="shared" si="0"/>
        <v>-18452.244550000003</v>
      </c>
      <c r="F8" s="46">
        <v>1372104.5859638599</v>
      </c>
      <c r="G8" s="127">
        <f>PI!J8+ITS!C8+LE!D10</f>
        <v>23728596.719100684</v>
      </c>
      <c r="H8" s="128">
        <f t="shared" si="1"/>
        <v>17.293577298578956</v>
      </c>
      <c r="I8" s="129">
        <f t="shared" si="2"/>
        <v>-319105.31745770731</v>
      </c>
    </row>
    <row r="9" spans="1:9" x14ac:dyDescent="0.2">
      <c r="B9" s="48" t="s">
        <v>56</v>
      </c>
      <c r="C9" s="49">
        <v>7005.2849999999999</v>
      </c>
      <c r="D9" s="49">
        <v>4489.8761500000001</v>
      </c>
      <c r="E9" s="130">
        <f t="shared" si="0"/>
        <v>-2515.4088499999998</v>
      </c>
      <c r="F9" s="49">
        <v>749211.71632530098</v>
      </c>
      <c r="G9" s="130">
        <f>PI!J9+ITS!C9+LE!D11</f>
        <v>10680251.924845502</v>
      </c>
      <c r="H9" s="131">
        <f t="shared" si="1"/>
        <v>14.255318879994974</v>
      </c>
      <c r="I9" s="132">
        <f t="shared" si="2"/>
        <v>-35857.955270311439</v>
      </c>
    </row>
    <row r="10" spans="1:9" x14ac:dyDescent="0.2">
      <c r="B10" s="45" t="s">
        <v>57</v>
      </c>
      <c r="C10" s="46">
        <v>213.45085</v>
      </c>
      <c r="D10" s="46">
        <v>310.43745000000001</v>
      </c>
      <c r="E10" s="127">
        <f t="shared" si="0"/>
        <v>96.98660000000001</v>
      </c>
      <c r="F10" s="46">
        <v>39622.962349397603</v>
      </c>
      <c r="G10" s="127">
        <f>PI!J10+ITS!C10+LE!D12</f>
        <v>743955.79148349992</v>
      </c>
      <c r="H10" s="128">
        <f t="shared" si="1"/>
        <v>18.775875082818246</v>
      </c>
      <c r="I10" s="129">
        <f t="shared" si="2"/>
        <v>1821.0082863072603</v>
      </c>
    </row>
    <row r="11" spans="1:9" x14ac:dyDescent="0.2">
      <c r="B11" s="48" t="s">
        <v>58</v>
      </c>
      <c r="C11" s="49">
        <v>1659.3163999999999</v>
      </c>
      <c r="D11" s="49">
        <v>1499.9052999999999</v>
      </c>
      <c r="E11" s="130">
        <f t="shared" si="0"/>
        <v>-159.41110000000003</v>
      </c>
      <c r="F11" s="49">
        <v>617645.94114457804</v>
      </c>
      <c r="G11" s="130">
        <f>PI!J11+ITS!C11+LE!D13</f>
        <v>8054433.8563259002</v>
      </c>
      <c r="H11" s="131">
        <f t="shared" si="1"/>
        <v>13.040535555693914</v>
      </c>
      <c r="I11" s="132">
        <f t="shared" si="2"/>
        <v>-2078.8061175222788</v>
      </c>
    </row>
    <row r="12" spans="1:9" x14ac:dyDescent="0.2">
      <c r="B12" s="45" t="s">
        <v>59</v>
      </c>
      <c r="C12" s="46">
        <v>390.46215000000001</v>
      </c>
      <c r="D12" s="46">
        <v>500.77109999999999</v>
      </c>
      <c r="E12" s="127">
        <f t="shared" si="0"/>
        <v>110.30894999999998</v>
      </c>
      <c r="F12" s="46">
        <v>90060.390614457807</v>
      </c>
      <c r="G12" s="127">
        <f>PI!J12+ITS!C12+LE!D14</f>
        <v>1059862.4531627283</v>
      </c>
      <c r="H12" s="128">
        <f t="shared" si="1"/>
        <v>11.768352834487748</v>
      </c>
      <c r="I12" s="129">
        <f t="shared" si="2"/>
        <v>1298.154644401867</v>
      </c>
    </row>
    <row r="13" spans="1:9" x14ac:dyDescent="0.2">
      <c r="B13" s="48" t="s">
        <v>60</v>
      </c>
      <c r="C13" s="49">
        <v>938.89700000000005</v>
      </c>
      <c r="D13" s="49">
        <v>2348.4290500000002</v>
      </c>
      <c r="E13" s="130">
        <f t="shared" si="0"/>
        <v>1409.5320500000003</v>
      </c>
      <c r="F13" s="49">
        <v>173926.98554216899</v>
      </c>
      <c r="G13" s="130">
        <f>PI!J13+ITS!C13+LE!D15</f>
        <v>1982194.4209276796</v>
      </c>
      <c r="H13" s="131">
        <f t="shared" si="1"/>
        <v>11.396704282252349</v>
      </c>
      <c r="I13" s="132">
        <f t="shared" si="2"/>
        <v>16064.019950206935</v>
      </c>
    </row>
    <row r="14" spans="1:9" x14ac:dyDescent="0.2">
      <c r="B14" s="45" t="s">
        <v>61</v>
      </c>
      <c r="C14" s="46">
        <v>301.39999999999998</v>
      </c>
      <c r="D14" s="46">
        <v>423.36855000000003</v>
      </c>
      <c r="E14" s="127">
        <f t="shared" si="0"/>
        <v>121.96855000000005</v>
      </c>
      <c r="F14" s="46">
        <v>46771.862710843401</v>
      </c>
      <c r="G14" s="127">
        <f>PI!J14+ITS!C14+LE!D16</f>
        <v>843527.35352472169</v>
      </c>
      <c r="H14" s="128">
        <f t="shared" si="1"/>
        <v>18.034931786652184</v>
      </c>
      <c r="I14" s="129">
        <f t="shared" si="2"/>
        <v>2199.6944793668772</v>
      </c>
    </row>
    <row r="15" spans="1:9" x14ac:dyDescent="0.2">
      <c r="B15" s="48" t="s">
        <v>62</v>
      </c>
      <c r="C15" s="49">
        <v>2904.277</v>
      </c>
      <c r="D15" s="49">
        <v>7214.6156499999997</v>
      </c>
      <c r="E15" s="130">
        <f t="shared" si="0"/>
        <v>4310.3386499999997</v>
      </c>
      <c r="F15" s="49">
        <v>1324185.4346626501</v>
      </c>
      <c r="G15" s="130">
        <f>PI!J15+ITS!C15+LE!D17</f>
        <v>8899959.5488763712</v>
      </c>
      <c r="H15" s="131">
        <f t="shared" si="1"/>
        <v>6.7210824978933008</v>
      </c>
      <c r="I15" s="132">
        <f t="shared" si="2"/>
        <v>28970.141660508038</v>
      </c>
    </row>
    <row r="16" spans="1:9" x14ac:dyDescent="0.2">
      <c r="B16" s="45" t="s">
        <v>63</v>
      </c>
      <c r="C16" s="46">
        <v>8418.2819999999992</v>
      </c>
      <c r="D16" s="46">
        <v>3061.78125</v>
      </c>
      <c r="E16" s="127">
        <f t="shared" si="0"/>
        <v>-5356.5007499999992</v>
      </c>
      <c r="F16" s="46">
        <v>541780.82587951794</v>
      </c>
      <c r="G16" s="127">
        <f>PI!J16+ITS!C16+LE!D18</f>
        <v>7893420.3754698243</v>
      </c>
      <c r="H16" s="128">
        <f t="shared" si="1"/>
        <v>14.56939780520246</v>
      </c>
      <c r="I16" s="129">
        <f t="shared" si="2"/>
        <v>-78040.990270615323</v>
      </c>
    </row>
    <row r="17" spans="2:9" x14ac:dyDescent="0.2">
      <c r="B17" s="48" t="s">
        <v>64</v>
      </c>
      <c r="C17" s="49">
        <v>5213.2683999999999</v>
      </c>
      <c r="D17" s="49">
        <v>4157.6836999999996</v>
      </c>
      <c r="E17" s="130">
        <f t="shared" si="0"/>
        <v>-1055.5847000000003</v>
      </c>
      <c r="F17" s="49">
        <v>338780.71007228899</v>
      </c>
      <c r="G17" s="130">
        <f>PI!J17+ITS!C17+LE!D19</f>
        <v>6261978.6594947893</v>
      </c>
      <c r="H17" s="131">
        <f t="shared" si="1"/>
        <v>18.48387016533087</v>
      </c>
      <c r="I17" s="132">
        <f t="shared" si="2"/>
        <v>-19511.290543309744</v>
      </c>
    </row>
    <row r="18" spans="2:9" x14ac:dyDescent="0.2">
      <c r="B18" s="45" t="s">
        <v>65</v>
      </c>
      <c r="C18" s="46">
        <v>7835.8344999999999</v>
      </c>
      <c r="D18" s="46">
        <v>5165.1495500000001</v>
      </c>
      <c r="E18" s="127">
        <f t="shared" si="0"/>
        <v>-2670.6849499999998</v>
      </c>
      <c r="F18" s="46">
        <v>866632.51542168704</v>
      </c>
      <c r="G18" s="127">
        <f>PI!J18+ITS!C18+LE!D20</f>
        <v>8913497.593613375</v>
      </c>
      <c r="H18" s="128">
        <f t="shared" si="1"/>
        <v>10.285210207323267</v>
      </c>
      <c r="I18" s="129">
        <f t="shared" si="2"/>
        <v>-27468.556108284629</v>
      </c>
    </row>
    <row r="19" spans="2:9" x14ac:dyDescent="0.2">
      <c r="B19" s="48" t="s">
        <v>66</v>
      </c>
      <c r="C19" s="49">
        <v>3344.6846500000001</v>
      </c>
      <c r="D19" s="49">
        <v>3501.0572999999999</v>
      </c>
      <c r="E19" s="130">
        <f t="shared" si="0"/>
        <v>156.37264999999979</v>
      </c>
      <c r="F19" s="49">
        <v>495542.16867469897</v>
      </c>
      <c r="G19" s="130">
        <f>PI!J19+ITS!C19+LE!D21</f>
        <v>8531874.6474329829</v>
      </c>
      <c r="H19" s="131">
        <f t="shared" si="1"/>
        <v>17.217252510015495</v>
      </c>
      <c r="I19" s="132">
        <f t="shared" si="2"/>
        <v>2692.3074007102709</v>
      </c>
    </row>
    <row r="20" spans="2:9" x14ac:dyDescent="0.2">
      <c r="B20" s="45" t="s">
        <v>67</v>
      </c>
      <c r="C20" s="46">
        <v>612.94565</v>
      </c>
      <c r="D20" s="46">
        <v>2054.2819</v>
      </c>
      <c r="E20" s="127">
        <f t="shared" si="0"/>
        <v>1441.3362499999998</v>
      </c>
      <c r="F20" s="46">
        <v>249976.40174698801</v>
      </c>
      <c r="G20" s="127">
        <f>PI!J20+ITS!C20+LE!D22</f>
        <v>2263731.8527258188</v>
      </c>
      <c r="H20" s="128">
        <f t="shared" si="1"/>
        <v>9.0557822134628534</v>
      </c>
      <c r="I20" s="129">
        <f t="shared" si="2"/>
        <v>13052.427176369247</v>
      </c>
    </row>
    <row r="21" spans="2:9" x14ac:dyDescent="0.2">
      <c r="B21" s="48" t="s">
        <v>68</v>
      </c>
      <c r="C21" s="49">
        <v>834.97964999999999</v>
      </c>
      <c r="D21" s="49">
        <v>914.89869999999996</v>
      </c>
      <c r="E21" s="130">
        <f t="shared" si="0"/>
        <v>79.91904999999997</v>
      </c>
      <c r="F21" s="49">
        <v>86835.998795180698</v>
      </c>
      <c r="G21" s="130">
        <f>PI!J21+ITS!C21+LE!D23</f>
        <v>1369324.3934186934</v>
      </c>
      <c r="H21" s="131">
        <f t="shared" si="1"/>
        <v>15.769086696964317</v>
      </c>
      <c r="I21" s="132">
        <f t="shared" si="2"/>
        <v>1260.2504281890256</v>
      </c>
    </row>
    <row r="22" spans="2:9" x14ac:dyDescent="0.2">
      <c r="B22" s="45" t="s">
        <v>69</v>
      </c>
      <c r="C22" s="46">
        <v>118.60039999999999</v>
      </c>
      <c r="D22" s="46">
        <v>157.2338</v>
      </c>
      <c r="E22" s="127">
        <f t="shared" si="0"/>
        <v>38.633400000000009</v>
      </c>
      <c r="F22" s="46">
        <v>25397.5510843374</v>
      </c>
      <c r="G22" s="127">
        <f>PI!J22+ITS!C22+LE!D24</f>
        <v>392376.90381469694</v>
      </c>
      <c r="H22" s="128">
        <f t="shared" si="1"/>
        <v>15.449399137410326</v>
      </c>
      <c r="I22" s="129">
        <f t="shared" si="2"/>
        <v>596.86281663522823</v>
      </c>
    </row>
    <row r="23" spans="2:9" x14ac:dyDescent="0.2">
      <c r="B23" s="48" t="s">
        <v>70</v>
      </c>
      <c r="C23" s="49">
        <v>3778.8195999999998</v>
      </c>
      <c r="D23" s="49">
        <v>8369.7978999999996</v>
      </c>
      <c r="E23" s="130">
        <f t="shared" si="0"/>
        <v>4590.9782999999998</v>
      </c>
      <c r="F23" s="49">
        <v>685270.95281927695</v>
      </c>
      <c r="G23" s="130">
        <f>PI!J23+ITS!C23+LE!D25</f>
        <v>11728698.69250408</v>
      </c>
      <c r="H23" s="131">
        <f t="shared" si="1"/>
        <v>17.11541784202435</v>
      </c>
      <c r="I23" s="132">
        <f t="shared" si="2"/>
        <v>78576.51190816662</v>
      </c>
    </row>
    <row r="24" spans="2:9" x14ac:dyDescent="0.2">
      <c r="B24" s="45" t="s">
        <v>71</v>
      </c>
      <c r="C24" s="46">
        <v>758.149</v>
      </c>
      <c r="D24" s="46">
        <v>6705.0093999999999</v>
      </c>
      <c r="E24" s="127">
        <f t="shared" si="0"/>
        <v>5946.8603999999996</v>
      </c>
      <c r="F24" s="46">
        <v>255001.28716867499</v>
      </c>
      <c r="G24" s="127">
        <f>PI!J24+ITS!C24+LE!D26</f>
        <v>4745458.1633980544</v>
      </c>
      <c r="H24" s="128">
        <f t="shared" si="1"/>
        <v>18.60954592068035</v>
      </c>
      <c r="I24" s="129">
        <f t="shared" si="2"/>
        <v>110668.37169767551</v>
      </c>
    </row>
    <row r="25" spans="2:9" x14ac:dyDescent="0.2">
      <c r="B25" s="48" t="s">
        <v>72</v>
      </c>
      <c r="C25" s="49">
        <v>5892.5841499999997</v>
      </c>
      <c r="D25" s="49">
        <v>6212.5534500000003</v>
      </c>
      <c r="E25" s="130">
        <f t="shared" si="0"/>
        <v>319.96930000000066</v>
      </c>
      <c r="F25" s="49">
        <v>937726.77342168696</v>
      </c>
      <c r="G25" s="130">
        <f>PI!J25+ITS!C25+LE!D27</f>
        <v>16616494.346253684</v>
      </c>
      <c r="H25" s="131">
        <f t="shared" si="1"/>
        <v>17.719974322180732</v>
      </c>
      <c r="I25" s="132">
        <f t="shared" si="2"/>
        <v>5669.847779886155</v>
      </c>
    </row>
    <row r="26" spans="2:9" x14ac:dyDescent="0.2">
      <c r="B26" s="45" t="s">
        <v>73</v>
      </c>
      <c r="C26" s="46">
        <v>2254.11</v>
      </c>
      <c r="D26" s="46">
        <v>2073.1303499999999</v>
      </c>
      <c r="E26" s="127">
        <f t="shared" si="0"/>
        <v>-180.97965000000022</v>
      </c>
      <c r="F26" s="46">
        <v>330945.71036144602</v>
      </c>
      <c r="G26" s="127">
        <f>PI!J26+ITS!C26+LE!D28</f>
        <v>6133474.6474488266</v>
      </c>
      <c r="H26" s="128">
        <f t="shared" si="1"/>
        <v>18.533174642904676</v>
      </c>
      <c r="I26" s="129">
        <f t="shared" si="2"/>
        <v>-3354.1274602617673</v>
      </c>
    </row>
    <row r="27" spans="2:9" x14ac:dyDescent="0.2">
      <c r="B27" s="48" t="s">
        <v>74</v>
      </c>
      <c r="C27" s="49">
        <v>1914.4970000000001</v>
      </c>
      <c r="D27" s="49">
        <v>5573.5778499999997</v>
      </c>
      <c r="E27" s="130">
        <f t="shared" si="0"/>
        <v>3659.0808499999994</v>
      </c>
      <c r="F27" s="49">
        <v>643566.84931325295</v>
      </c>
      <c r="G27" s="130">
        <f>PI!J27+ITS!C27+LE!D29</f>
        <v>10489091.591827355</v>
      </c>
      <c r="H27" s="131">
        <f t="shared" si="1"/>
        <v>16.29837149477201</v>
      </c>
      <c r="I27" s="132">
        <f t="shared" si="2"/>
        <v>59637.059022706126</v>
      </c>
    </row>
    <row r="28" spans="2:9" x14ac:dyDescent="0.2">
      <c r="B28" s="45" t="s">
        <v>75</v>
      </c>
      <c r="C28" s="46">
        <v>8501.9920000000002</v>
      </c>
      <c r="D28" s="46">
        <v>11460.8771</v>
      </c>
      <c r="E28" s="127">
        <f t="shared" si="0"/>
        <v>2958.8850999999995</v>
      </c>
      <c r="F28" s="46">
        <v>1892455.2729277101</v>
      </c>
      <c r="G28" s="127">
        <f>PI!J28+ITS!C28+LE!D30</f>
        <v>23315900.349409029</v>
      </c>
      <c r="H28" s="128">
        <f t="shared" si="1"/>
        <v>12.320449884841043</v>
      </c>
      <c r="I28" s="129">
        <f t="shared" si="2"/>
        <v>36454.795589552872</v>
      </c>
    </row>
    <row r="29" spans="2:9" x14ac:dyDescent="0.2">
      <c r="B29" s="48" t="s">
        <v>76</v>
      </c>
      <c r="C29" s="49">
        <v>1305.0432499999999</v>
      </c>
      <c r="D29" s="49">
        <v>9783.7557500000003</v>
      </c>
      <c r="E29" s="130">
        <f t="shared" si="0"/>
        <v>8478.7124999999996</v>
      </c>
      <c r="F29" s="49">
        <v>336187.69728915702</v>
      </c>
      <c r="G29" s="130">
        <f>PI!J29+ITS!C29+LE!D31</f>
        <v>6604085.2970545683</v>
      </c>
      <c r="H29" s="131">
        <f t="shared" si="1"/>
        <v>19.644042153554345</v>
      </c>
      <c r="I29" s="132">
        <f t="shared" si="2"/>
        <v>166556.18575786814</v>
      </c>
    </row>
    <row r="30" spans="2:9" x14ac:dyDescent="0.2">
      <c r="B30" s="45" t="s">
        <v>77</v>
      </c>
      <c r="C30" s="46">
        <v>4836.1589999999997</v>
      </c>
      <c r="D30" s="46">
        <v>3329.9479999999999</v>
      </c>
      <c r="E30" s="127">
        <f t="shared" si="0"/>
        <v>-1506.2109999999998</v>
      </c>
      <c r="F30" s="46">
        <v>430495.71495180699</v>
      </c>
      <c r="G30" s="127">
        <f>PI!J30+ITS!C30+LE!D32</f>
        <v>4823001.985214863</v>
      </c>
      <c r="H30" s="128">
        <f t="shared" si="1"/>
        <v>11.203368158391047</v>
      </c>
      <c r="I30" s="129">
        <f t="shared" si="2"/>
        <v>-16874.636357218336</v>
      </c>
    </row>
    <row r="31" spans="2:9" x14ac:dyDescent="0.2">
      <c r="B31" s="48" t="s">
        <v>78</v>
      </c>
      <c r="C31" s="49">
        <v>6957.3090000000002</v>
      </c>
      <c r="D31" s="49">
        <v>8864.5457000000006</v>
      </c>
      <c r="E31" s="130">
        <f t="shared" si="0"/>
        <v>1907.2367000000004</v>
      </c>
      <c r="F31" s="49">
        <v>1894081.8916144599</v>
      </c>
      <c r="G31" s="130">
        <f>PI!J31+ITS!C31+LE!D33</f>
        <v>22878172.977917768</v>
      </c>
      <c r="H31" s="131">
        <f t="shared" si="1"/>
        <v>12.078766540773527</v>
      </c>
      <c r="I31" s="132">
        <f t="shared" si="2"/>
        <v>23037.066837295322</v>
      </c>
    </row>
    <row r="32" spans="2:9" x14ac:dyDescent="0.2">
      <c r="B32" s="45" t="s">
        <v>79</v>
      </c>
      <c r="C32" s="46">
        <v>431.702</v>
      </c>
      <c r="D32" s="46">
        <v>1238.38985</v>
      </c>
      <c r="E32" s="127">
        <f t="shared" si="0"/>
        <v>806.68785000000003</v>
      </c>
      <c r="F32" s="46">
        <v>88156.452289156601</v>
      </c>
      <c r="G32" s="127">
        <f>PI!J32+ITS!C32+LE!D34</f>
        <v>1511824.8830866222</v>
      </c>
      <c r="H32" s="128">
        <f t="shared" si="1"/>
        <v>17.149338974392681</v>
      </c>
      <c r="I32" s="129">
        <f t="shared" si="2"/>
        <v>13834.163386174037</v>
      </c>
    </row>
    <row r="33" spans="1:9" s="51" customFormat="1" x14ac:dyDescent="0.2">
      <c r="A33" s="52"/>
      <c r="B33" s="53" t="s">
        <v>80</v>
      </c>
      <c r="C33" s="54">
        <f>SUM(C7:C32)</f>
        <v>130691.59364999998</v>
      </c>
      <c r="D33" s="54">
        <f>SUM(D7:D32)</f>
        <v>130691.59365000002</v>
      </c>
      <c r="E33" s="54">
        <f>SUM(E7:E32)</f>
        <v>-5.2295945351943374E-12</v>
      </c>
      <c r="F33" s="54">
        <f>SUM(F7:F32)</f>
        <v>18135259.512807235</v>
      </c>
      <c r="G33" s="54">
        <f>SUM(G7:G32)</f>
        <v>254731353.70940468</v>
      </c>
      <c r="H33" s="133">
        <f t="shared" si="1"/>
        <v>14.046192916594977</v>
      </c>
      <c r="I33" s="55">
        <f>SUM(I7:I32)</f>
        <v>-7857.7874185017754</v>
      </c>
    </row>
  </sheetData>
  <conditionalFormatting sqref="G7:I32 E7:E32">
    <cfRule type="expression" dxfId="6" priority="1" stopIfTrue="1">
      <formula>ISBLANK(E7)</formula>
    </cfRule>
  </conditionalFormatting>
  <conditionalFormatting sqref="C7:D32 F7:F32">
    <cfRule type="expression" dxfId="5" priority="2" stopIfTrue="1">
      <formula>ISBLANK(C7)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3" orientation="landscape" r:id="rId1"/>
  <headerFooter>
    <oddHeader>&amp;L&amp;F&amp;R&amp;A</oddHeader>
    <oddFooter>&amp;C&amp;P/&amp;N</oddFooter>
  </headerFooter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J33"/>
  <sheetViews>
    <sheetView showGridLines="0" workbookViewId="0"/>
  </sheetViews>
  <sheetFormatPr baseColWidth="10" defaultColWidth="9.140625" defaultRowHeight="12.75" x14ac:dyDescent="0.2"/>
  <cols>
    <col min="1" max="1" width="1.42578125" style="15" customWidth="1"/>
    <col min="2" max="2" width="15.28515625" style="1" customWidth="1"/>
    <col min="3" max="3" width="18.42578125" style="1" customWidth="1"/>
    <col min="4" max="4" width="20" style="1" customWidth="1"/>
    <col min="5" max="5" width="17.28515625" style="1" customWidth="1"/>
    <col min="6" max="7" width="18.5703125" style="1" customWidth="1"/>
    <col min="8" max="8" width="19.42578125" style="1" customWidth="1"/>
  </cols>
  <sheetData>
    <row r="1" spans="1:10" s="1" customFormat="1" ht="30" customHeight="1" x14ac:dyDescent="0.2">
      <c r="A1" s="15"/>
      <c r="B1" s="134" t="str">
        <f>"Total ATB "&amp;Info!C31</f>
        <v>Total ATB 2014</v>
      </c>
      <c r="C1" s="134"/>
      <c r="D1" s="135" t="str">
        <f>Info!A4</f>
        <v>Reference year 2018</v>
      </c>
      <c r="E1" s="135"/>
      <c r="H1" s="20" t="str">
        <f>Info!$C$28</f>
        <v>FA_2018_20170823</v>
      </c>
    </row>
    <row r="2" spans="1:10" s="1" customFormat="1" x14ac:dyDescent="0.2">
      <c r="A2" s="22"/>
      <c r="B2" s="23" t="s">
        <v>29</v>
      </c>
      <c r="C2" s="24" t="s">
        <v>30</v>
      </c>
      <c r="D2" s="24" t="s">
        <v>31</v>
      </c>
      <c r="E2" s="24" t="s">
        <v>32</v>
      </c>
      <c r="F2" s="24" t="s">
        <v>33</v>
      </c>
      <c r="G2" s="24" t="s">
        <v>34</v>
      </c>
      <c r="H2" s="25" t="s">
        <v>35</v>
      </c>
    </row>
    <row r="3" spans="1:10" x14ac:dyDescent="0.2">
      <c r="A3" s="27"/>
      <c r="B3" s="28" t="s">
        <v>38</v>
      </c>
      <c r="C3" s="29"/>
      <c r="D3" s="29"/>
      <c r="E3" s="29"/>
      <c r="F3" s="29"/>
      <c r="G3" s="29"/>
      <c r="H3" s="31" t="s">
        <v>108</v>
      </c>
    </row>
    <row r="4" spans="1:10" ht="30" customHeight="1" x14ac:dyDescent="0.2">
      <c r="A4" s="58"/>
      <c r="B4" s="32"/>
      <c r="C4" s="33" t="s">
        <v>47</v>
      </c>
      <c r="D4" s="33" t="s">
        <v>109</v>
      </c>
      <c r="E4" s="33" t="s">
        <v>86</v>
      </c>
      <c r="F4" s="33" t="s">
        <v>91</v>
      </c>
      <c r="G4" s="33" t="s">
        <v>106</v>
      </c>
      <c r="H4" s="34" t="s">
        <v>110</v>
      </c>
    </row>
    <row r="5" spans="1:10" s="35" customFormat="1" ht="11.25" customHeight="1" x14ac:dyDescent="0.2">
      <c r="A5" s="36"/>
      <c r="B5" s="37" t="s">
        <v>111</v>
      </c>
      <c r="C5" s="38">
        <f>Info!$C$31</f>
        <v>2014</v>
      </c>
      <c r="D5" s="38">
        <f>Info!$C$31</f>
        <v>2014</v>
      </c>
      <c r="E5" s="38">
        <f>Info!$C$31</f>
        <v>2014</v>
      </c>
      <c r="F5" s="136">
        <f>Info!$C$31</f>
        <v>2014</v>
      </c>
      <c r="G5" s="38">
        <f>Info!$C$31</f>
        <v>2014</v>
      </c>
      <c r="H5" s="85">
        <f>Info!$C$31</f>
        <v>2014</v>
      </c>
    </row>
    <row r="6" spans="1:10" s="35" customFormat="1" ht="11.25" customHeight="1" x14ac:dyDescent="0.2">
      <c r="A6" s="36"/>
      <c r="B6" s="86" t="s">
        <v>51</v>
      </c>
      <c r="C6" s="40" t="s">
        <v>52</v>
      </c>
      <c r="D6" s="40" t="s">
        <v>52</v>
      </c>
      <c r="E6" s="40" t="s">
        <v>52</v>
      </c>
      <c r="F6" s="40" t="s">
        <v>52</v>
      </c>
      <c r="G6" s="40" t="s">
        <v>52</v>
      </c>
      <c r="H6" s="39" t="s">
        <v>52</v>
      </c>
    </row>
    <row r="7" spans="1:10" x14ac:dyDescent="0.2">
      <c r="B7" s="41" t="s">
        <v>54</v>
      </c>
      <c r="C7" s="124">
        <f>PI!J7</f>
        <v>36921065.399999991</v>
      </c>
      <c r="D7" s="124">
        <f>ITS!C7</f>
        <v>2137126.2324725999</v>
      </c>
      <c r="E7" s="124">
        <f>Wealth!D9</f>
        <v>5992168.665</v>
      </c>
      <c r="F7" s="137">
        <f>LE!D9</f>
        <v>15207972.648600001</v>
      </c>
      <c r="G7" s="124">
        <f>REPART!I7</f>
        <v>-67954.976655290477</v>
      </c>
      <c r="H7" s="126">
        <f t="shared" ref="H7:H32" si="0">SUM(C7:G7)</f>
        <v>60190377.969417304</v>
      </c>
      <c r="J7" s="138"/>
    </row>
    <row r="8" spans="1:10" x14ac:dyDescent="0.2">
      <c r="B8" s="45" t="s">
        <v>55</v>
      </c>
      <c r="C8" s="127">
        <f>PI!J8</f>
        <v>16543831.600000001</v>
      </c>
      <c r="D8" s="127">
        <f>ITS!C8</f>
        <v>697117.01240068197</v>
      </c>
      <c r="E8" s="127">
        <f>Wealth!D10</f>
        <v>2364553.4992799996</v>
      </c>
      <c r="F8" s="139">
        <f>LE!D10</f>
        <v>6487648.1067000004</v>
      </c>
      <c r="G8" s="127">
        <f>REPART!I8</f>
        <v>-319105.31745770731</v>
      </c>
      <c r="H8" s="129">
        <f t="shared" si="0"/>
        <v>25774044.900922976</v>
      </c>
      <c r="J8" s="138"/>
    </row>
    <row r="9" spans="1:10" x14ac:dyDescent="0.2">
      <c r="B9" s="48" t="s">
        <v>56</v>
      </c>
      <c r="C9" s="130">
        <f>PI!J9</f>
        <v>7024397.2000000002</v>
      </c>
      <c r="D9" s="130">
        <f>ITS!C9</f>
        <v>273965.98934550199</v>
      </c>
      <c r="E9" s="130">
        <f>Wealth!D11</f>
        <v>1202393.659425</v>
      </c>
      <c r="F9" s="140">
        <f>LE!D11</f>
        <v>3381888.7355</v>
      </c>
      <c r="G9" s="130">
        <f>REPART!I9</f>
        <v>-35857.955270311439</v>
      </c>
      <c r="H9" s="132">
        <f t="shared" si="0"/>
        <v>11846787.629000193</v>
      </c>
      <c r="J9" s="138"/>
    </row>
    <row r="10" spans="1:10" x14ac:dyDescent="0.2">
      <c r="B10" s="45" t="s">
        <v>57</v>
      </c>
      <c r="C10" s="127">
        <f>PI!J10</f>
        <v>514297.99999999994</v>
      </c>
      <c r="D10" s="127">
        <f>ITS!C10</f>
        <v>32486.903883499999</v>
      </c>
      <c r="E10" s="127">
        <f>Wealth!D12</f>
        <v>96663.882689999999</v>
      </c>
      <c r="F10" s="139">
        <f>LE!D12</f>
        <v>197170.88759999999</v>
      </c>
      <c r="G10" s="127">
        <f>REPART!I10</f>
        <v>1821.0082863072603</v>
      </c>
      <c r="H10" s="129">
        <f t="shared" si="0"/>
        <v>842440.68245980714</v>
      </c>
      <c r="J10" s="138"/>
    </row>
    <row r="11" spans="1:10" x14ac:dyDescent="0.2">
      <c r="B11" s="48" t="s">
        <v>58</v>
      </c>
      <c r="C11" s="130">
        <f>PI!J11</f>
        <v>6434379.2000000002</v>
      </c>
      <c r="D11" s="130">
        <f>ITS!C11</f>
        <v>143223.467925901</v>
      </c>
      <c r="E11" s="130">
        <f>Wealth!D13</f>
        <v>1618126.1740949999</v>
      </c>
      <c r="F11" s="140">
        <f>LE!D13</f>
        <v>1476831.1883999999</v>
      </c>
      <c r="G11" s="130">
        <f>REPART!I11</f>
        <v>-2078.8061175222788</v>
      </c>
      <c r="H11" s="132">
        <f t="shared" si="0"/>
        <v>9670481.2243033797</v>
      </c>
      <c r="J11" s="138"/>
    </row>
    <row r="12" spans="1:10" x14ac:dyDescent="0.2">
      <c r="B12" s="45" t="s">
        <v>59</v>
      </c>
      <c r="C12" s="127">
        <f>PI!J12</f>
        <v>723487.7</v>
      </c>
      <c r="D12" s="127">
        <f>ITS!C12</f>
        <v>34672.200062728298</v>
      </c>
      <c r="E12" s="127">
        <f>Wealth!D14</f>
        <v>187034.69024999999</v>
      </c>
      <c r="F12" s="139">
        <f>LE!D14</f>
        <v>301702.55310000002</v>
      </c>
      <c r="G12" s="127">
        <f>REPART!I12</f>
        <v>1298.154644401867</v>
      </c>
      <c r="H12" s="129">
        <f t="shared" si="0"/>
        <v>1248195.2980571303</v>
      </c>
      <c r="J12" s="138"/>
    </row>
    <row r="13" spans="1:10" x14ac:dyDescent="0.2">
      <c r="B13" s="48" t="s">
        <v>60</v>
      </c>
      <c r="C13" s="130">
        <f>PI!J13</f>
        <v>1466734.3</v>
      </c>
      <c r="D13" s="130">
        <f>ITS!C13</f>
        <v>36420.901127679397</v>
      </c>
      <c r="E13" s="130">
        <f>Wealth!D15</f>
        <v>443405.39002499997</v>
      </c>
      <c r="F13" s="140">
        <f>LE!D15</f>
        <v>479039.21980000002</v>
      </c>
      <c r="G13" s="130">
        <f>REPART!I13</f>
        <v>16064.019950206935</v>
      </c>
      <c r="H13" s="132">
        <f t="shared" si="0"/>
        <v>2441663.8309028866</v>
      </c>
      <c r="J13" s="138"/>
    </row>
    <row r="14" spans="1:10" x14ac:dyDescent="0.2">
      <c r="B14" s="45" t="s">
        <v>61</v>
      </c>
      <c r="C14" s="127">
        <f>PI!J14</f>
        <v>602327.30000000005</v>
      </c>
      <c r="D14" s="127">
        <f>ITS!C14</f>
        <v>46872.067424721703</v>
      </c>
      <c r="E14" s="127">
        <f>Wealth!D16</f>
        <v>109809.34435500001</v>
      </c>
      <c r="F14" s="139">
        <f>LE!D16</f>
        <v>194327.98610000001</v>
      </c>
      <c r="G14" s="127">
        <f>REPART!I14</f>
        <v>2199.6944793668772</v>
      </c>
      <c r="H14" s="129">
        <f t="shared" si="0"/>
        <v>955536.39235908864</v>
      </c>
      <c r="J14" s="138"/>
    </row>
    <row r="15" spans="1:10" x14ac:dyDescent="0.2">
      <c r="B15" s="48" t="s">
        <v>62</v>
      </c>
      <c r="C15" s="130">
        <f>PI!J15</f>
        <v>4724265</v>
      </c>
      <c r="D15" s="130">
        <f>ITS!C15</f>
        <v>230787.66567637099</v>
      </c>
      <c r="E15" s="130">
        <f>Wealth!D17</f>
        <v>913095.28273483203</v>
      </c>
      <c r="F15" s="140">
        <f>LE!D17</f>
        <v>3944906.8832</v>
      </c>
      <c r="G15" s="130">
        <f>REPART!I15</f>
        <v>28970.141660508038</v>
      </c>
      <c r="H15" s="132">
        <f t="shared" si="0"/>
        <v>9842024.9732717108</v>
      </c>
      <c r="J15" s="138"/>
    </row>
    <row r="16" spans="1:10" x14ac:dyDescent="0.2">
      <c r="B16" s="45" t="s">
        <v>63</v>
      </c>
      <c r="C16" s="127">
        <f>PI!J16</f>
        <v>4920482.1000000006</v>
      </c>
      <c r="D16" s="127">
        <f>ITS!C16</f>
        <v>243397.29216982299</v>
      </c>
      <c r="E16" s="127">
        <f>Wealth!D18</f>
        <v>450306.80582999997</v>
      </c>
      <c r="F16" s="139">
        <f>LE!D18</f>
        <v>2729540.9833</v>
      </c>
      <c r="G16" s="127">
        <f>REPART!I16</f>
        <v>-78040.990270615323</v>
      </c>
      <c r="H16" s="129">
        <f t="shared" si="0"/>
        <v>8265686.1910292087</v>
      </c>
      <c r="J16" s="138"/>
    </row>
    <row r="17" spans="2:10" x14ac:dyDescent="0.2">
      <c r="B17" s="48" t="s">
        <v>64</v>
      </c>
      <c r="C17" s="130">
        <f>PI!J17</f>
        <v>4731259.5</v>
      </c>
      <c r="D17" s="130">
        <f>ITS!C17</f>
        <v>158495.67849478999</v>
      </c>
      <c r="E17" s="130">
        <f>Wealth!D19</f>
        <v>366542.02204499999</v>
      </c>
      <c r="F17" s="140">
        <f>LE!D19</f>
        <v>1372223.4809999999</v>
      </c>
      <c r="G17" s="130">
        <f>REPART!I17</f>
        <v>-19511.290543309744</v>
      </c>
      <c r="H17" s="132">
        <f t="shared" si="0"/>
        <v>6609009.3909964804</v>
      </c>
      <c r="J17" s="138"/>
    </row>
    <row r="18" spans="2:10" x14ac:dyDescent="0.2">
      <c r="B18" s="45" t="s">
        <v>65</v>
      </c>
      <c r="C18" s="127">
        <f>PI!J18</f>
        <v>4907878.9000000004</v>
      </c>
      <c r="D18" s="127">
        <f>ITS!C18</f>
        <v>701766.83171337598</v>
      </c>
      <c r="E18" s="127">
        <f>Wealth!D20</f>
        <v>882196.70074500004</v>
      </c>
      <c r="F18" s="139">
        <f>LE!D20</f>
        <v>3303851.8618999999</v>
      </c>
      <c r="G18" s="127">
        <f>REPART!I18</f>
        <v>-27468.556108284629</v>
      </c>
      <c r="H18" s="129">
        <f t="shared" si="0"/>
        <v>9768225.7382500917</v>
      </c>
      <c r="J18" s="138"/>
    </row>
    <row r="19" spans="2:10" x14ac:dyDescent="0.2">
      <c r="B19" s="48" t="s">
        <v>66</v>
      </c>
      <c r="C19" s="130">
        <f>PI!J19</f>
        <v>6752348.0999999996</v>
      </c>
      <c r="D19" s="130">
        <f>ITS!C19</f>
        <v>396132.01173298201</v>
      </c>
      <c r="E19" s="130">
        <f>Wealth!D21</f>
        <v>645802.44807000004</v>
      </c>
      <c r="F19" s="140">
        <f>LE!D21</f>
        <v>1383394.5357000001</v>
      </c>
      <c r="G19" s="130">
        <f>REPART!I19</f>
        <v>2692.3074007102709</v>
      </c>
      <c r="H19" s="132">
        <f t="shared" si="0"/>
        <v>9180369.4029036928</v>
      </c>
      <c r="J19" s="138"/>
    </row>
    <row r="20" spans="2:10" x14ac:dyDescent="0.2">
      <c r="B20" s="45" t="s">
        <v>67</v>
      </c>
      <c r="C20" s="127">
        <f>PI!J20</f>
        <v>1342841.5</v>
      </c>
      <c r="D20" s="127">
        <f>ITS!C20</f>
        <v>163648.21492581899</v>
      </c>
      <c r="E20" s="127">
        <f>Wealth!D22</f>
        <v>197301.86053500001</v>
      </c>
      <c r="F20" s="139">
        <f>LE!D22</f>
        <v>757242.13779999991</v>
      </c>
      <c r="G20" s="127">
        <f>REPART!I20</f>
        <v>13052.427176369247</v>
      </c>
      <c r="H20" s="129">
        <f t="shared" si="0"/>
        <v>2474086.1404371886</v>
      </c>
      <c r="J20" s="138"/>
    </row>
    <row r="21" spans="2:10" x14ac:dyDescent="0.2">
      <c r="B21" s="48" t="s">
        <v>68</v>
      </c>
      <c r="C21" s="130">
        <f>PI!J21</f>
        <v>952567.19999999984</v>
      </c>
      <c r="D21" s="130">
        <f>ITS!C21</f>
        <v>39126.612518693597</v>
      </c>
      <c r="E21" s="130">
        <f>Wealth!D23</f>
        <v>207352.567725</v>
      </c>
      <c r="F21" s="140">
        <f>LE!D23</f>
        <v>377630.5809</v>
      </c>
      <c r="G21" s="130">
        <f>REPART!I21</f>
        <v>1260.2504281890256</v>
      </c>
      <c r="H21" s="132">
        <f t="shared" si="0"/>
        <v>1577937.2115718825</v>
      </c>
      <c r="J21" s="138"/>
    </row>
    <row r="22" spans="2:10" x14ac:dyDescent="0.2">
      <c r="B22" s="45" t="s">
        <v>69</v>
      </c>
      <c r="C22" s="127">
        <f>PI!J22</f>
        <v>294879.59999999998</v>
      </c>
      <c r="D22" s="127">
        <f>ITS!C22</f>
        <v>9375.9175146969301</v>
      </c>
      <c r="E22" s="127">
        <f>Wealth!D24</f>
        <v>70982.953559999994</v>
      </c>
      <c r="F22" s="139">
        <f>LE!D24</f>
        <v>88121.386300000013</v>
      </c>
      <c r="G22" s="127">
        <f>REPART!I22</f>
        <v>596.86281663522823</v>
      </c>
      <c r="H22" s="129">
        <f t="shared" si="0"/>
        <v>463956.72019133216</v>
      </c>
      <c r="J22" s="138"/>
    </row>
    <row r="23" spans="2:10" x14ac:dyDescent="0.2">
      <c r="B23" s="48" t="s">
        <v>70</v>
      </c>
      <c r="C23" s="130">
        <f>PI!J23</f>
        <v>7884121.2999999998</v>
      </c>
      <c r="D23" s="130">
        <f>ITS!C23</f>
        <v>536470.23760408</v>
      </c>
      <c r="E23" s="130">
        <f>Wealth!D25</f>
        <v>1505294.0770049999</v>
      </c>
      <c r="F23" s="140">
        <f>LE!D25</f>
        <v>3308107.1549</v>
      </c>
      <c r="G23" s="130">
        <f>REPART!I23</f>
        <v>78576.51190816662</v>
      </c>
      <c r="H23" s="132">
        <f t="shared" si="0"/>
        <v>13312569.281417247</v>
      </c>
      <c r="J23" s="138"/>
    </row>
    <row r="24" spans="2:10" x14ac:dyDescent="0.2">
      <c r="B24" s="45" t="s">
        <v>71</v>
      </c>
      <c r="C24" s="127">
        <f>PI!J24</f>
        <v>3404509.6</v>
      </c>
      <c r="D24" s="127">
        <f>ITS!C24</f>
        <v>398511.04719805397</v>
      </c>
      <c r="E24" s="127">
        <f>Wealth!D26</f>
        <v>876961.86482999998</v>
      </c>
      <c r="F24" s="139">
        <f>LE!D26</f>
        <v>942437.51620000007</v>
      </c>
      <c r="G24" s="127">
        <f>REPART!I24</f>
        <v>110668.37169767551</v>
      </c>
      <c r="H24" s="129">
        <f t="shared" si="0"/>
        <v>5733088.3999257302</v>
      </c>
      <c r="J24" s="138"/>
    </row>
    <row r="25" spans="2:10" x14ac:dyDescent="0.2">
      <c r="B25" s="48" t="s">
        <v>72</v>
      </c>
      <c r="C25" s="130">
        <f>PI!J25</f>
        <v>12293764.599999998</v>
      </c>
      <c r="D25" s="130">
        <f>ITS!C25</f>
        <v>652960.91175368696</v>
      </c>
      <c r="E25" s="130">
        <f>Wealth!D27</f>
        <v>1684187.4617850001</v>
      </c>
      <c r="F25" s="140">
        <f>LE!D27</f>
        <v>3669768.8345000003</v>
      </c>
      <c r="G25" s="130">
        <f>REPART!I25</f>
        <v>5669.847779886155</v>
      </c>
      <c r="H25" s="132">
        <f t="shared" si="0"/>
        <v>18306351.65581857</v>
      </c>
      <c r="J25" s="138"/>
    </row>
    <row r="26" spans="2:10" x14ac:dyDescent="0.2">
      <c r="B26" s="45" t="s">
        <v>73</v>
      </c>
      <c r="C26" s="127">
        <f>PI!J26</f>
        <v>4563342.0999999996</v>
      </c>
      <c r="D26" s="127">
        <f>ITS!C26</f>
        <v>287265.49374882702</v>
      </c>
      <c r="E26" s="127">
        <f>Wealth!D28</f>
        <v>776898.45600000001</v>
      </c>
      <c r="F26" s="139">
        <f>LE!D28</f>
        <v>1282867.0537</v>
      </c>
      <c r="G26" s="127">
        <f>REPART!I26</f>
        <v>-3354.1274602617673</v>
      </c>
      <c r="H26" s="129">
        <f t="shared" si="0"/>
        <v>6907018.975988565</v>
      </c>
      <c r="J26" s="138"/>
    </row>
    <row r="27" spans="2:10" x14ac:dyDescent="0.2">
      <c r="B27" s="48" t="s">
        <v>74</v>
      </c>
      <c r="C27" s="130">
        <f>PI!J27</f>
        <v>6694114.1000000006</v>
      </c>
      <c r="D27" s="130">
        <f>ITS!C27</f>
        <v>992108.66512735595</v>
      </c>
      <c r="E27" s="130">
        <f>Wealth!D29</f>
        <v>883056.03187499999</v>
      </c>
      <c r="F27" s="140">
        <f>LE!D29</f>
        <v>2802868.8266999996</v>
      </c>
      <c r="G27" s="130">
        <f>REPART!I27</f>
        <v>59637.059022706126</v>
      </c>
      <c r="H27" s="132">
        <f t="shared" si="0"/>
        <v>11431784.682725063</v>
      </c>
      <c r="J27" s="138"/>
    </row>
    <row r="28" spans="2:10" x14ac:dyDescent="0.2">
      <c r="B28" s="45" t="s">
        <v>75</v>
      </c>
      <c r="C28" s="127">
        <f>PI!J28</f>
        <v>16529647.299999999</v>
      </c>
      <c r="D28" s="127">
        <f>ITS!C28</f>
        <v>1369504.81460903</v>
      </c>
      <c r="E28" s="127">
        <f>Wealth!D30</f>
        <v>2038135.32045</v>
      </c>
      <c r="F28" s="139">
        <f>LE!D30</f>
        <v>5416748.2347999997</v>
      </c>
      <c r="G28" s="127">
        <f>REPART!I28</f>
        <v>36454.795589552872</v>
      </c>
      <c r="H28" s="129">
        <f t="shared" si="0"/>
        <v>25390490.465448581</v>
      </c>
      <c r="J28" s="138"/>
    </row>
    <row r="29" spans="2:10" x14ac:dyDescent="0.2">
      <c r="B29" s="48" t="s">
        <v>76</v>
      </c>
      <c r="C29" s="130">
        <f>PI!J29</f>
        <v>4899814.6999999993</v>
      </c>
      <c r="D29" s="130">
        <f>ITS!C29</f>
        <v>427818.87235456897</v>
      </c>
      <c r="E29" s="130">
        <f>Wealth!D31</f>
        <v>712487.96329500002</v>
      </c>
      <c r="F29" s="140">
        <f>LE!D31</f>
        <v>1276451.7247000001</v>
      </c>
      <c r="G29" s="130">
        <f>REPART!I29</f>
        <v>166556.18575786814</v>
      </c>
      <c r="H29" s="132">
        <f t="shared" si="0"/>
        <v>7483129.446107436</v>
      </c>
      <c r="J29" s="138"/>
    </row>
    <row r="30" spans="2:10" x14ac:dyDescent="0.2">
      <c r="B30" s="45" t="s">
        <v>77</v>
      </c>
      <c r="C30" s="127">
        <f>PI!J30</f>
        <v>2844219.8</v>
      </c>
      <c r="D30" s="127">
        <f>ITS!C30</f>
        <v>281282.25191486301</v>
      </c>
      <c r="E30" s="127">
        <f>Wealth!D32</f>
        <v>276056.09733000002</v>
      </c>
      <c r="F30" s="139">
        <f>LE!D32</f>
        <v>1697499.9332999999</v>
      </c>
      <c r="G30" s="127">
        <f>REPART!I30</f>
        <v>-16874.636357218336</v>
      </c>
      <c r="H30" s="129">
        <f t="shared" si="0"/>
        <v>5082183.4461876443</v>
      </c>
      <c r="J30" s="138"/>
    </row>
    <row r="31" spans="2:10" x14ac:dyDescent="0.2">
      <c r="B31" s="48" t="s">
        <v>78</v>
      </c>
      <c r="C31" s="130">
        <f>PI!J31</f>
        <v>14521423.199999999</v>
      </c>
      <c r="D31" s="130">
        <f>ITS!C31</f>
        <v>2327723.3192177699</v>
      </c>
      <c r="E31" s="130">
        <f>Wealth!D33</f>
        <v>1726147.6593899999</v>
      </c>
      <c r="F31" s="140">
        <f>LE!D33</f>
        <v>6029026.4586999994</v>
      </c>
      <c r="G31" s="130">
        <f>REPART!I31</f>
        <v>23037.066837295322</v>
      </c>
      <c r="H31" s="132">
        <f t="shared" si="0"/>
        <v>24627357.704145066</v>
      </c>
      <c r="J31" s="138"/>
    </row>
    <row r="32" spans="2:10" x14ac:dyDescent="0.2">
      <c r="B32" s="45" t="s">
        <v>79</v>
      </c>
      <c r="C32" s="127">
        <f>PI!J32</f>
        <v>962200.20000000007</v>
      </c>
      <c r="D32" s="127">
        <f>ITS!C32</f>
        <v>103361.884786622</v>
      </c>
      <c r="E32" s="127">
        <f>Wealth!D34</f>
        <v>105612.56999999999</v>
      </c>
      <c r="F32" s="139">
        <f>LE!D34</f>
        <v>446262.79830000002</v>
      </c>
      <c r="G32" s="127">
        <f>REPART!I32</f>
        <v>13834.163386174037</v>
      </c>
      <c r="H32" s="129">
        <f t="shared" si="0"/>
        <v>1631271.6164727961</v>
      </c>
      <c r="J32" s="138"/>
    </row>
    <row r="33" spans="1:10" x14ac:dyDescent="0.2">
      <c r="A33" s="52"/>
      <c r="B33" s="53" t="s">
        <v>80</v>
      </c>
      <c r="C33" s="54">
        <f t="shared" ref="C33:H33" si="1">SUM(C7:C32)</f>
        <v>173454199.49999994</v>
      </c>
      <c r="D33" s="54">
        <f t="shared" si="1"/>
        <v>12721622.497704724</v>
      </c>
      <c r="E33" s="54">
        <f t="shared" si="1"/>
        <v>26332573.448324829</v>
      </c>
      <c r="F33" s="54">
        <f t="shared" si="1"/>
        <v>68555531.711700007</v>
      </c>
      <c r="G33" s="54">
        <f t="shared" si="1"/>
        <v>-7857.7874185017754</v>
      </c>
      <c r="H33" s="55">
        <f t="shared" si="1"/>
        <v>281056069.37031108</v>
      </c>
      <c r="J33" s="138"/>
    </row>
  </sheetData>
  <conditionalFormatting sqref="C7:H32">
    <cfRule type="expression" dxfId="4" priority="1" stopIfTrue="1">
      <formula>ISBLANK(C7)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>
    <oddHeader>&amp;L&amp;F&amp;R&amp;A</oddHeader>
    <oddFooter>&amp;C&amp;P/&amp;N</oddFooter>
  </headerFooter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33"/>
  <sheetViews>
    <sheetView showGridLines="0" workbookViewId="0"/>
  </sheetViews>
  <sheetFormatPr baseColWidth="10" defaultColWidth="9.140625" defaultRowHeight="12.75" x14ac:dyDescent="0.2"/>
  <cols>
    <col min="1" max="1" width="1.28515625" style="15" customWidth="1"/>
    <col min="2" max="2" width="16" style="1" customWidth="1"/>
    <col min="3" max="3" width="16.28515625" style="1" customWidth="1"/>
    <col min="4" max="4" width="18" style="1" customWidth="1"/>
    <col min="5" max="6" width="17.140625" style="1" customWidth="1"/>
    <col min="7" max="7" width="19.140625" style="1" customWidth="1"/>
    <col min="8" max="9" width="15.7109375" style="1" customWidth="1"/>
  </cols>
  <sheetData>
    <row r="1" spans="1:10" ht="30" customHeight="1" x14ac:dyDescent="0.2">
      <c r="B1" s="134" t="str">
        <f>"ATB per capita "&amp;Info!C31</f>
        <v>ATB per capita 2014</v>
      </c>
      <c r="C1" s="134"/>
      <c r="E1" s="135" t="str">
        <f>Info!A4</f>
        <v>Reference year 2018</v>
      </c>
      <c r="I1" s="20" t="str">
        <f>Info!$C$28</f>
        <v>FA_2018_20170823</v>
      </c>
    </row>
    <row r="2" spans="1:10" s="1" customFormat="1" x14ac:dyDescent="0.2">
      <c r="A2" s="22"/>
      <c r="B2" s="23" t="s">
        <v>29</v>
      </c>
      <c r="C2" s="24" t="s">
        <v>30</v>
      </c>
      <c r="D2" s="24" t="s">
        <v>31</v>
      </c>
      <c r="E2" s="24" t="s">
        <v>32</v>
      </c>
      <c r="F2" s="24" t="s">
        <v>33</v>
      </c>
      <c r="G2" s="24" t="s">
        <v>34</v>
      </c>
      <c r="H2" s="24" t="s">
        <v>35</v>
      </c>
      <c r="I2" s="25" t="s">
        <v>36</v>
      </c>
    </row>
    <row r="3" spans="1:10" s="1" customFormat="1" x14ac:dyDescent="0.2">
      <c r="A3" s="27"/>
      <c r="B3" s="28" t="s">
        <v>38</v>
      </c>
      <c r="C3" s="29"/>
      <c r="D3" s="29"/>
      <c r="E3" s="29"/>
      <c r="F3" s="29"/>
      <c r="G3" s="29"/>
      <c r="H3" s="29"/>
      <c r="I3" s="121"/>
    </row>
    <row r="4" spans="1:10" ht="38.25" customHeight="1" x14ac:dyDescent="0.2">
      <c r="B4" s="32"/>
      <c r="C4" s="33" t="s">
        <v>47</v>
      </c>
      <c r="D4" s="33" t="s">
        <v>109</v>
      </c>
      <c r="E4" s="33" t="s">
        <v>86</v>
      </c>
      <c r="F4" s="33" t="s">
        <v>91</v>
      </c>
      <c r="G4" s="33" t="s">
        <v>106</v>
      </c>
      <c r="H4" s="33" t="s">
        <v>112</v>
      </c>
      <c r="I4" s="34" t="s">
        <v>113</v>
      </c>
    </row>
    <row r="5" spans="1:10" s="35" customFormat="1" ht="11.25" customHeight="1" x14ac:dyDescent="0.2">
      <c r="A5" s="36"/>
      <c r="B5" s="37" t="s">
        <v>111</v>
      </c>
      <c r="C5" s="38">
        <f>Info!$C$31</f>
        <v>2014</v>
      </c>
      <c r="D5" s="38">
        <f>Info!$C$31</f>
        <v>2014</v>
      </c>
      <c r="E5" s="38">
        <f>Info!$C$31</f>
        <v>2014</v>
      </c>
      <c r="F5" s="38">
        <f>Info!$C$31</f>
        <v>2014</v>
      </c>
      <c r="G5" s="38">
        <f>Info!$C$31</f>
        <v>2014</v>
      </c>
      <c r="H5" s="38">
        <f>Info!$C$31</f>
        <v>2014</v>
      </c>
      <c r="I5" s="85"/>
    </row>
    <row r="6" spans="1:10" s="35" customFormat="1" ht="11.25" customHeight="1" x14ac:dyDescent="0.2">
      <c r="A6" s="36"/>
      <c r="B6" s="86" t="s">
        <v>51</v>
      </c>
      <c r="C6" s="38" t="s">
        <v>114</v>
      </c>
      <c r="D6" s="38" t="s">
        <v>114</v>
      </c>
      <c r="E6" s="38" t="s">
        <v>114</v>
      </c>
      <c r="F6" s="38" t="s">
        <v>114</v>
      </c>
      <c r="G6" s="38" t="s">
        <v>114</v>
      </c>
      <c r="H6" s="38" t="s">
        <v>114</v>
      </c>
      <c r="I6" s="39" t="s">
        <v>115</v>
      </c>
    </row>
    <row r="7" spans="1:10" x14ac:dyDescent="0.2">
      <c r="B7" s="41" t="s">
        <v>54</v>
      </c>
      <c r="C7" s="124">
        <f>ATB_Total!C7/ATB_per_capita!$I7*1000</f>
        <v>25473.045645249083</v>
      </c>
      <c r="D7" s="124">
        <f>ATB_Total!D7/ATB_per_capita!$I7*1000</f>
        <v>1474.4730001597884</v>
      </c>
      <c r="E7" s="124">
        <f>ATB_Total!E7/ATB_per_capita!$I7*1000</f>
        <v>4134.1923442321977</v>
      </c>
      <c r="F7" s="124">
        <f>ATB_Total!F7/ATB_per_capita!$I7*1000</f>
        <v>10492.475697884047</v>
      </c>
      <c r="G7" s="124">
        <f>ATB_Total!G7/ATB_per_capita!$I7*1000</f>
        <v>-46.884351884440761</v>
      </c>
      <c r="H7" s="141">
        <f>ATB_Total!H7/ATB_per_capita!$I7*1000</f>
        <v>41527.302335640677</v>
      </c>
      <c r="I7" s="142">
        <v>1449417</v>
      </c>
      <c r="J7" s="138"/>
    </row>
    <row r="8" spans="1:10" x14ac:dyDescent="0.2">
      <c r="B8" s="45" t="s">
        <v>55</v>
      </c>
      <c r="C8" s="127">
        <f>ATB_Total!C8/ATB_per_capita!$I8*1000</f>
        <v>16334.827482363164</v>
      </c>
      <c r="D8" s="127">
        <f>ATB_Total!D8/ATB_per_capita!$I8*1000</f>
        <v>688.31008486483631</v>
      </c>
      <c r="E8" s="127">
        <f>ATB_Total!E8/ATB_per_capita!$I8*1000</f>
        <v>2334.6812526523131</v>
      </c>
      <c r="F8" s="127">
        <f>ATB_Total!F8/ATB_per_capita!$I8*1000</f>
        <v>6405.6873372202672</v>
      </c>
      <c r="G8" s="127">
        <f>ATB_Total!G8/ATB_per_capita!$I8*1000</f>
        <v>-315.07394631461182</v>
      </c>
      <c r="H8" s="143">
        <f>ATB_Total!H8/ATB_per_capita!$I8*1000</f>
        <v>25448.43221078597</v>
      </c>
      <c r="I8" s="144">
        <v>1012795</v>
      </c>
      <c r="J8" s="138"/>
    </row>
    <row r="9" spans="1:10" x14ac:dyDescent="0.2">
      <c r="B9" s="48" t="s">
        <v>56</v>
      </c>
      <c r="C9" s="130">
        <f>ATB_Total!C9/ATB_per_capita!$I9*1000</f>
        <v>17748.797463157032</v>
      </c>
      <c r="D9" s="130">
        <f>ATB_Total!D9/ATB_per_capita!$I9*1000</f>
        <v>692.23973506036236</v>
      </c>
      <c r="E9" s="130">
        <f>ATB_Total!E9/ATB_per_capita!$I9*1000</f>
        <v>3038.1313761867764</v>
      </c>
      <c r="F9" s="130">
        <f>ATB_Total!F9/ATB_per_capita!$I9*1000</f>
        <v>8545.1401024591451</v>
      </c>
      <c r="G9" s="130">
        <f>ATB_Total!G9/ATB_per_capita!$I9*1000</f>
        <v>-90.60358738479394</v>
      </c>
      <c r="H9" s="145">
        <f>ATB_Total!H9/ATB_per_capita!$I9*1000</f>
        <v>29933.705089478524</v>
      </c>
      <c r="I9" s="146">
        <v>395767.5</v>
      </c>
      <c r="J9" s="138"/>
    </row>
    <row r="10" spans="1:10" x14ac:dyDescent="0.2">
      <c r="B10" s="45" t="s">
        <v>57</v>
      </c>
      <c r="C10" s="127">
        <f>ATB_Total!C10/ATB_per_capita!$I10*1000</f>
        <v>14111.039468810446</v>
      </c>
      <c r="D10" s="127">
        <f>ATB_Total!D10/ATB_per_capita!$I10*1000</f>
        <v>891.35867321965065</v>
      </c>
      <c r="E10" s="127">
        <f>ATB_Total!E10/ATB_per_capita!$I10*1000</f>
        <v>2652.2130435021195</v>
      </c>
      <c r="F10" s="127">
        <f>ATB_Total!F10/ATB_per_capita!$I10*1000</f>
        <v>5409.8716639457834</v>
      </c>
      <c r="G10" s="127">
        <f>ATB_Total!G10/ATB_per_capita!$I10*1000</f>
        <v>49.963872698537863</v>
      </c>
      <c r="H10" s="143">
        <f>ATB_Total!H10/ATB_per_capita!$I10*1000</f>
        <v>23114.446722176537</v>
      </c>
      <c r="I10" s="144">
        <v>36446.5</v>
      </c>
      <c r="J10" s="138"/>
    </row>
    <row r="11" spans="1:10" x14ac:dyDescent="0.2">
      <c r="B11" s="48" t="s">
        <v>58</v>
      </c>
      <c r="C11" s="130">
        <f>ATB_Total!C11/ATB_per_capita!$I11*1000</f>
        <v>41911.77290551192</v>
      </c>
      <c r="D11" s="130">
        <f>ATB_Total!D11/ATB_per_capita!$I11*1000</f>
        <v>932.91820016610654</v>
      </c>
      <c r="E11" s="130">
        <f>ATB_Total!E11/ATB_per_capita!$I11*1000</f>
        <v>10540.027970551451</v>
      </c>
      <c r="F11" s="130">
        <f>ATB_Total!F11/ATB_per_capita!$I11*1000</f>
        <v>9619.6713721811866</v>
      </c>
      <c r="G11" s="130">
        <f>ATB_Total!G11/ATB_per_capita!$I11*1000</f>
        <v>-13.540770166635914</v>
      </c>
      <c r="H11" s="145">
        <f>ATB_Total!H11/ATB_per_capita!$I11*1000</f>
        <v>62990.849678244027</v>
      </c>
      <c r="I11" s="146">
        <v>153522</v>
      </c>
      <c r="J11" s="138"/>
    </row>
    <row r="12" spans="1:10" x14ac:dyDescent="0.2">
      <c r="B12" s="45" t="s">
        <v>59</v>
      </c>
      <c r="C12" s="127">
        <f>ATB_Total!C12/ATB_per_capita!$I12*1000</f>
        <v>19521.800839168387</v>
      </c>
      <c r="D12" s="127">
        <f>ATB_Total!D12/ATB_per_capita!$I12*1000</f>
        <v>935.55672650742156</v>
      </c>
      <c r="E12" s="127">
        <f>ATB_Total!E12/ATB_per_capita!$I12*1000</f>
        <v>5046.7395272594813</v>
      </c>
      <c r="F12" s="127">
        <f>ATB_Total!F12/ATB_per_capita!$I12*1000</f>
        <v>8140.811729469382</v>
      </c>
      <c r="G12" s="127">
        <f>ATB_Total!G12/ATB_per_capita!$I12*1000</f>
        <v>35.02798517024506</v>
      </c>
      <c r="H12" s="143">
        <f>ATB_Total!H12/ATB_per_capita!$I12*1000</f>
        <v>33679.936807574915</v>
      </c>
      <c r="I12" s="144">
        <v>37060.5</v>
      </c>
      <c r="J12" s="138"/>
    </row>
    <row r="13" spans="1:10" x14ac:dyDescent="0.2">
      <c r="B13" s="48" t="s">
        <v>60</v>
      </c>
      <c r="C13" s="130">
        <f>ATB_Total!C13/ATB_per_capita!$I13*1000</f>
        <v>34637.721100484123</v>
      </c>
      <c r="D13" s="130">
        <f>ATB_Total!D13/ATB_per_capita!$I13*1000</f>
        <v>860.09921189466047</v>
      </c>
      <c r="E13" s="130">
        <f>ATB_Total!E13/ATB_per_capita!$I13*1000</f>
        <v>10471.257291888061</v>
      </c>
      <c r="F13" s="130">
        <f>ATB_Total!F13/ATB_per_capita!$I13*1000</f>
        <v>11312.769389538318</v>
      </c>
      <c r="G13" s="130">
        <f>ATB_Total!G13/ATB_per_capita!$I13*1000</f>
        <v>379.36049002732165</v>
      </c>
      <c r="H13" s="145">
        <f>ATB_Total!H13/ATB_per_capita!$I13*1000</f>
        <v>57661.207483832484</v>
      </c>
      <c r="I13" s="146">
        <v>42345</v>
      </c>
      <c r="J13" s="138"/>
    </row>
    <row r="14" spans="1:10" x14ac:dyDescent="0.2">
      <c r="B14" s="45" t="s">
        <v>61</v>
      </c>
      <c r="C14" s="127">
        <f>ATB_Total!C14/ATB_per_capita!$I14*1000</f>
        <v>14952.023135736274</v>
      </c>
      <c r="D14" s="127">
        <f>ATB_Total!D14/ATB_per_capita!$I14*1000</f>
        <v>1163.5405477291656</v>
      </c>
      <c r="E14" s="127">
        <f>ATB_Total!E14/ATB_per_capita!$I14*1000</f>
        <v>2725.8798618558239</v>
      </c>
      <c r="F14" s="127">
        <f>ATB_Total!F14/ATB_per_capita!$I14*1000</f>
        <v>4823.9496102671046</v>
      </c>
      <c r="G14" s="127">
        <f>ATB_Total!G14/ATB_per_capita!$I14*1000</f>
        <v>54.6046688354403</v>
      </c>
      <c r="H14" s="143">
        <f>ATB_Total!H14/ATB_per_capita!$I14*1000</f>
        <v>23719.997824423808</v>
      </c>
      <c r="I14" s="144">
        <v>40284</v>
      </c>
      <c r="J14" s="138"/>
    </row>
    <row r="15" spans="1:10" x14ac:dyDescent="0.2">
      <c r="B15" s="48" t="s">
        <v>62</v>
      </c>
      <c r="C15" s="130">
        <f>ATB_Total!C15/ATB_per_capita!$I15*1000</f>
        <v>39132.936006659846</v>
      </c>
      <c r="D15" s="130">
        <f>ATB_Total!D15/ATB_per_capita!$I15*1000</f>
        <v>1911.7045618820775</v>
      </c>
      <c r="E15" s="130">
        <f>ATB_Total!E15/ATB_per_capita!$I15*1000</f>
        <v>7563.5255996954365</v>
      </c>
      <c r="F15" s="130">
        <f>ATB_Total!F15/ATB_per_capita!$I15*1000</f>
        <v>32677.207695270597</v>
      </c>
      <c r="G15" s="130">
        <f>ATB_Total!G15/ATB_per_capita!$I15*1000</f>
        <v>239.97102188478661</v>
      </c>
      <c r="H15" s="145">
        <f>ATB_Total!H15/ATB_per_capita!$I15*1000</f>
        <v>81525.34488539274</v>
      </c>
      <c r="I15" s="146">
        <v>120723.5</v>
      </c>
      <c r="J15" s="138"/>
    </row>
    <row r="16" spans="1:10" x14ac:dyDescent="0.2">
      <c r="B16" s="45" t="s">
        <v>63</v>
      </c>
      <c r="C16" s="127">
        <f>ATB_Total!C16/ATB_per_capita!$I16*1000</f>
        <v>16265.16933787083</v>
      </c>
      <c r="D16" s="127">
        <f>ATB_Total!D16/ATB_per_capita!$I16*1000</f>
        <v>804.57526174546842</v>
      </c>
      <c r="E16" s="127">
        <f>ATB_Total!E16/ATB_per_capita!$I16*1000</f>
        <v>1488.5363470422274</v>
      </c>
      <c r="F16" s="127">
        <f>ATB_Total!F16/ATB_per_capita!$I16*1000</f>
        <v>9022.7838260061853</v>
      </c>
      <c r="G16" s="127">
        <f>ATB_Total!G16/ATB_per_capita!$I16*1000</f>
        <v>-257.97267345951485</v>
      </c>
      <c r="H16" s="143">
        <f>ATB_Total!H16/ATB_per_capita!$I16*1000</f>
        <v>27323.092099205198</v>
      </c>
      <c r="I16" s="144">
        <v>302516.5</v>
      </c>
      <c r="J16" s="138"/>
    </row>
    <row r="17" spans="2:10" x14ac:dyDescent="0.2">
      <c r="B17" s="48" t="s">
        <v>64</v>
      </c>
      <c r="C17" s="130">
        <f>ATB_Total!C17/ATB_per_capita!$I17*1000</f>
        <v>17880.562804346879</v>
      </c>
      <c r="D17" s="130">
        <f>ATB_Total!D17/ATB_per_capita!$I17*1000</f>
        <v>598.99312932289251</v>
      </c>
      <c r="E17" s="130">
        <f>ATB_Total!E17/ATB_per_capita!$I17*1000</f>
        <v>1385.250089454599</v>
      </c>
      <c r="F17" s="130">
        <f>ATB_Total!F17/ATB_per_capita!$I17*1000</f>
        <v>5185.9611872102978</v>
      </c>
      <c r="G17" s="130">
        <f>ATB_Total!G17/ATB_per_capita!$I17*1000</f>
        <v>-73.737839988170023</v>
      </c>
      <c r="H17" s="145">
        <f>ATB_Total!H17/ATB_per_capita!$I17*1000</f>
        <v>24977.029370346499</v>
      </c>
      <c r="I17" s="146">
        <v>264603.5</v>
      </c>
      <c r="J17" s="138"/>
    </row>
    <row r="18" spans="2:10" x14ac:dyDescent="0.2">
      <c r="B18" s="45" t="s">
        <v>65</v>
      </c>
      <c r="C18" s="127">
        <f>ATB_Total!C18/ATB_per_capita!$I18*1000</f>
        <v>25383.654860665742</v>
      </c>
      <c r="D18" s="127">
        <f>ATB_Total!D18/ATB_per_capita!$I18*1000</f>
        <v>3629.5530944896041</v>
      </c>
      <c r="E18" s="127">
        <f>ATB_Total!E18/ATB_per_capita!$I18*1000</f>
        <v>4562.7402442487128</v>
      </c>
      <c r="F18" s="127">
        <f>ATB_Total!F18/ATB_per_capita!$I18*1000</f>
        <v>17087.592640730702</v>
      </c>
      <c r="G18" s="127">
        <f>ATB_Total!G18/ATB_per_capita!$I18*1000</f>
        <v>-142.06796092167818</v>
      </c>
      <c r="H18" s="143">
        <f>ATB_Total!H18/ATB_per_capita!$I18*1000</f>
        <v>50521.472879213085</v>
      </c>
      <c r="I18" s="144">
        <v>193348</v>
      </c>
      <c r="J18" s="138"/>
    </row>
    <row r="19" spans="2:10" x14ac:dyDescent="0.2">
      <c r="B19" s="48" t="s">
        <v>66</v>
      </c>
      <c r="C19" s="130">
        <f>ATB_Total!C19/ATB_per_capita!$I19*1000</f>
        <v>23994.783748920607</v>
      </c>
      <c r="D19" s="130">
        <f>ATB_Total!D19/ATB_per_capita!$I19*1000</f>
        <v>1407.673570258883</v>
      </c>
      <c r="E19" s="130">
        <f>ATB_Total!E19/ATB_per_capita!$I19*1000</f>
        <v>2294.8891047194656</v>
      </c>
      <c r="F19" s="130">
        <f>ATB_Total!F19/ATB_per_capita!$I19*1000</f>
        <v>4915.9569725914962</v>
      </c>
      <c r="G19" s="130">
        <f>ATB_Total!G19/ATB_per_capita!$I19*1000</f>
        <v>9.5672398562600023</v>
      </c>
      <c r="H19" s="145">
        <f>ATB_Total!H19/ATB_per_capita!$I19*1000</f>
        <v>32622.870636346717</v>
      </c>
      <c r="I19" s="146">
        <v>281409</v>
      </c>
      <c r="J19" s="138"/>
    </row>
    <row r="20" spans="2:10" x14ac:dyDescent="0.2">
      <c r="B20" s="45" t="s">
        <v>67</v>
      </c>
      <c r="C20" s="127">
        <f>ATB_Total!C20/ATB_per_capita!$I20*1000</f>
        <v>16793.495660438708</v>
      </c>
      <c r="D20" s="127">
        <f>ATB_Total!D20/ATB_per_capita!$I20*1000</f>
        <v>2046.5748096073009</v>
      </c>
      <c r="E20" s="127">
        <f>ATB_Total!E20/ATB_per_capita!$I20*1000</f>
        <v>2467.4452932017712</v>
      </c>
      <c r="F20" s="127">
        <f>ATB_Total!F20/ATB_per_capita!$I20*1000</f>
        <v>9470.024984367572</v>
      </c>
      <c r="G20" s="127">
        <f>ATB_Total!G20/ATB_per_capita!$I20*1000</f>
        <v>163.23287532039276</v>
      </c>
      <c r="H20" s="143">
        <f>ATB_Total!H20/ATB_per_capita!$I20*1000</f>
        <v>30940.773622935751</v>
      </c>
      <c r="I20" s="144">
        <v>79962</v>
      </c>
      <c r="J20" s="138"/>
    </row>
    <row r="21" spans="2:10" x14ac:dyDescent="0.2">
      <c r="B21" s="48" t="s">
        <v>68</v>
      </c>
      <c r="C21" s="130">
        <f>ATB_Total!C21/ATB_per_capita!$I21*1000</f>
        <v>17602.320940202524</v>
      </c>
      <c r="D21" s="130">
        <f>ATB_Total!D21/ATB_per_capita!$I21*1000</f>
        <v>723.01375782935906</v>
      </c>
      <c r="E21" s="130">
        <f>ATB_Total!E21/ATB_per_capita!$I21*1000</f>
        <v>3831.6314532670563</v>
      </c>
      <c r="F21" s="130">
        <f>ATB_Total!F21/ATB_per_capita!$I21*1000</f>
        <v>6978.1687652450291</v>
      </c>
      <c r="G21" s="130">
        <f>ATB_Total!G21/ATB_per_capita!$I21*1000</f>
        <v>23.287944936599629</v>
      </c>
      <c r="H21" s="145">
        <f>ATB_Total!H21/ATB_per_capita!$I21*1000</f>
        <v>29158.422861480569</v>
      </c>
      <c r="I21" s="146">
        <v>54116</v>
      </c>
      <c r="J21" s="138"/>
    </row>
    <row r="22" spans="2:10" x14ac:dyDescent="0.2">
      <c r="B22" s="45" t="s">
        <v>69</v>
      </c>
      <c r="C22" s="127">
        <f>ATB_Total!C22/ATB_per_capita!$I22*1000</f>
        <v>18544.13734553344</v>
      </c>
      <c r="D22" s="127">
        <f>ATB_Total!D22/ATB_per_capita!$I22*1000</f>
        <v>589.62472186252432</v>
      </c>
      <c r="E22" s="127">
        <f>ATB_Total!E22/ATB_per_capita!$I22*1000</f>
        <v>4463.9155777756814</v>
      </c>
      <c r="F22" s="127">
        <f>ATB_Total!F22/ATB_per_capita!$I22*1000</f>
        <v>5541.7027513127705</v>
      </c>
      <c r="G22" s="127">
        <f>ATB_Total!G22/ATB_per_capita!$I22*1000</f>
        <v>37.535000888924202</v>
      </c>
      <c r="H22" s="143">
        <f>ATB_Total!H22/ATB_per_capita!$I22*1000</f>
        <v>29176.915397373337</v>
      </c>
      <c r="I22" s="144">
        <v>15901.5</v>
      </c>
      <c r="J22" s="138"/>
    </row>
    <row r="23" spans="2:10" x14ac:dyDescent="0.2">
      <c r="B23" s="48" t="s">
        <v>70</v>
      </c>
      <c r="C23" s="130">
        <f>ATB_Total!C23/ATB_per_capita!$I23*1000</f>
        <v>15854.746094692644</v>
      </c>
      <c r="D23" s="130">
        <f>ATB_Total!D23/ATB_per_capita!$I23*1000</f>
        <v>1078.8265528806771</v>
      </c>
      <c r="E23" s="130">
        <f>ATB_Total!E23/ATB_per_capita!$I23*1000</f>
        <v>3027.1040336174165</v>
      </c>
      <c r="F23" s="130">
        <f>ATB_Total!F23/ATB_per_capita!$I23*1000</f>
        <v>6652.5104065782916</v>
      </c>
      <c r="G23" s="130">
        <f>ATB_Total!G23/ATB_per_capita!$I23*1000</f>
        <v>158.01515449928132</v>
      </c>
      <c r="H23" s="145">
        <f>ATB_Total!H23/ATB_per_capita!$I23*1000</f>
        <v>26771.202242268308</v>
      </c>
      <c r="I23" s="146">
        <v>497272</v>
      </c>
      <c r="J23" s="138"/>
    </row>
    <row r="24" spans="2:10" x14ac:dyDescent="0.2">
      <c r="B24" s="45" t="s">
        <v>71</v>
      </c>
      <c r="C24" s="127">
        <f>ATB_Total!C24/ATB_per_capita!$I24*1000</f>
        <v>16708.224526102695</v>
      </c>
      <c r="D24" s="127">
        <f>ATB_Total!D24/ATB_per_capita!$I24*1000</f>
        <v>1955.7624548091724</v>
      </c>
      <c r="E24" s="127">
        <f>ATB_Total!E24/ATB_per_capita!$I24*1000</f>
        <v>4303.8432725845041</v>
      </c>
      <c r="F24" s="127">
        <f>ATB_Total!F24/ATB_per_capita!$I24*1000</f>
        <v>4625.1764490522055</v>
      </c>
      <c r="G24" s="127">
        <f>ATB_Total!G24/ATB_per_capita!$I24*1000</f>
        <v>543.1243319927637</v>
      </c>
      <c r="H24" s="143">
        <f>ATB_Total!H24/ATB_per_capita!$I24*1000</f>
        <v>28136.131034541344</v>
      </c>
      <c r="I24" s="144">
        <v>203762.5</v>
      </c>
      <c r="J24" s="138"/>
    </row>
    <row r="25" spans="2:10" x14ac:dyDescent="0.2">
      <c r="B25" s="48" t="s">
        <v>72</v>
      </c>
      <c r="C25" s="130">
        <f>ATB_Total!C25/ATB_per_capita!$I25*1000</f>
        <v>19027.119814027774</v>
      </c>
      <c r="D25" s="130">
        <f>ATB_Total!D25/ATB_per_capita!$I25*1000</f>
        <v>1010.5908081088702</v>
      </c>
      <c r="E25" s="130">
        <f>ATB_Total!E25/ATB_per_capita!$I25*1000</f>
        <v>2606.625201255808</v>
      </c>
      <c r="F25" s="130">
        <f>ATB_Total!F25/ATB_per_capita!$I25*1000</f>
        <v>5679.7192378172413</v>
      </c>
      <c r="G25" s="130">
        <f>ATB_Total!G25/ATB_per_capita!$I25*1000</f>
        <v>8.775251238761582</v>
      </c>
      <c r="H25" s="145">
        <f>ATB_Total!H25/ATB_per_capita!$I25*1000</f>
        <v>28332.830312448456</v>
      </c>
      <c r="I25" s="146">
        <v>646118</v>
      </c>
      <c r="J25" s="138"/>
    </row>
    <row r="26" spans="2:10" x14ac:dyDescent="0.2">
      <c r="B26" s="45" t="s">
        <v>73</v>
      </c>
      <c r="C26" s="127">
        <f>ATB_Total!C26/ATB_per_capita!$I26*1000</f>
        <v>17265.86454330993</v>
      </c>
      <c r="D26" s="127">
        <f>ATB_Total!D26/ATB_per_capita!$I26*1000</f>
        <v>1086.8979345279183</v>
      </c>
      <c r="E26" s="127">
        <f>ATB_Total!E26/ATB_per_capita!$I26*1000</f>
        <v>2939.4735724947359</v>
      </c>
      <c r="F26" s="127">
        <f>ATB_Total!F26/ATB_per_capita!$I26*1000</f>
        <v>4853.8567328229256</v>
      </c>
      <c r="G26" s="127">
        <f>ATB_Total!G26/ATB_per_capita!$I26*1000</f>
        <v>-12.690679138405125</v>
      </c>
      <c r="H26" s="143">
        <f>ATB_Total!H26/ATB_per_capita!$I26*1000</f>
        <v>26133.402104017103</v>
      </c>
      <c r="I26" s="144">
        <v>264298.5</v>
      </c>
      <c r="J26" s="138"/>
    </row>
    <row r="27" spans="2:10" x14ac:dyDescent="0.2">
      <c r="B27" s="48" t="s">
        <v>74</v>
      </c>
      <c r="C27" s="130">
        <f>ATB_Total!C27/ATB_per_capita!$I27*1000</f>
        <v>19075.843565930798</v>
      </c>
      <c r="D27" s="130">
        <f>ATB_Total!D27/ATB_per_capita!$I27*1000</f>
        <v>2827.1567250958365</v>
      </c>
      <c r="E27" s="130">
        <f>ATB_Total!E27/ATB_per_capita!$I27*1000</f>
        <v>2516.3955188632199</v>
      </c>
      <c r="F27" s="130">
        <f>ATB_Total!F27/ATB_per_capita!$I27*1000</f>
        <v>7987.1789568022423</v>
      </c>
      <c r="G27" s="130">
        <f>ATB_Total!G27/ATB_per_capita!$I27*1000</f>
        <v>169.94440065629053</v>
      </c>
      <c r="H27" s="145">
        <f>ATB_Total!H27/ATB_per_capita!$I27*1000</f>
        <v>32576.519167348386</v>
      </c>
      <c r="I27" s="146">
        <v>350921</v>
      </c>
      <c r="J27" s="138"/>
    </row>
    <row r="28" spans="2:10" x14ac:dyDescent="0.2">
      <c r="B28" s="45" t="s">
        <v>75</v>
      </c>
      <c r="C28" s="127">
        <f>ATB_Total!C28/ATB_per_capita!$I28*1000</f>
        <v>21595.271801826166</v>
      </c>
      <c r="D28" s="127">
        <f>ATB_Total!D28/ATB_per_capita!$I28*1000</f>
        <v>1789.1990172949156</v>
      </c>
      <c r="E28" s="127">
        <f>ATB_Total!E28/ATB_per_capita!$I28*1000</f>
        <v>2662.7359565028237</v>
      </c>
      <c r="F28" s="127">
        <f>ATB_Total!F28/ATB_per_capita!$I28*1000</f>
        <v>7076.7481174609266</v>
      </c>
      <c r="G28" s="127">
        <f>ATB_Total!G28/ATB_per_capita!$I28*1000</f>
        <v>47.626619307019816</v>
      </c>
      <c r="H28" s="143">
        <f>ATB_Total!H28/ATB_per_capita!$I28*1000</f>
        <v>33171.581512391844</v>
      </c>
      <c r="I28" s="144">
        <v>765429</v>
      </c>
      <c r="J28" s="138"/>
    </row>
    <row r="29" spans="2:10" x14ac:dyDescent="0.2">
      <c r="B29" s="48" t="s">
        <v>76</v>
      </c>
      <c r="C29" s="130">
        <f>ATB_Total!C29/ATB_per_capita!$I29*1000</f>
        <v>14506.342916270069</v>
      </c>
      <c r="D29" s="130">
        <f>ATB_Total!D29/ATB_per_capita!$I29*1000</f>
        <v>1266.5963201480561</v>
      </c>
      <c r="E29" s="130">
        <f>ATB_Total!E29/ATB_per_capita!$I29*1000</f>
        <v>2109.3848139343136</v>
      </c>
      <c r="F29" s="130">
        <f>ATB_Total!F29/ATB_per_capita!$I29*1000</f>
        <v>3779.050345426851</v>
      </c>
      <c r="G29" s="130">
        <f>ATB_Total!G29/ATB_per_capita!$I29*1000</f>
        <v>493.10459545125502</v>
      </c>
      <c r="H29" s="145">
        <f>ATB_Total!H29/ATB_per_capita!$I29*1000</f>
        <v>22154.478991230542</v>
      </c>
      <c r="I29" s="146">
        <v>337770.5</v>
      </c>
      <c r="J29" s="138"/>
    </row>
    <row r="30" spans="2:10" x14ac:dyDescent="0.2">
      <c r="B30" s="45" t="s">
        <v>77</v>
      </c>
      <c r="C30" s="127">
        <f>ATB_Total!C30/ATB_per_capita!$I30*1000</f>
        <v>15948.121025894068</v>
      </c>
      <c r="D30" s="127">
        <f>ATB_Total!D30/ATB_per_capita!$I30*1000</f>
        <v>1577.2070062849077</v>
      </c>
      <c r="E30" s="127">
        <f>ATB_Total!E30/ATB_per_capita!$I30*1000</f>
        <v>1547.9028906819483</v>
      </c>
      <c r="F30" s="127">
        <f>ATB_Total!F30/ATB_per_capita!$I30*1000</f>
        <v>9518.2286466452097</v>
      </c>
      <c r="G30" s="127">
        <f>ATB_Total!G30/ATB_per_capita!$I30*1000</f>
        <v>-94.619530773560555</v>
      </c>
      <c r="H30" s="143">
        <f>ATB_Total!H30/ATB_per_capita!$I30*1000</f>
        <v>28496.840038732571</v>
      </c>
      <c r="I30" s="144">
        <v>178342</v>
      </c>
      <c r="J30" s="138"/>
    </row>
    <row r="31" spans="2:10" x14ac:dyDescent="0.2">
      <c r="B31" s="48" t="s">
        <v>78</v>
      </c>
      <c r="C31" s="130">
        <f>ATB_Total!C31/ATB_per_capita!$I31*1000</f>
        <v>30451.119314958902</v>
      </c>
      <c r="D31" s="130">
        <f>ATB_Total!D31/ATB_per_capita!$I31*1000</f>
        <v>4881.1868884664473</v>
      </c>
      <c r="E31" s="130">
        <f>ATB_Total!E31/ATB_per_capita!$I31*1000</f>
        <v>3619.6953705833689</v>
      </c>
      <c r="F31" s="130">
        <f>ATB_Total!F31/ATB_per_capita!$I31*1000</f>
        <v>12642.741797299719</v>
      </c>
      <c r="G31" s="130">
        <f>ATB_Total!G31/ATB_per_capita!$I31*1000</f>
        <v>48.308245085038415</v>
      </c>
      <c r="H31" s="145">
        <f>ATB_Total!H31/ATB_per_capita!$I31*1000</f>
        <v>51643.051616393488</v>
      </c>
      <c r="I31" s="146">
        <v>476876.5</v>
      </c>
      <c r="J31" s="138"/>
    </row>
    <row r="32" spans="2:10" x14ac:dyDescent="0.2">
      <c r="B32" s="45" t="s">
        <v>79</v>
      </c>
      <c r="C32" s="127">
        <f>ATB_Total!C32/ATB_per_capita!$I32*1000</f>
        <v>13284.003147736528</v>
      </c>
      <c r="D32" s="127">
        <f>ATB_Total!D32/ATB_per_capita!$I32*1000</f>
        <v>1426.9999142189611</v>
      </c>
      <c r="E32" s="127">
        <f>ATB_Total!E32/ATB_per_capita!$I32*1000</f>
        <v>1458.072563610509</v>
      </c>
      <c r="F32" s="127">
        <f>ATB_Total!F32/ATB_per_capita!$I32*1000</f>
        <v>6161.0425952259338</v>
      </c>
      <c r="G32" s="127">
        <f>ATB_Total!G32/ATB_per_capita!$I32*1000</f>
        <v>190.99255016600219</v>
      </c>
      <c r="H32" s="143">
        <f>ATB_Total!H32/ATB_per_capita!$I32*1000</f>
        <v>22521.110770957937</v>
      </c>
      <c r="I32" s="144">
        <v>72433</v>
      </c>
      <c r="J32" s="138"/>
    </row>
    <row r="33" spans="1:10" x14ac:dyDescent="0.2">
      <c r="A33" s="52"/>
      <c r="B33" s="53" t="s">
        <v>80</v>
      </c>
      <c r="C33" s="54">
        <f>ATB_Total!C33/ATB_per_capita!$I33*1000</f>
        <v>20965.183650018385</v>
      </c>
      <c r="D33" s="54">
        <f>ATB_Total!D33/ATB_per_capita!$I33*1000</f>
        <v>1537.6459766290366</v>
      </c>
      <c r="E33" s="54">
        <f>ATB_Total!E33/ATB_per_capita!$I33*1000</f>
        <v>3182.7839274754956</v>
      </c>
      <c r="F33" s="54">
        <f>ATB_Total!F33/ATB_per_capita!$I33*1000</f>
        <v>8286.2180143436108</v>
      </c>
      <c r="G33" s="54">
        <f>ATB_Total!G33/ATB_per_capita!$I33*1000</f>
        <v>-0.94976055227589717</v>
      </c>
      <c r="H33" s="54">
        <f>ATB_Total!H33/ATB_per_capita!$I33*1000</f>
        <v>33970.881807914258</v>
      </c>
      <c r="I33" s="55">
        <f>SUM(I7:I32)</f>
        <v>8273440.5</v>
      </c>
      <c r="J33" s="138"/>
    </row>
  </sheetData>
  <conditionalFormatting sqref="C7:H32">
    <cfRule type="expression" dxfId="3" priority="1" stopIfTrue="1">
      <formula>ISBLANK(C7)</formula>
    </cfRule>
  </conditionalFormatting>
  <conditionalFormatting sqref="I7:I32">
    <cfRule type="expression" dxfId="2" priority="2" stopIfTrue="1">
      <formula>ISBLANK(I7)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6" orientation="landscape" r:id="rId1"/>
  <headerFooter>
    <oddHeader>&amp;L&amp;F&amp;R&amp;A</oddHeader>
    <oddFooter>&amp;C&amp;P/&amp;N</oddFooter>
  </headerFooter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40"/>
  <sheetViews>
    <sheetView showGridLines="0" workbookViewId="0">
      <selection activeCell="A3" sqref="A3"/>
    </sheetView>
  </sheetViews>
  <sheetFormatPr baseColWidth="10" defaultColWidth="9.140625" defaultRowHeight="12.75" x14ac:dyDescent="0.2"/>
  <cols>
    <col min="1" max="1" width="16.140625" style="1" customWidth="1"/>
    <col min="2" max="3" width="18.42578125" style="1" customWidth="1"/>
    <col min="4" max="4" width="17.28515625" style="1" customWidth="1"/>
    <col min="5" max="6" width="18.5703125" style="1" customWidth="1"/>
    <col min="7" max="7" width="14" style="1" customWidth="1"/>
    <col min="8" max="8" width="13" style="1" customWidth="1"/>
    <col min="9" max="9" width="15.28515625" style="1" hidden="1" customWidth="1"/>
  </cols>
  <sheetData>
    <row r="1" spans="1:10" ht="26.25" customHeight="1" x14ac:dyDescent="0.2">
      <c r="A1" s="101" t="str">
        <f>"ATB in percent "&amp;Info!C31</f>
        <v>ATB in percent 2014</v>
      </c>
      <c r="B1" s="57"/>
      <c r="C1" s="57"/>
    </row>
    <row r="2" spans="1:10" ht="18.75" customHeight="1" x14ac:dyDescent="0.2">
      <c r="A2" s="147" t="str">
        <f>Info!A4</f>
        <v>Reference year 2018</v>
      </c>
      <c r="H2" s="20" t="str">
        <f>Info!C28</f>
        <v>FA_2018_20170823</v>
      </c>
    </row>
    <row r="3" spans="1:10" s="1" customFormat="1" x14ac:dyDescent="0.2">
      <c r="A3" s="23" t="s">
        <v>29</v>
      </c>
      <c r="B3" s="24" t="s">
        <v>82</v>
      </c>
      <c r="C3" s="24" t="s">
        <v>30</v>
      </c>
      <c r="D3" s="24" t="s">
        <v>31</v>
      </c>
      <c r="E3" s="24" t="s">
        <v>32</v>
      </c>
      <c r="F3" s="24" t="s">
        <v>33</v>
      </c>
      <c r="G3" s="24" t="s">
        <v>34</v>
      </c>
      <c r="H3" s="84" t="s">
        <v>35</v>
      </c>
      <c r="I3" s="7"/>
    </row>
    <row r="4" spans="1:10" ht="52.5" customHeight="1" x14ac:dyDescent="0.2">
      <c r="A4" s="148"/>
      <c r="B4" s="33" t="s">
        <v>47</v>
      </c>
      <c r="C4" s="33" t="s">
        <v>109</v>
      </c>
      <c r="D4" s="33" t="s">
        <v>86</v>
      </c>
      <c r="E4" s="106" t="s">
        <v>89</v>
      </c>
      <c r="F4" s="106" t="s">
        <v>90</v>
      </c>
      <c r="G4" s="33" t="s">
        <v>106</v>
      </c>
      <c r="H4" s="34" t="s">
        <v>112</v>
      </c>
      <c r="I4" s="7"/>
    </row>
    <row r="5" spans="1:10" s="35" customFormat="1" ht="11.25" customHeight="1" x14ac:dyDescent="0.2">
      <c r="A5" s="86" t="s">
        <v>51</v>
      </c>
      <c r="B5" s="38" t="s">
        <v>116</v>
      </c>
      <c r="C5" s="38" t="s">
        <v>116</v>
      </c>
      <c r="D5" s="38" t="s">
        <v>116</v>
      </c>
      <c r="E5" s="38" t="s">
        <v>116</v>
      </c>
      <c r="F5" s="38" t="s">
        <v>116</v>
      </c>
      <c r="G5" s="38" t="s">
        <v>116</v>
      </c>
      <c r="H5" s="39" t="s">
        <v>116</v>
      </c>
      <c r="I5" s="149"/>
    </row>
    <row r="6" spans="1:10" x14ac:dyDescent="0.2">
      <c r="A6" s="41" t="s">
        <v>54</v>
      </c>
      <c r="B6" s="150">
        <f>ATB_Total!C7/ATB_Total!$H7</f>
        <v>0.61340477740079258</v>
      </c>
      <c r="C6" s="150">
        <f>ATB_Total!D7/ATB_Total!$H7</f>
        <v>3.5506110853107994E-2</v>
      </c>
      <c r="D6" s="150">
        <f>ATB_Total!E7/ATB_Total!$H7</f>
        <v>9.9553597554157533E-2</v>
      </c>
      <c r="E6" s="150">
        <f>LE!B9/ATB_Total!$H7</f>
        <v>0.24077047675898314</v>
      </c>
      <c r="F6" s="150">
        <f>LE!C9/ATB_Total!$H7</f>
        <v>1.1894038096317516E-2</v>
      </c>
      <c r="G6" s="150">
        <f>ATB_Total!G7/ATB_Total!$H7</f>
        <v>-1.1290006633588238E-3</v>
      </c>
      <c r="H6" s="151">
        <f t="shared" ref="H6:H32" si="0">SUM(B6:G6)</f>
        <v>0.99999999999999978</v>
      </c>
      <c r="I6" s="152" t="s">
        <v>54</v>
      </c>
      <c r="J6" s="138"/>
    </row>
    <row r="7" spans="1:10" x14ac:dyDescent="0.2">
      <c r="A7" s="45" t="s">
        <v>55</v>
      </c>
      <c r="B7" s="153">
        <f>ATB_Total!C8/ATB_Total!$H8</f>
        <v>0.64187952118480096</v>
      </c>
      <c r="C7" s="153">
        <f>ATB_Total!D8/ATB_Total!$H8</f>
        <v>2.7047249086452781E-2</v>
      </c>
      <c r="D7" s="153">
        <f>ATB_Total!E8/ATB_Total!$H8</f>
        <v>9.1741653604216558E-2</v>
      </c>
      <c r="E7" s="153">
        <f>LE!B10/ATB_Total!$H8</f>
        <v>0.24267712825222923</v>
      </c>
      <c r="F7" s="153">
        <f>LE!C10/ATB_Total!$H8</f>
        <v>9.0353263368320048E-3</v>
      </c>
      <c r="G7" s="153">
        <f>ATB_Total!G8/ATB_Total!$H8</f>
        <v>-1.2380878464531581E-2</v>
      </c>
      <c r="H7" s="154">
        <f t="shared" si="0"/>
        <v>0.99999999999999978</v>
      </c>
      <c r="I7" s="155" t="s">
        <v>55</v>
      </c>
      <c r="J7" s="138"/>
    </row>
    <row r="8" spans="1:10" x14ac:dyDescent="0.2">
      <c r="A8" s="48" t="s">
        <v>56</v>
      </c>
      <c r="B8" s="156">
        <f>ATB_Total!C9/ATB_Total!$H9</f>
        <v>0.59293687200104073</v>
      </c>
      <c r="C8" s="156">
        <f>ATB_Total!D9/ATB_Total!$H9</f>
        <v>2.3125761845755592E-2</v>
      </c>
      <c r="D8" s="156">
        <f>ATB_Total!E9/ATB_Total!$H9</f>
        <v>0.10149533334096543</v>
      </c>
      <c r="E8" s="156">
        <f>LE!B11/ATB_Total!$H9</f>
        <v>0.27565046342234445</v>
      </c>
      <c r="F8" s="156">
        <f>LE!C11/ATB_Total!$H9</f>
        <v>9.8183777022612575E-3</v>
      </c>
      <c r="G8" s="156">
        <f>ATB_Total!G9/ATB_Total!$H9</f>
        <v>-3.0268083123676003E-3</v>
      </c>
      <c r="H8" s="157">
        <f t="shared" si="0"/>
        <v>0.99999999999999989</v>
      </c>
      <c r="I8" s="158" t="s">
        <v>56</v>
      </c>
      <c r="J8" s="138"/>
    </row>
    <row r="9" spans="1:10" x14ac:dyDescent="0.2">
      <c r="A9" s="45" t="s">
        <v>57</v>
      </c>
      <c r="B9" s="153">
        <f>ATB_Total!C10/ATB_Total!$H10</f>
        <v>0.61048571217895464</v>
      </c>
      <c r="C9" s="153">
        <f>ATB_Total!D10/ATB_Total!$H10</f>
        <v>3.8562838381264841E-2</v>
      </c>
      <c r="D9" s="153">
        <f>ATB_Total!E10/ATB_Total!$H10</f>
        <v>0.11474265749815785</v>
      </c>
      <c r="E9" s="153">
        <f>LE!B12/ATB_Total!$H10</f>
        <v>0.23285734424317667</v>
      </c>
      <c r="F9" s="153">
        <f>LE!C12/ATB_Total!$H10</f>
        <v>1.1898613408283781E-3</v>
      </c>
      <c r="G9" s="153">
        <f>ATB_Total!G10/ATB_Total!$H10</f>
        <v>2.1615863576176955E-3</v>
      </c>
      <c r="H9" s="154">
        <f t="shared" si="0"/>
        <v>1</v>
      </c>
      <c r="I9" s="155" t="s">
        <v>57</v>
      </c>
      <c r="J9" s="138"/>
    </row>
    <row r="10" spans="1:10" x14ac:dyDescent="0.2">
      <c r="A10" s="48" t="s">
        <v>58</v>
      </c>
      <c r="B10" s="156">
        <f>ATB_Total!C11/ATB_Total!$H11</f>
        <v>0.66536287603035038</v>
      </c>
      <c r="C10" s="156">
        <f>ATB_Total!D11/ATB_Total!$H11</f>
        <v>1.4810376505975607E-2</v>
      </c>
      <c r="D10" s="156">
        <f>ATB_Total!E11/ATB_Total!$H11</f>
        <v>0.16732633429124547</v>
      </c>
      <c r="E10" s="156">
        <f>LE!B13/ATB_Total!$H11</f>
        <v>0.13675662765120228</v>
      </c>
      <c r="F10" s="156">
        <f>LE!C13/ATB_Total!$H11</f>
        <v>1.5958749603085774E-2</v>
      </c>
      <c r="G10" s="156">
        <f>ATB_Total!G11/ATB_Total!$H11</f>
        <v>-2.1496408185953819E-4</v>
      </c>
      <c r="H10" s="157">
        <f t="shared" si="0"/>
        <v>0.99999999999999989</v>
      </c>
      <c r="I10" s="158" t="s">
        <v>58</v>
      </c>
      <c r="J10" s="138"/>
    </row>
    <row r="11" spans="1:10" x14ac:dyDescent="0.2">
      <c r="A11" s="45" t="s">
        <v>59</v>
      </c>
      <c r="B11" s="153">
        <f>ATB_Total!C12/ATB_Total!$H12</f>
        <v>0.57962700318302729</v>
      </c>
      <c r="C11" s="153">
        <f>ATB_Total!D12/ATB_Total!$H12</f>
        <v>2.7777864663243862E-2</v>
      </c>
      <c r="D11" s="153">
        <f>ATB_Total!E12/ATB_Total!$H12</f>
        <v>0.14984409133821247</v>
      </c>
      <c r="E11" s="153">
        <f>LE!B14/ATB_Total!$H12</f>
        <v>0.22878791519604752</v>
      </c>
      <c r="F11" s="153">
        <f>LE!C14/ATB_Total!$H12</f>
        <v>1.2923100355455512E-2</v>
      </c>
      <c r="G11" s="153">
        <f>ATB_Total!G12/ATB_Total!$H12</f>
        <v>1.0400252640131722E-3</v>
      </c>
      <c r="H11" s="154">
        <f t="shared" si="0"/>
        <v>0.99999999999999967</v>
      </c>
      <c r="I11" s="155" t="s">
        <v>59</v>
      </c>
      <c r="J11" s="138"/>
    </row>
    <row r="12" spans="1:10" x14ac:dyDescent="0.2">
      <c r="A12" s="48" t="s">
        <v>60</v>
      </c>
      <c r="B12" s="156">
        <f>ATB_Total!C13/ATB_Total!$H13</f>
        <v>0.60071099118408378</v>
      </c>
      <c r="C12" s="156">
        <f>ATB_Total!D13/ATB_Total!$H13</f>
        <v>1.4916427342174928E-2</v>
      </c>
      <c r="D12" s="156">
        <f>ATB_Total!E13/ATB_Total!$H13</f>
        <v>0.18159968805412335</v>
      </c>
      <c r="E12" s="156">
        <f>LE!B15/ATB_Total!$H13</f>
        <v>0.18559291179426229</v>
      </c>
      <c r="F12" s="156">
        <f>LE!C15/ATB_Total!$H13</f>
        <v>1.0600853185603618E-2</v>
      </c>
      <c r="G12" s="156">
        <f>ATB_Total!G13/ATB_Total!$H13</f>
        <v>6.5791284397519736E-3</v>
      </c>
      <c r="H12" s="157">
        <f t="shared" si="0"/>
        <v>0.99999999999999989</v>
      </c>
      <c r="I12" s="158" t="s">
        <v>60</v>
      </c>
      <c r="J12" s="138"/>
    </row>
    <row r="13" spans="1:10" x14ac:dyDescent="0.2">
      <c r="A13" s="45" t="s">
        <v>61</v>
      </c>
      <c r="B13" s="153">
        <f>ATB_Total!C14/ATB_Total!$H14</f>
        <v>0.63035516471846387</v>
      </c>
      <c r="C13" s="153">
        <f>ATB_Total!D14/ATB_Total!$H14</f>
        <v>4.9053147320743042E-2</v>
      </c>
      <c r="D13" s="153">
        <f>ATB_Total!E14/ATB_Total!$H14</f>
        <v>0.11491906036555631</v>
      </c>
      <c r="E13" s="153">
        <f>LE!B16/ATB_Total!$H14</f>
        <v>0.18742153771648193</v>
      </c>
      <c r="F13" s="153">
        <f>LE!C16/ATB_Total!$H14</f>
        <v>1.594903786173419E-2</v>
      </c>
      <c r="G13" s="153">
        <f>ATB_Total!G14/ATB_Total!$H14</f>
        <v>2.302052017020652E-3</v>
      </c>
      <c r="H13" s="154">
        <f t="shared" si="0"/>
        <v>1</v>
      </c>
      <c r="I13" s="155" t="s">
        <v>61</v>
      </c>
      <c r="J13" s="138"/>
    </row>
    <row r="14" spans="1:10" x14ac:dyDescent="0.2">
      <c r="A14" s="48" t="s">
        <v>62</v>
      </c>
      <c r="B14" s="156">
        <f>ATB_Total!C15/ATB_Total!$H15</f>
        <v>0.48000945057849692</v>
      </c>
      <c r="C14" s="156">
        <f>ATB_Total!D15/ATB_Total!$H15</f>
        <v>2.344920545346391E-2</v>
      </c>
      <c r="D14" s="156">
        <f>ATB_Total!E15/ATB_Total!$H15</f>
        <v>9.2775143856528811E-2</v>
      </c>
      <c r="E14" s="156">
        <f>LE!B17/ATB_Total!$H15</f>
        <v>0.27988189498408755</v>
      </c>
      <c r="F14" s="156">
        <f>LE!C17/ATB_Total!$H15</f>
        <v>0.12094079078569099</v>
      </c>
      <c r="G14" s="156">
        <f>ATB_Total!G15/ATB_Total!$H15</f>
        <v>2.9435143417318225E-3</v>
      </c>
      <c r="H14" s="157">
        <f t="shared" si="0"/>
        <v>1</v>
      </c>
      <c r="I14" s="158" t="s">
        <v>62</v>
      </c>
      <c r="J14" s="138"/>
    </row>
    <row r="15" spans="1:10" x14ac:dyDescent="0.2">
      <c r="A15" s="45" t="s">
        <v>63</v>
      </c>
      <c r="B15" s="153">
        <f>ATB_Total!C16/ATB_Total!$H16</f>
        <v>0.59529021381675784</v>
      </c>
      <c r="C15" s="153">
        <f>ATB_Total!D16/ATB_Total!$H16</f>
        <v>2.9446713381640753E-2</v>
      </c>
      <c r="D15" s="153">
        <f>ATB_Total!E16/ATB_Total!$H16</f>
        <v>5.4479059018562821E-2</v>
      </c>
      <c r="E15" s="153">
        <f>LE!B18/ATB_Total!$H16</f>
        <v>0.26379812269748132</v>
      </c>
      <c r="F15" s="153">
        <f>LE!C18/ATB_Total!$H16</f>
        <v>6.6427453282209864E-2</v>
      </c>
      <c r="G15" s="153">
        <f>ATB_Total!G16/ATB_Total!$H16</f>
        <v>-9.4415621966526635E-3</v>
      </c>
      <c r="H15" s="154">
        <f t="shared" si="0"/>
        <v>0.99999999999999989</v>
      </c>
      <c r="I15" s="155" t="s">
        <v>63</v>
      </c>
      <c r="J15" s="138"/>
    </row>
    <row r="16" spans="1:10" x14ac:dyDescent="0.2">
      <c r="A16" s="48" t="s">
        <v>64</v>
      </c>
      <c r="B16" s="156">
        <f>ATB_Total!C17/ATB_Total!$H17</f>
        <v>0.71588028100632484</v>
      </c>
      <c r="C16" s="156">
        <f>ATB_Total!D17/ATB_Total!$H17</f>
        <v>2.3981760218212161E-2</v>
      </c>
      <c r="D16" s="156">
        <f>ATB_Total!E17/ATB_Total!$H17</f>
        <v>5.5460962507383312E-2</v>
      </c>
      <c r="E16" s="156">
        <f>LE!B19/ATB_Total!$H17</f>
        <v>0.19696096994102352</v>
      </c>
      <c r="F16" s="156">
        <f>LE!C19/ATB_Total!$H17</f>
        <v>1.0668252506351682E-2</v>
      </c>
      <c r="G16" s="156">
        <f>ATB_Total!G17/ATB_Total!$H17</f>
        <v>-2.952226179295519E-3</v>
      </c>
      <c r="H16" s="157">
        <f t="shared" si="0"/>
        <v>1</v>
      </c>
      <c r="I16" s="158" t="s">
        <v>64</v>
      </c>
      <c r="J16" s="138"/>
    </row>
    <row r="17" spans="1:10" x14ac:dyDescent="0.2">
      <c r="A17" s="45" t="s">
        <v>65</v>
      </c>
      <c r="B17" s="153">
        <f>ATB_Total!C18/ATB_Total!$H18</f>
        <v>0.50243299361744809</v>
      </c>
      <c r="C17" s="153">
        <f>ATB_Total!D18/ATB_Total!$H18</f>
        <v>7.1841790978009537E-2</v>
      </c>
      <c r="D17" s="153">
        <f>ATB_Total!E18/ATB_Total!$H18</f>
        <v>9.0312890424974895E-2</v>
      </c>
      <c r="E17" s="153">
        <f>LE!B20/ATB_Total!$H18</f>
        <v>0.16873177833575181</v>
      </c>
      <c r="F17" s="153">
        <f>LE!C20/ATB_Total!$H18</f>
        <v>0.16949257790152139</v>
      </c>
      <c r="G17" s="153">
        <f>ATB_Total!G18/ATB_Total!$H18</f>
        <v>-2.8120312577057036E-3</v>
      </c>
      <c r="H17" s="154">
        <f t="shared" si="0"/>
        <v>1</v>
      </c>
      <c r="I17" s="155" t="s">
        <v>65</v>
      </c>
      <c r="J17" s="138"/>
    </row>
    <row r="18" spans="1:10" x14ac:dyDescent="0.2">
      <c r="A18" s="48" t="s">
        <v>66</v>
      </c>
      <c r="B18" s="156">
        <f>ATB_Total!C19/ATB_Total!$H19</f>
        <v>0.73552030464746598</v>
      </c>
      <c r="C18" s="156">
        <f>ATB_Total!D19/ATB_Total!$H19</f>
        <v>4.3149898914491169E-2</v>
      </c>
      <c r="D18" s="156">
        <f>ATB_Total!E19/ATB_Total!$H19</f>
        <v>7.0346019830720197E-2</v>
      </c>
      <c r="E18" s="156">
        <f>LE!B21/ATB_Total!$H19</f>
        <v>0.13616555556082713</v>
      </c>
      <c r="F18" s="156">
        <f>LE!C21/ATB_Total!$H19</f>
        <v>1.4524953174305164E-2</v>
      </c>
      <c r="G18" s="156">
        <f>ATB_Total!G19/ATB_Total!$H19</f>
        <v>2.9326787219027497E-4</v>
      </c>
      <c r="H18" s="157">
        <f t="shared" si="0"/>
        <v>0.99999999999999989</v>
      </c>
      <c r="I18" s="158" t="s">
        <v>66</v>
      </c>
      <c r="J18" s="138"/>
    </row>
    <row r="19" spans="1:10" x14ac:dyDescent="0.2">
      <c r="A19" s="45" t="s">
        <v>67</v>
      </c>
      <c r="B19" s="153">
        <f>ATB_Total!C20/ATB_Total!$H20</f>
        <v>0.54276262982610235</v>
      </c>
      <c r="C19" s="153">
        <f>ATB_Total!D20/ATB_Total!$H20</f>
        <v>6.6144913974943972E-2</v>
      </c>
      <c r="D19" s="153">
        <f>ATB_Total!E20/ATB_Total!$H20</f>
        <v>7.974736906296051E-2</v>
      </c>
      <c r="E19" s="153">
        <f>LE!B22/ATB_Total!$H20</f>
        <v>0.16359042370629834</v>
      </c>
      <c r="F19" s="153">
        <f>LE!C22/ATB_Total!$H20</f>
        <v>0.14247900751657328</v>
      </c>
      <c r="G19" s="153">
        <f>ATB_Total!G20/ATB_Total!$H20</f>
        <v>5.2756559131214367E-3</v>
      </c>
      <c r="H19" s="154">
        <f t="shared" si="0"/>
        <v>0.99999999999999978</v>
      </c>
      <c r="I19" s="155" t="s">
        <v>67</v>
      </c>
      <c r="J19" s="138"/>
    </row>
    <row r="20" spans="1:10" x14ac:dyDescent="0.2">
      <c r="A20" s="48" t="s">
        <v>68</v>
      </c>
      <c r="B20" s="156">
        <f>ATB_Total!C21/ATB_Total!$H21</f>
        <v>0.60367877315668839</v>
      </c>
      <c r="C20" s="156">
        <f>ATB_Total!D21/ATB_Total!$H21</f>
        <v>2.4796051599364412E-2</v>
      </c>
      <c r="D20" s="156">
        <f>ATB_Total!E21/ATB_Total!$H21</f>
        <v>0.13140736285599289</v>
      </c>
      <c r="E20" s="156">
        <f>LE!B23/ATB_Total!$H21</f>
        <v>0.23116268335964993</v>
      </c>
      <c r="F20" s="156">
        <f>LE!C23/ATB_Total!$H21</f>
        <v>8.1564594621474223E-3</v>
      </c>
      <c r="G20" s="156">
        <f>ATB_Total!G21/ATB_Total!$H21</f>
        <v>7.9866956615695173E-4</v>
      </c>
      <c r="H20" s="157">
        <f t="shared" si="0"/>
        <v>0.99999999999999989</v>
      </c>
      <c r="I20" s="158" t="s">
        <v>68</v>
      </c>
      <c r="J20" s="138"/>
    </row>
    <row r="21" spans="1:10" x14ac:dyDescent="0.2">
      <c r="A21" s="45" t="s">
        <v>69</v>
      </c>
      <c r="B21" s="153">
        <f>ATB_Total!C22/ATB_Total!$H22</f>
        <v>0.63557566291613132</v>
      </c>
      <c r="C21" s="153">
        <f>ATB_Total!D22/ATB_Total!$H22</f>
        <v>2.0208603748277154E-2</v>
      </c>
      <c r="D21" s="153">
        <f>ATB_Total!E22/ATB_Total!$H22</f>
        <v>0.1529947740184196</v>
      </c>
      <c r="E21" s="153">
        <f>LE!B24/ATB_Total!$H22</f>
        <v>0.18632362942032676</v>
      </c>
      <c r="F21" s="153">
        <f>LE!C24/ATB_Total!$H22</f>
        <v>3.6108676242670328E-3</v>
      </c>
      <c r="G21" s="153">
        <f>ATB_Total!G22/ATB_Total!$H22</f>
        <v>1.2864622725781117E-3</v>
      </c>
      <c r="H21" s="154">
        <f t="shared" si="0"/>
        <v>1</v>
      </c>
      <c r="I21" s="155" t="s">
        <v>69</v>
      </c>
      <c r="J21" s="138"/>
    </row>
    <row r="22" spans="1:10" x14ac:dyDescent="0.2">
      <c r="A22" s="48" t="s">
        <v>70</v>
      </c>
      <c r="B22" s="156">
        <f>ATB_Total!C23/ATB_Total!$H23</f>
        <v>0.59223138173675383</v>
      </c>
      <c r="C22" s="156">
        <f>ATB_Total!D23/ATB_Total!$H23</f>
        <v>4.0298024090130238E-2</v>
      </c>
      <c r="D22" s="156">
        <f>ATB_Total!E23/ATB_Total!$H23</f>
        <v>0.11307314502439511</v>
      </c>
      <c r="E22" s="156">
        <f>LE!B25/ATB_Total!$H23</f>
        <v>0.22993141558878186</v>
      </c>
      <c r="F22" s="156">
        <f>LE!C25/ATB_Total!$H23</f>
        <v>1.8563603289183467E-2</v>
      </c>
      <c r="G22" s="156">
        <f>ATB_Total!G23/ATB_Total!$H23</f>
        <v>5.9024302707554746E-3</v>
      </c>
      <c r="H22" s="157">
        <f t="shared" si="0"/>
        <v>1</v>
      </c>
      <c r="I22" s="158" t="s">
        <v>70</v>
      </c>
      <c r="J22" s="138"/>
    </row>
    <row r="23" spans="1:10" x14ac:dyDescent="0.2">
      <c r="A23" s="45" t="s">
        <v>71</v>
      </c>
      <c r="B23" s="153">
        <f>ATB_Total!C24/ATB_Total!$H24</f>
        <v>0.59383518315261008</v>
      </c>
      <c r="C23" s="153">
        <f>ATB_Total!D24/ATB_Total!$H24</f>
        <v>6.9510710353466121E-2</v>
      </c>
      <c r="D23" s="153">
        <f>ATB_Total!E24/ATB_Total!$H24</f>
        <v>0.15296499960498788</v>
      </c>
      <c r="E23" s="153">
        <f>LE!B26/ATB_Total!$H24</f>
        <v>0.16031610466915297</v>
      </c>
      <c r="F23" s="153">
        <f>LE!C26/ATB_Total!$H24</f>
        <v>4.0695545877684784E-3</v>
      </c>
      <c r="G23" s="153">
        <f>ATB_Total!G24/ATB_Total!$H24</f>
        <v>1.930344763201439E-2</v>
      </c>
      <c r="H23" s="154">
        <f t="shared" si="0"/>
        <v>1</v>
      </c>
      <c r="I23" s="155" t="s">
        <v>71</v>
      </c>
      <c r="J23" s="138"/>
    </row>
    <row r="24" spans="1:10" x14ac:dyDescent="0.2">
      <c r="A24" s="48" t="s">
        <v>72</v>
      </c>
      <c r="B24" s="156">
        <f>ATB_Total!C25/ATB_Total!$H25</f>
        <v>0.67155732781373145</v>
      </c>
      <c r="C24" s="156">
        <f>ATB_Total!D25/ATB_Total!$H25</f>
        <v>3.5668544122288127E-2</v>
      </c>
      <c r="D24" s="156">
        <f>ATB_Total!E25/ATB_Total!$H25</f>
        <v>9.2000169856329111E-2</v>
      </c>
      <c r="E24" s="156">
        <f>LE!B27/ATB_Total!$H25</f>
        <v>0.19856655593331327</v>
      </c>
      <c r="F24" s="156">
        <f>LE!C27/ATB_Total!$H25</f>
        <v>1.8976820260610586E-3</v>
      </c>
      <c r="G24" s="156">
        <f>ATB_Total!G25/ATB_Total!$H25</f>
        <v>3.0972024827699768E-4</v>
      </c>
      <c r="H24" s="157">
        <f t="shared" si="0"/>
        <v>1</v>
      </c>
      <c r="I24" s="158" t="s">
        <v>72</v>
      </c>
      <c r="J24" s="138"/>
    </row>
    <row r="25" spans="1:10" x14ac:dyDescent="0.2">
      <c r="A25" s="45" t="s">
        <v>73</v>
      </c>
      <c r="B25" s="153">
        <f>ATB_Total!C26/ATB_Total!$H26</f>
        <v>0.66068185361353704</v>
      </c>
      <c r="C25" s="153">
        <f>ATB_Total!D26/ATB_Total!$H26</f>
        <v>4.1590372742202036E-2</v>
      </c>
      <c r="D25" s="153">
        <f>ATB_Total!E26/ATB_Total!$H26</f>
        <v>0.11247956009688052</v>
      </c>
      <c r="E25" s="153">
        <f>LE!B28/ATB_Total!$H26</f>
        <v>0.18137884148793659</v>
      </c>
      <c r="F25" s="153">
        <f>LE!C28/ATB_Total!$H26</f>
        <v>4.3549835036749427E-3</v>
      </c>
      <c r="G25" s="153">
        <f>ATB_Total!G26/ATB_Total!$H26</f>
        <v>-4.8561144423115023E-4</v>
      </c>
      <c r="H25" s="154">
        <f t="shared" si="0"/>
        <v>0.99999999999999989</v>
      </c>
      <c r="I25" s="155" t="s">
        <v>73</v>
      </c>
      <c r="J25" s="138"/>
    </row>
    <row r="26" spans="1:10" x14ac:dyDescent="0.2">
      <c r="A26" s="48" t="s">
        <v>74</v>
      </c>
      <c r="B26" s="156">
        <f>ATB_Total!C27/ATB_Total!$H27</f>
        <v>0.5855703449449754</v>
      </c>
      <c r="C26" s="156">
        <f>ATB_Total!D27/ATB_Total!$H27</f>
        <v>8.6785107720456223E-2</v>
      </c>
      <c r="D26" s="156">
        <f>ATB_Total!E27/ATB_Total!$H27</f>
        <v>7.7245684412637197E-2</v>
      </c>
      <c r="E26" s="156">
        <f>LE!B29/ATB_Total!$H27</f>
        <v>0.23105485042868748</v>
      </c>
      <c r="F26" s="156">
        <f>LE!C29/ATB_Total!$H27</f>
        <v>1.4127236576109339E-2</v>
      </c>
      <c r="G26" s="156">
        <f>ATB_Total!G27/ATB_Total!$H27</f>
        <v>5.2167759171344091E-3</v>
      </c>
      <c r="H26" s="157">
        <f t="shared" si="0"/>
        <v>1</v>
      </c>
      <c r="I26" s="158" t="s">
        <v>74</v>
      </c>
      <c r="J26" s="138"/>
    </row>
    <row r="27" spans="1:10" x14ac:dyDescent="0.2">
      <c r="A27" s="45" t="s">
        <v>75</v>
      </c>
      <c r="B27" s="153">
        <f>ATB_Total!C28/ATB_Total!$H28</f>
        <v>0.65101725082835915</v>
      </c>
      <c r="C27" s="153">
        <f>ATB_Total!D28/ATB_Total!$H28</f>
        <v>5.3937706184630591E-2</v>
      </c>
      <c r="D27" s="153">
        <f>ATB_Total!E28/ATB_Total!$H28</f>
        <v>8.0271601024151054E-2</v>
      </c>
      <c r="E27" s="153">
        <f>LE!B30/ATB_Total!$H28</f>
        <v>0.14619658903601329</v>
      </c>
      <c r="F27" s="153">
        <f>LE!C30/ATB_Total!$H28</f>
        <v>6.7141087216090606E-2</v>
      </c>
      <c r="G27" s="153">
        <f>ATB_Total!G28/ATB_Total!$H28</f>
        <v>1.4357657107553954E-3</v>
      </c>
      <c r="H27" s="154">
        <f t="shared" si="0"/>
        <v>1</v>
      </c>
      <c r="I27" s="155" t="s">
        <v>75</v>
      </c>
      <c r="J27" s="138"/>
    </row>
    <row r="28" spans="1:10" x14ac:dyDescent="0.2">
      <c r="A28" s="48" t="s">
        <v>76</v>
      </c>
      <c r="B28" s="156">
        <f>ATB_Total!C29/ATB_Total!$H29</f>
        <v>0.6547814968707748</v>
      </c>
      <c r="C28" s="156">
        <f>ATB_Total!D29/ATB_Total!$H29</f>
        <v>5.7171117436316865E-2</v>
      </c>
      <c r="D28" s="156">
        <f>ATB_Total!E29/ATB_Total!$H29</f>
        <v>9.5212566938237458E-2</v>
      </c>
      <c r="E28" s="156">
        <f>LE!B31/ATB_Total!$H29</f>
        <v>0.16957241073252735</v>
      </c>
      <c r="F28" s="156">
        <f>LE!C31/ATB_Total!$H29</f>
        <v>1.004850277434589E-3</v>
      </c>
      <c r="G28" s="156">
        <f>ATB_Total!G29/ATB_Total!$H29</f>
        <v>2.2257557744708948E-2</v>
      </c>
      <c r="H28" s="157">
        <f t="shared" si="0"/>
        <v>1</v>
      </c>
      <c r="I28" s="158" t="s">
        <v>76</v>
      </c>
      <c r="J28" s="138"/>
    </row>
    <row r="29" spans="1:10" x14ac:dyDescent="0.2">
      <c r="A29" s="45" t="s">
        <v>77</v>
      </c>
      <c r="B29" s="153">
        <f>ATB_Total!C30/ATB_Total!$H30</f>
        <v>0.55964524502427526</v>
      </c>
      <c r="C29" s="153">
        <f>ATB_Total!D30/ATB_Total!$H30</f>
        <v>5.5346733326964902E-2</v>
      </c>
      <c r="D29" s="153">
        <f>ATB_Total!E30/ATB_Total!$H30</f>
        <v>5.4318404727613893E-2</v>
      </c>
      <c r="E29" s="153">
        <f>LE!B32/ATB_Total!$H30</f>
        <v>0.1857758992757815</v>
      </c>
      <c r="F29" s="153">
        <f>LE!C32/ATB_Total!$H30</f>
        <v>0.14823406932804067</v>
      </c>
      <c r="G29" s="153">
        <f>ATB_Total!G30/ATB_Total!$H30</f>
        <v>-3.3203516826762125E-3</v>
      </c>
      <c r="H29" s="154">
        <f t="shared" si="0"/>
        <v>1</v>
      </c>
      <c r="I29" s="155" t="s">
        <v>77</v>
      </c>
      <c r="J29" s="138"/>
    </row>
    <row r="30" spans="1:10" x14ac:dyDescent="0.2">
      <c r="A30" s="48" t="s">
        <v>78</v>
      </c>
      <c r="B30" s="156">
        <f>ATB_Total!C31/ATB_Total!$H31</f>
        <v>0.58964600971203163</v>
      </c>
      <c r="C30" s="156">
        <f>ATB_Total!D31/ATB_Total!$H31</f>
        <v>9.4517785756041028E-2</v>
      </c>
      <c r="D30" s="156">
        <f>ATB_Total!E31/ATB_Total!$H31</f>
        <v>7.0090656095821005E-2</v>
      </c>
      <c r="E30" s="156">
        <f>LE!B33/ATB_Total!$H31</f>
        <v>0.20125342554170117</v>
      </c>
      <c r="F30" s="156">
        <f>LE!C33/ATB_Total!$H31</f>
        <v>4.3556697051566139E-2</v>
      </c>
      <c r="G30" s="156">
        <f>ATB_Total!G31/ATB_Total!$H31</f>
        <v>9.3542584283891404E-4</v>
      </c>
      <c r="H30" s="157">
        <f t="shared" si="0"/>
        <v>0.99999999999999978</v>
      </c>
      <c r="I30" s="158" t="s">
        <v>78</v>
      </c>
      <c r="J30" s="138"/>
    </row>
    <row r="31" spans="1:10" x14ac:dyDescent="0.2">
      <c r="A31" s="45" t="s">
        <v>79</v>
      </c>
      <c r="B31" s="153">
        <f>ATB_Total!C32/ATB_Total!$H32</f>
        <v>0.58984671239514952</v>
      </c>
      <c r="C31" s="153">
        <f>ATB_Total!D32/ATB_Total!$H32</f>
        <v>6.3362767881731064E-2</v>
      </c>
      <c r="D31" s="153">
        <f>ATB_Total!E32/ATB_Total!$H32</f>
        <v>6.4742479997512564E-2</v>
      </c>
      <c r="E31" s="153">
        <f>LE!B34/ATB_Total!$H32</f>
        <v>0.26462312936786075</v>
      </c>
      <c r="F31" s="153">
        <f>LE!C34/ATB_Total!$H32</f>
        <v>8.944309551310899E-3</v>
      </c>
      <c r="G31" s="153">
        <f>ATB_Total!G32/ATB_Total!$H32</f>
        <v>8.4806008064351943E-3</v>
      </c>
      <c r="H31" s="154">
        <f t="shared" si="0"/>
        <v>1</v>
      </c>
      <c r="I31" s="159" t="s">
        <v>79</v>
      </c>
      <c r="J31" s="138"/>
    </row>
    <row r="32" spans="1:10" x14ac:dyDescent="0.2">
      <c r="A32" s="53" t="s">
        <v>80</v>
      </c>
      <c r="B32" s="160">
        <f>ATB_Total!C33/ATB_Total!$H33</f>
        <v>0.61715158789708213</v>
      </c>
      <c r="C32" s="160">
        <f>ATB_Total!D33/ATB_Total!$H33</f>
        <v>4.5263646240434302E-2</v>
      </c>
      <c r="D32" s="160">
        <f>ATB_Total!E33/ATB_Total!$H33</f>
        <v>9.369153104333007E-2</v>
      </c>
      <c r="E32" s="160">
        <f>LE!B35/ATB_Total!$H33</f>
        <v>0.21085564326283174</v>
      </c>
      <c r="F32" s="160">
        <f>LE!C35/ATB_Total!$H33</f>
        <v>3.3065549633996556E-2</v>
      </c>
      <c r="G32" s="160">
        <f>ATB_Total!G33/ATB_Total!$H33</f>
        <v>-2.7958077675058458E-5</v>
      </c>
      <c r="H32" s="161">
        <f t="shared" si="0"/>
        <v>0.99999999999999989</v>
      </c>
      <c r="I32" s="162" t="s">
        <v>80</v>
      </c>
      <c r="J32" s="138"/>
    </row>
    <row r="33" spans="1:7" x14ac:dyDescent="0.2">
      <c r="A33" s="163"/>
    </row>
    <row r="34" spans="1:7" x14ac:dyDescent="0.2">
      <c r="A34" s="174" t="s">
        <v>117</v>
      </c>
      <c r="B34" s="164">
        <f t="shared" ref="B34:G34" si="1">MIN(B6:B32)</f>
        <v>0.48000945057849692</v>
      </c>
      <c r="C34" s="164">
        <f t="shared" si="1"/>
        <v>1.4810376505975607E-2</v>
      </c>
      <c r="D34" s="164">
        <f t="shared" si="1"/>
        <v>5.4318404727613893E-2</v>
      </c>
      <c r="E34" s="164">
        <f t="shared" si="1"/>
        <v>0.13616555556082713</v>
      </c>
      <c r="F34" s="164">
        <f t="shared" si="1"/>
        <v>1.004850277434589E-3</v>
      </c>
      <c r="G34" s="165">
        <f t="shared" si="1"/>
        <v>-1.2380878464531581E-2</v>
      </c>
    </row>
    <row r="35" spans="1:7" x14ac:dyDescent="0.2">
      <c r="A35" s="175"/>
      <c r="B35" s="166" t="str">
        <f>VLOOKUP(B34,B$6:$I$32,B$36,FALSE)</f>
        <v>Zug</v>
      </c>
      <c r="C35" s="166" t="str">
        <f>VLOOKUP(C34,C$6:$I$32,C$36,FALSE)</f>
        <v>Schwyz</v>
      </c>
      <c r="D35" s="166" t="str">
        <f>VLOOKUP(D34,D$6:$I$32,D$36,FALSE)</f>
        <v>Neuchâtel</v>
      </c>
      <c r="E35" s="166" t="str">
        <f>VLOOKUP(E34,E$6:$I$32,E$36,FALSE)</f>
        <v>Basel-Landschaft</v>
      </c>
      <c r="F35" s="166" t="str">
        <f>VLOOKUP(F34,F$6:$I$32,F$36,FALSE)</f>
        <v>Valais</v>
      </c>
      <c r="G35" s="167" t="str">
        <f>VLOOKUP(G34,G$6:$I$32,G$36,FALSE)</f>
        <v>Bern</v>
      </c>
    </row>
    <row r="36" spans="1:7" ht="3.75" customHeight="1" x14ac:dyDescent="0.2">
      <c r="A36" s="168"/>
      <c r="B36" s="169">
        <v>8</v>
      </c>
      <c r="C36" s="169">
        <v>7</v>
      </c>
      <c r="D36" s="169">
        <v>6</v>
      </c>
      <c r="E36" s="169">
        <v>5</v>
      </c>
      <c r="F36" s="169">
        <v>4</v>
      </c>
      <c r="G36" s="169">
        <v>3</v>
      </c>
    </row>
    <row r="37" spans="1:7" x14ac:dyDescent="0.2">
      <c r="A37" s="174" t="s">
        <v>118</v>
      </c>
      <c r="B37" s="164">
        <f t="shared" ref="B37:G37" si="2">MAX(B6:B31)</f>
        <v>0.73552030464746598</v>
      </c>
      <c r="C37" s="164">
        <f t="shared" si="2"/>
        <v>9.4517785756041028E-2</v>
      </c>
      <c r="D37" s="164">
        <f t="shared" si="2"/>
        <v>0.18159968805412335</v>
      </c>
      <c r="E37" s="164">
        <f t="shared" si="2"/>
        <v>0.27988189498408755</v>
      </c>
      <c r="F37" s="164">
        <f t="shared" si="2"/>
        <v>0.16949257790152139</v>
      </c>
      <c r="G37" s="165">
        <f t="shared" si="2"/>
        <v>2.2257557744708948E-2</v>
      </c>
    </row>
    <row r="38" spans="1:7" x14ac:dyDescent="0.2">
      <c r="A38" s="175"/>
      <c r="B38" s="166" t="str">
        <f>VLOOKUP(B37,B$6:$I$32,B$36,FALSE)</f>
        <v>Basel-Landschaft</v>
      </c>
      <c r="C38" s="166" t="str">
        <f>VLOOKUP(C37,C$6:$I$32,C$36,FALSE)</f>
        <v>Geneva</v>
      </c>
      <c r="D38" s="166" t="str">
        <f>VLOOKUP(D37,D$6:$I$32,D$36,FALSE)</f>
        <v>Nidwalden</v>
      </c>
      <c r="E38" s="166" t="str">
        <f>VLOOKUP(E37,E$6:$I$32,E$36,FALSE)</f>
        <v>Zug</v>
      </c>
      <c r="F38" s="166" t="str">
        <f>VLOOKUP(F37,F$6:$I$32,F$36,FALSE)</f>
        <v>Basel-Stadt</v>
      </c>
      <c r="G38" s="167" t="str">
        <f>VLOOKUP(G37,G$6:$I$32,G$36,FALSE)</f>
        <v>Valais</v>
      </c>
    </row>
    <row r="40" spans="1:7" x14ac:dyDescent="0.2">
      <c r="G40" s="170"/>
    </row>
  </sheetData>
  <mergeCells count="2">
    <mergeCell ref="A34:A35"/>
    <mergeCell ref="A37:A38"/>
  </mergeCells>
  <conditionalFormatting sqref="C6:I28 C3:H3">
    <cfRule type="expression" dxfId="1" priority="1" stopIfTrue="1">
      <formula>ISBLANK(C3)</formula>
    </cfRule>
  </conditionalFormatting>
  <conditionalFormatting sqref="E4:F4">
    <cfRule type="expression" dxfId="0" priority="2" stopIfTrue="1">
      <formula>ISBLANK(A1073741823)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9" orientation="landscape" r:id="rId1"/>
  <headerFooter>
    <oddHeader>&amp;L&amp;F&amp;R&amp;A</oddHeader>
    <oddFooter>&amp;C&amp;P/&amp;N</oddFoot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Info</vt:lpstr>
      <vt:lpstr>PI</vt:lpstr>
      <vt:lpstr>ITS</vt:lpstr>
      <vt:lpstr>Wealth</vt:lpstr>
      <vt:lpstr>LE</vt:lpstr>
      <vt:lpstr>REPART</vt:lpstr>
      <vt:lpstr>ATB_Total</vt:lpstr>
      <vt:lpstr>ATB_per_capita</vt:lpstr>
      <vt:lpstr>ATB_in_percent</vt:lpstr>
    </vt:vector>
  </TitlesOfParts>
  <Company>BIT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Utz Pascal EFV</dc:creator>
  <cp:lastModifiedBy>Witschard Jean-Pierre EFV</cp:lastModifiedBy>
  <cp:lastPrinted>2015-02-03T10:18:04Z</cp:lastPrinted>
  <dcterms:created xsi:type="dcterms:W3CDTF">2010-11-03T16:06:04Z</dcterms:created>
  <dcterms:modified xsi:type="dcterms:W3CDTF">2017-11-03T14:14:04Z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ATB_2018_2014.xlsx</vt:lpwstr>
  </property>
</Properties>
</file>