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5230" windowHeight="5865"/>
  </bookViews>
  <sheets>
    <sheet name="Info" sheetId="1" r:id="rId1"/>
    <sheet name="SCC_F_Total" sheetId="2" r:id="rId2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C34" i="2" l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5" i="2" s="1"/>
  <c r="H6" i="2"/>
  <c r="H2" i="2"/>
  <c r="B1" i="2"/>
  <c r="A6" i="1"/>
  <c r="F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36" i="2" l="1"/>
  <c r="G18" i="2" s="1"/>
  <c r="G20" i="2"/>
  <c r="G14" i="2"/>
  <c r="G9" i="2"/>
  <c r="G25" i="2"/>
  <c r="G19" i="2" l="1"/>
  <c r="G10" i="2"/>
  <c r="G21" i="2"/>
  <c r="G15" i="2"/>
  <c r="G32" i="2"/>
  <c r="G16" i="2"/>
  <c r="G31" i="2"/>
  <c r="G11" i="2"/>
  <c r="G33" i="2"/>
  <c r="G17" i="2"/>
  <c r="G30" i="2"/>
  <c r="G28" i="2"/>
  <c r="G12" i="2"/>
  <c r="G27" i="2"/>
  <c r="G26" i="2"/>
  <c r="G29" i="2"/>
  <c r="G13" i="2"/>
  <c r="G22" i="2"/>
  <c r="G24" i="2"/>
  <c r="G8" i="2"/>
  <c r="G23" i="2"/>
  <c r="H11" i="2" l="1"/>
  <c r="H15" i="2"/>
  <c r="H30" i="2"/>
  <c r="H31" i="2"/>
  <c r="H27" i="2"/>
  <c r="H17" i="2"/>
  <c r="H23" i="2"/>
  <c r="H13" i="2"/>
  <c r="H12" i="2"/>
  <c r="H32" i="2"/>
  <c r="H19" i="2"/>
  <c r="H8" i="2"/>
  <c r="G34" i="2"/>
  <c r="H25" i="2" l="1"/>
  <c r="H9" i="2"/>
  <c r="H14" i="2"/>
  <c r="H18" i="2"/>
  <c r="H20" i="2"/>
  <c r="H33" i="2"/>
  <c r="H10" i="2"/>
  <c r="H22" i="2"/>
  <c r="H26" i="2"/>
  <c r="H28" i="2"/>
  <c r="H16" i="2"/>
  <c r="H34" i="2" s="1"/>
  <c r="H21" i="2"/>
  <c r="H24" i="2"/>
  <c r="H29" i="2"/>
</calcChain>
</file>

<file path=xl/sharedStrings.xml><?xml version="1.0" encoding="utf-8"?>
<sst xmlns="http://schemas.openxmlformats.org/spreadsheetml/2006/main" count="64" uniqueCount="64">
  <si>
    <t>Socio-demographic
cost compensation</t>
  </si>
  <si>
    <t>Core city indicator (SCC-F)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</si>
  <si>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</si>
  <si>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</si>
  <si>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</si>
  <si>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</si>
  <si>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</si>
  <si>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</si>
  <si>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</si>
  <si>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</si>
  <si>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LA_2017_20160525</t>
  </si>
  <si>
    <t>RefYear</t>
  </si>
  <si>
    <t>Indicators and payments</t>
  </si>
  <si>
    <t>Cantons (summary of commune results)</t>
  </si>
  <si>
    <t>Equalization sum (ES)</t>
  </si>
  <si>
    <t>Column</t>
  </si>
  <si>
    <t>C</t>
  </si>
  <si>
    <t>D</t>
  </si>
  <si>
    <t>E</t>
  </si>
  <si>
    <t>F</t>
  </si>
  <si>
    <t>G</t>
  </si>
  <si>
    <t>H</t>
  </si>
  <si>
    <t>Canton</t>
  </si>
  <si>
    <t>Permanent resident population, canton</t>
  </si>
  <si>
    <t>Weighted indicator, canton</t>
  </si>
  <si>
    <t>Rounded burden index</t>
  </si>
  <si>
    <t>Burden measure</t>
  </si>
  <si>
    <t>Relevant special charges</t>
  </si>
  <si>
    <t>Formula</t>
  </si>
  <si>
    <t>D / C</t>
  </si>
  <si>
    <r>
      <rPr>
        <sz val="10"/>
        <rFont val="Arial"/>
        <family val="2"/>
      </rPr>
      <t>E</t>
    </r>
    <r>
      <rPr>
        <sz val="8"/>
        <rFont val="Arial"/>
        <family val="2"/>
      </rPr>
      <t xml:space="preserve"> - E[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</si>
  <si>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(F - F[</t>
    </r>
    <r>
      <rPr>
        <sz val="8"/>
        <color indexed="8"/>
        <rFont val="Arial"/>
        <family val="2"/>
      </rPr>
      <t>avg])</t>
    </r>
  </si>
  <si>
    <r>
      <rPr>
        <sz val="10"/>
        <rFont val="Arial"/>
        <family val="2"/>
      </rPr>
      <t>G</t>
    </r>
    <r>
      <rPr>
        <sz val="8"/>
        <rFont val="Arial"/>
        <family val="2"/>
      </rPr>
      <t xml:space="preserve"> / G[</t>
    </r>
    <r>
      <rPr>
        <sz val="8"/>
        <color indexed="8"/>
        <rFont val="Arial"/>
        <family val="2"/>
      </rPr>
      <t>total] * ES</t>
    </r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</si>
  <si>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</si>
  <si>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</si>
  <si>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</si>
  <si>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</si>
  <si>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</si>
  <si>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</si>
  <si>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</si>
  <si>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</si>
  <si>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</si>
  <si>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</si>
  <si>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</si>
  <si>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</si>
  <si>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</si>
  <si>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</si>
  <si>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</si>
  <si>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</si>
  <si>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</si>
  <si>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</si>
  <si>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</si>
  <si>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</si>
  <si>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</si>
  <si>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</si>
  <si>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</si>
  <si>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</si>
  <si>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</si>
  <si>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</si>
  <si>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</si>
  <si>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Minimum</t>
  </si>
  <si>
    <t>E[min]</t>
  </si>
  <si>
    <t>Average</t>
  </si>
  <si>
    <t>F[avg]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</si>
</sst>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8"/>
      <color rgb="FF0000FF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Fill="1"/>
    <xf numFmtId="0" fontId="12" fillId="0" borderId="0" xfId="0" applyFont="1" applyFill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7" fillId="0" borderId="3" xfId="0" applyFont="1" applyFill="1" applyBorder="1"/>
    <xf numFmtId="1" fontId="11" fillId="0" borderId="4" xfId="0" applyNumberFormat="1" applyFont="1" applyFill="1" applyBorder="1" applyAlignment="1" applyProtection="1">
      <alignment horizontal="left" vertical="top"/>
      <protection locked="0"/>
    </xf>
    <xf numFmtId="1" fontId="11" fillId="0" borderId="5" xfId="0" applyNumberFormat="1" applyFont="1" applyFill="1" applyBorder="1" applyAlignment="1" applyProtection="1">
      <alignment horizontal="left" vertical="top"/>
      <protection locked="0"/>
    </xf>
    <xf numFmtId="0" fontId="7" fillId="0" borderId="6" xfId="0" applyFont="1" applyFill="1" applyBorder="1"/>
    <xf numFmtId="1" fontId="11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3" fillId="0" borderId="0" xfId="0" applyFont="1" applyFill="1"/>
    <xf numFmtId="1" fontId="3" fillId="0" borderId="0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Fill="1"/>
    <xf numFmtId="1" fontId="8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vertical="top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9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4" fillId="0" borderId="0" xfId="0" applyFont="1" applyFill="1"/>
    <xf numFmtId="0" fontId="8" fillId="0" borderId="0" xfId="0" applyFont="1" applyFill="1" applyBorder="1"/>
    <xf numFmtId="0" fontId="4" fillId="0" borderId="13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1" fontId="5" fillId="0" borderId="9" xfId="0" applyNumberFormat="1" applyFont="1" applyFill="1" applyBorder="1" applyAlignment="1">
      <alignment horizontal="right"/>
    </xf>
    <xf numFmtId="1" fontId="5" fillId="0" borderId="9" xfId="0" applyNumberFormat="1" applyFont="1" applyFill="1" applyBorder="1" applyAlignment="1">
      <alignment horizontal="right" wrapText="1"/>
    </xf>
    <xf numFmtId="1" fontId="5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3" fontId="6" fillId="0" borderId="10" xfId="0" applyNumberFormat="1" applyFont="1" applyFill="1" applyBorder="1" applyAlignment="1" applyProtection="1">
      <alignment wrapText="1"/>
      <protection locked="0"/>
    </xf>
    <xf numFmtId="164" fontId="0" fillId="0" borderId="10" xfId="0" applyNumberFormat="1" applyFont="1" applyFill="1" applyBorder="1" applyAlignment="1">
      <alignment wrapText="1"/>
    </xf>
    <xf numFmtId="3" fontId="0" fillId="0" borderId="10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3" fontId="6" fillId="2" borderId="0" xfId="0" applyNumberFormat="1" applyFont="1" applyFill="1" applyBorder="1" applyAlignment="1" applyProtection="1">
      <alignment wrapText="1"/>
      <protection locked="0"/>
    </xf>
    <xf numFmtId="164" fontId="0" fillId="2" borderId="0" xfId="0" applyNumberFormat="1" applyFont="1" applyFill="1" applyBorder="1" applyAlignment="1">
      <alignment wrapText="1"/>
    </xf>
    <xf numFmtId="3" fontId="0" fillId="2" borderId="0" xfId="0" applyNumberFormat="1" applyFont="1" applyFill="1" applyBorder="1" applyAlignment="1">
      <alignment wrapText="1"/>
    </xf>
    <xf numFmtId="3" fontId="1" fillId="2" borderId="15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3" fontId="6" fillId="0" borderId="0" xfId="0" applyNumberFormat="1" applyFont="1" applyFill="1" applyBorder="1" applyAlignment="1" applyProtection="1">
      <alignment wrapText="1"/>
      <protection locked="0"/>
    </xf>
    <xf numFmtId="164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3" fontId="1" fillId="0" borderId="15" xfId="0" applyNumberFormat="1" applyFont="1" applyFill="1" applyBorder="1" applyAlignment="1">
      <alignment wrapText="1"/>
    </xf>
    <xf numFmtId="0" fontId="0" fillId="2" borderId="13" xfId="0" applyFont="1" applyFill="1" applyBorder="1" applyAlignment="1">
      <alignment wrapText="1"/>
    </xf>
    <xf numFmtId="3" fontId="6" fillId="2" borderId="16" xfId="0" applyNumberFormat="1" applyFont="1" applyFill="1" applyBorder="1" applyAlignment="1" applyProtection="1">
      <alignment wrapText="1"/>
      <protection locked="0"/>
    </xf>
    <xf numFmtId="164" fontId="0" fillId="2" borderId="16" xfId="0" applyNumberFormat="1" applyFont="1" applyFill="1" applyBorder="1" applyAlignment="1">
      <alignment wrapText="1"/>
    </xf>
    <xf numFmtId="3" fontId="0" fillId="2" borderId="16" xfId="0" applyNumberFormat="1" applyFont="1" applyFill="1" applyBorder="1" applyAlignment="1">
      <alignment wrapText="1"/>
    </xf>
    <xf numFmtId="3" fontId="1" fillId="2" borderId="17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3" fontId="9" fillId="0" borderId="12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2" fillId="0" borderId="0" xfId="0" applyFont="1" applyFill="1" applyBorder="1"/>
    <xf numFmtId="0" fontId="13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</cellXfs>
  <cellStyles count="1">
    <cellStyle name="Standard" xfId="0" builtinId="0"/>
  </cellStyles>
  <dxfs count="2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3" sqref="A3:E3"/>
    </sheetView>
  </sheetViews>
  <sheetFormatPr baseColWidth="10" defaultColWidth="11.42578125" defaultRowHeight="12.75" x14ac:dyDescent="0.2"/>
  <cols>
    <col min="1" max="1" width="18.85546875" style="1" customWidth="1"/>
    <col min="2" max="2" width="11.5703125" style="1" customWidth="1"/>
    <col min="3" max="3" width="22.85546875" style="1" customWidth="1"/>
    <col min="4" max="4" width="12.85546875" style="1" customWidth="1"/>
    <col min="5" max="5" width="14" style="1" customWidth="1"/>
    <col min="6" max="6" width="11.42578125" style="1" customWidth="1"/>
    <col min="7" max="16384" width="11.42578125" style="1"/>
  </cols>
  <sheetData>
    <row r="1" spans="1:5" ht="60.75" customHeight="1" x14ac:dyDescent="0.4">
      <c r="A1" s="64" t="s">
        <v>0</v>
      </c>
      <c r="B1" s="64"/>
      <c r="C1" s="64"/>
      <c r="D1" s="64"/>
      <c r="E1" s="64"/>
    </row>
    <row r="2" spans="1:5" s="2" customFormat="1" ht="15" customHeight="1" x14ac:dyDescent="0.25">
      <c r="A2" s="66"/>
      <c r="B2" s="66"/>
      <c r="C2" s="66"/>
      <c r="D2" s="66"/>
      <c r="E2" s="66"/>
    </row>
    <row r="3" spans="1:5" ht="27.75" customHeight="1" x14ac:dyDescent="0.4">
      <c r="A3" s="64" t="s">
        <v>1</v>
      </c>
      <c r="B3" s="64"/>
      <c r="C3" s="64"/>
      <c r="D3" s="64"/>
      <c r="E3" s="64"/>
    </row>
    <row r="6" spans="1:5" ht="18" customHeight="1" x14ac:dyDescent="0.25">
      <c r="A6" s="65" t="str">
        <f>"Reference year "&amp;C30</f>
        <v>Reference year 2017</v>
      </c>
      <c r="B6" s="65"/>
      <c r="C6" s="65"/>
      <c r="D6" s="65"/>
      <c r="E6" s="65"/>
    </row>
    <row r="25" spans="2:3" x14ac:dyDescent="0.2">
      <c r="B25" s="3" t="s">
        <v>2</v>
      </c>
      <c r="C25" s="4"/>
    </row>
    <row r="26" spans="2:3" x14ac:dyDescent="0.2">
      <c r="B26" s="5" t="s">
        <v>3</v>
      </c>
      <c r="C26" s="6" t="s">
        <v>4</v>
      </c>
    </row>
    <row r="27" spans="2:3" x14ac:dyDescent="0.2">
      <c r="B27" s="5" t="s">
        <v>5</v>
      </c>
      <c r="C27" s="7" t="s">
        <v>6</v>
      </c>
    </row>
    <row r="28" spans="2:3" x14ac:dyDescent="0.2">
      <c r="B28" s="5" t="s">
        <v>7</v>
      </c>
      <c r="C28" s="7" t="s">
        <v>8</v>
      </c>
    </row>
    <row r="29" spans="2:3" x14ac:dyDescent="0.2">
      <c r="B29" s="5" t="s">
        <v>9</v>
      </c>
      <c r="C29" s="7" t="s">
        <v>10</v>
      </c>
    </row>
    <row r="30" spans="2:3" x14ac:dyDescent="0.2">
      <c r="B30" s="8" t="s">
        <v>11</v>
      </c>
      <c r="C30" s="9">
        <v>2017</v>
      </c>
    </row>
  </sheetData>
  <mergeCells count="4">
    <mergeCell ref="A3:E3"/>
    <mergeCell ref="A6:E6"/>
    <mergeCell ref="A2:E2"/>
    <mergeCell ref="A1:E1"/>
  </mergeCells>
  <conditionalFormatting sqref="C26:C30">
    <cfRule type="expression" dxfId="1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&amp;C&amp;6&amp;D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9"/>
  <sheetViews>
    <sheetView showGridLines="0" workbookViewId="0"/>
  </sheetViews>
  <sheetFormatPr baseColWidth="10" defaultColWidth="11.42578125" defaultRowHeight="12.75" x14ac:dyDescent="0.2"/>
  <cols>
    <col min="1" max="1" width="1.42578125" style="10" customWidth="1"/>
    <col min="2" max="2" width="15.28515625" style="1" customWidth="1"/>
    <col min="3" max="3" width="19" style="1" customWidth="1"/>
    <col min="4" max="4" width="15" style="1" customWidth="1"/>
    <col min="5" max="8" width="14.28515625" style="1" customWidth="1"/>
  </cols>
  <sheetData>
    <row r="1" spans="1:8" ht="23.25" customHeight="1" x14ac:dyDescent="0.35">
      <c r="B1" s="11" t="str">
        <f>"Relevant special charges core cities (SCC F) "&amp;Info!C30</f>
        <v>Relevant special charges core cities (SCC F) 2017</v>
      </c>
      <c r="F1" s="12"/>
      <c r="G1" s="11"/>
    </row>
    <row r="2" spans="1:8" ht="20.25" customHeight="1" x14ac:dyDescent="0.2">
      <c r="B2" s="13" t="s">
        <v>12</v>
      </c>
      <c r="H2" s="14" t="str">
        <f>Info!C28</f>
        <v>FA_2017_20160519</v>
      </c>
    </row>
    <row r="3" spans="1:8" ht="23.25" customHeight="1" x14ac:dyDescent="0.2">
      <c r="B3" s="15" t="s">
        <v>13</v>
      </c>
      <c r="F3" s="67" t="s">
        <v>14</v>
      </c>
      <c r="G3" s="68"/>
      <c r="H3" s="16">
        <v>119168327.972241</v>
      </c>
    </row>
    <row r="4" spans="1:8" ht="13.5" customHeight="1" x14ac:dyDescent="0.2"/>
    <row r="5" spans="1:8" x14ac:dyDescent="0.2">
      <c r="A5" s="17"/>
      <c r="B5" s="18" t="s">
        <v>15</v>
      </c>
      <c r="C5" s="19" t="s">
        <v>16</v>
      </c>
      <c r="D5" s="19" t="s">
        <v>17</v>
      </c>
      <c r="E5" s="20" t="s">
        <v>18</v>
      </c>
      <c r="F5" s="20" t="s">
        <v>19</v>
      </c>
      <c r="G5" s="20" t="s">
        <v>20</v>
      </c>
      <c r="H5" s="21" t="s">
        <v>21</v>
      </c>
    </row>
    <row r="6" spans="1:8" s="22" customFormat="1" ht="38.25" customHeight="1" x14ac:dyDescent="0.2">
      <c r="A6" s="23"/>
      <c r="B6" s="24" t="s">
        <v>22</v>
      </c>
      <c r="C6" s="25" t="s">
        <v>23</v>
      </c>
      <c r="D6" s="25" t="s">
        <v>24</v>
      </c>
      <c r="E6" s="25" t="s">
        <v>25</v>
      </c>
      <c r="F6" s="25" t="s">
        <v>26</v>
      </c>
      <c r="G6" s="25" t="s">
        <v>27</v>
      </c>
      <c r="H6" s="26" t="str">
        <f>"Contributions "&amp;Info!C30</f>
        <v>Contributions 2017</v>
      </c>
    </row>
    <row r="7" spans="1:8" s="27" customFormat="1" ht="11.25" customHeight="1" x14ac:dyDescent="0.2">
      <c r="A7" s="28"/>
      <c r="B7" s="29" t="s">
        <v>28</v>
      </c>
      <c r="C7" s="30"/>
      <c r="D7" s="30"/>
      <c r="E7" s="31" t="s">
        <v>29</v>
      </c>
      <c r="F7" s="31" t="s">
        <v>30</v>
      </c>
      <c r="G7" s="32" t="s">
        <v>31</v>
      </c>
      <c r="H7" s="33" t="s">
        <v>32</v>
      </c>
    </row>
    <row r="8" spans="1:8" x14ac:dyDescent="0.2">
      <c r="A8" s="34"/>
      <c r="B8" s="35" t="s">
        <v>33</v>
      </c>
      <c r="C8" s="36">
        <v>1446354</v>
      </c>
      <c r="D8" s="36">
        <v>9143183.5544460304</v>
      </c>
      <c r="E8" s="37">
        <f t="shared" ref="E8:E33" si="0">ROUND(D8/C8,3)</f>
        <v>6.3220000000000001</v>
      </c>
      <c r="F8" s="37">
        <f t="shared" ref="F8:F33" si="1">E8-E$35</f>
        <v>6.2750000000000004</v>
      </c>
      <c r="G8" s="38">
        <f t="shared" ref="G8:G33" si="2">IF(F8&gt;F$36,C8*(F8-F$36),0)</f>
        <v>6679652.1750000007</v>
      </c>
      <c r="H8" s="39">
        <f t="shared" ref="H8:H33" si="3">G8/G$34*H$3</f>
        <v>64821586.728679381</v>
      </c>
    </row>
    <row r="9" spans="1:8" x14ac:dyDescent="0.2">
      <c r="A9" s="34"/>
      <c r="B9" s="40" t="s">
        <v>34</v>
      </c>
      <c r="C9" s="41">
        <v>1009418</v>
      </c>
      <c r="D9" s="41">
        <v>1714572.5226499401</v>
      </c>
      <c r="E9" s="42">
        <f t="shared" si="0"/>
        <v>1.6990000000000001</v>
      </c>
      <c r="F9" s="42">
        <f t="shared" si="1"/>
        <v>1.6520000000000001</v>
      </c>
      <c r="G9" s="43">
        <f t="shared" si="2"/>
        <v>0</v>
      </c>
      <c r="H9" s="44">
        <f t="shared" si="3"/>
        <v>0</v>
      </c>
    </row>
    <row r="10" spans="1:8" x14ac:dyDescent="0.2">
      <c r="A10" s="34"/>
      <c r="B10" s="45" t="s">
        <v>35</v>
      </c>
      <c r="C10" s="46">
        <v>394604</v>
      </c>
      <c r="D10" s="46">
        <v>618716.21550456295</v>
      </c>
      <c r="E10" s="47">
        <f t="shared" si="0"/>
        <v>1.5680000000000001</v>
      </c>
      <c r="F10" s="47">
        <f t="shared" si="1"/>
        <v>1.5210000000000001</v>
      </c>
      <c r="G10" s="48">
        <f t="shared" si="2"/>
        <v>0</v>
      </c>
      <c r="H10" s="49">
        <f t="shared" si="3"/>
        <v>0</v>
      </c>
    </row>
    <row r="11" spans="1:8" x14ac:dyDescent="0.2">
      <c r="A11" s="34"/>
      <c r="B11" s="40" t="s">
        <v>36</v>
      </c>
      <c r="C11" s="41">
        <v>36008</v>
      </c>
      <c r="D11" s="41">
        <v>4918.2841925366201</v>
      </c>
      <c r="E11" s="42">
        <f t="shared" si="0"/>
        <v>0.13700000000000001</v>
      </c>
      <c r="F11" s="42">
        <f t="shared" si="1"/>
        <v>9.0000000000000011E-2</v>
      </c>
      <c r="G11" s="43">
        <f t="shared" si="2"/>
        <v>0</v>
      </c>
      <c r="H11" s="44">
        <f t="shared" si="3"/>
        <v>0</v>
      </c>
    </row>
    <row r="12" spans="1:8" x14ac:dyDescent="0.2">
      <c r="A12" s="34"/>
      <c r="B12" s="45" t="s">
        <v>37</v>
      </c>
      <c r="C12" s="46">
        <v>152759</v>
      </c>
      <c r="D12" s="46">
        <v>76519.4308909682</v>
      </c>
      <c r="E12" s="47">
        <f t="shared" si="0"/>
        <v>0.501</v>
      </c>
      <c r="F12" s="47">
        <f t="shared" si="1"/>
        <v>0.45400000000000001</v>
      </c>
      <c r="G12" s="48">
        <f t="shared" si="2"/>
        <v>0</v>
      </c>
      <c r="H12" s="49">
        <f t="shared" si="3"/>
        <v>0</v>
      </c>
    </row>
    <row r="13" spans="1:8" x14ac:dyDescent="0.2">
      <c r="A13" s="34"/>
      <c r="B13" s="40" t="s">
        <v>38</v>
      </c>
      <c r="C13" s="41">
        <v>36834</v>
      </c>
      <c r="D13" s="41">
        <v>6344.2411732647797</v>
      </c>
      <c r="E13" s="42">
        <f t="shared" si="0"/>
        <v>0.17199999999999999</v>
      </c>
      <c r="F13" s="42">
        <f t="shared" si="1"/>
        <v>0.12499999999999999</v>
      </c>
      <c r="G13" s="43">
        <f t="shared" si="2"/>
        <v>0</v>
      </c>
      <c r="H13" s="44">
        <f t="shared" si="3"/>
        <v>0</v>
      </c>
    </row>
    <row r="14" spans="1:8" x14ac:dyDescent="0.2">
      <c r="A14" s="34"/>
      <c r="B14" s="45" t="s">
        <v>39</v>
      </c>
      <c r="C14" s="46">
        <v>42080</v>
      </c>
      <c r="D14" s="46">
        <v>11603.211237441699</v>
      </c>
      <c r="E14" s="47">
        <f t="shared" si="0"/>
        <v>0.27600000000000002</v>
      </c>
      <c r="F14" s="47">
        <f t="shared" si="1"/>
        <v>0.22900000000000004</v>
      </c>
      <c r="G14" s="48">
        <f t="shared" si="2"/>
        <v>0</v>
      </c>
      <c r="H14" s="49">
        <f t="shared" si="3"/>
        <v>0</v>
      </c>
    </row>
    <row r="15" spans="1:8" x14ac:dyDescent="0.2">
      <c r="A15" s="34"/>
      <c r="B15" s="40" t="s">
        <v>40</v>
      </c>
      <c r="C15" s="41">
        <v>39794</v>
      </c>
      <c r="D15" s="41">
        <v>17298.7740464983</v>
      </c>
      <c r="E15" s="42">
        <f t="shared" si="0"/>
        <v>0.435</v>
      </c>
      <c r="F15" s="42">
        <f t="shared" si="1"/>
        <v>0.38800000000000001</v>
      </c>
      <c r="G15" s="43">
        <f t="shared" si="2"/>
        <v>0</v>
      </c>
      <c r="H15" s="44">
        <f t="shared" si="3"/>
        <v>0</v>
      </c>
    </row>
    <row r="16" spans="1:8" x14ac:dyDescent="0.2">
      <c r="A16" s="34"/>
      <c r="B16" s="45" t="s">
        <v>41</v>
      </c>
      <c r="C16" s="46">
        <v>120089</v>
      </c>
      <c r="D16" s="46">
        <v>190948.41591530599</v>
      </c>
      <c r="E16" s="47">
        <f t="shared" si="0"/>
        <v>1.59</v>
      </c>
      <c r="F16" s="47">
        <f t="shared" si="1"/>
        <v>1.5430000000000001</v>
      </c>
      <c r="G16" s="48">
        <f t="shared" si="2"/>
        <v>0</v>
      </c>
      <c r="H16" s="49">
        <f t="shared" si="3"/>
        <v>0</v>
      </c>
    </row>
    <row r="17" spans="1:8" x14ac:dyDescent="0.2">
      <c r="A17" s="34"/>
      <c r="B17" s="40" t="s">
        <v>42</v>
      </c>
      <c r="C17" s="41">
        <v>303377</v>
      </c>
      <c r="D17" s="41">
        <v>208485.620728668</v>
      </c>
      <c r="E17" s="42">
        <f t="shared" si="0"/>
        <v>0.68700000000000006</v>
      </c>
      <c r="F17" s="42">
        <f t="shared" si="1"/>
        <v>0.64</v>
      </c>
      <c r="G17" s="43">
        <f t="shared" si="2"/>
        <v>0</v>
      </c>
      <c r="H17" s="44">
        <f t="shared" si="3"/>
        <v>0</v>
      </c>
    </row>
    <row r="18" spans="1:8" x14ac:dyDescent="0.2">
      <c r="A18" s="34"/>
      <c r="B18" s="45" t="s">
        <v>43</v>
      </c>
      <c r="C18" s="46">
        <v>263719</v>
      </c>
      <c r="D18" s="46">
        <v>144284.08168194399</v>
      </c>
      <c r="E18" s="47">
        <f t="shared" si="0"/>
        <v>0.54700000000000004</v>
      </c>
      <c r="F18" s="47">
        <f t="shared" si="1"/>
        <v>0.5</v>
      </c>
      <c r="G18" s="48">
        <f t="shared" si="2"/>
        <v>0</v>
      </c>
      <c r="H18" s="49">
        <f t="shared" si="3"/>
        <v>0</v>
      </c>
    </row>
    <row r="19" spans="1:8" x14ac:dyDescent="0.2">
      <c r="A19" s="34"/>
      <c r="B19" s="40" t="s">
        <v>44</v>
      </c>
      <c r="C19" s="41">
        <v>190580</v>
      </c>
      <c r="D19" s="41">
        <v>2234030.0888502202</v>
      </c>
      <c r="E19" s="42">
        <f t="shared" si="0"/>
        <v>11.722</v>
      </c>
      <c r="F19" s="42">
        <f t="shared" si="1"/>
        <v>11.674999999999999</v>
      </c>
      <c r="G19" s="43">
        <f t="shared" si="2"/>
        <v>1909281.7499999998</v>
      </c>
      <c r="H19" s="44">
        <f t="shared" si="3"/>
        <v>18528310.951626714</v>
      </c>
    </row>
    <row r="20" spans="1:8" x14ac:dyDescent="0.2">
      <c r="A20" s="34"/>
      <c r="B20" s="45" t="s">
        <v>45</v>
      </c>
      <c r="C20" s="46">
        <v>281301</v>
      </c>
      <c r="D20" s="46">
        <v>271912.64053017198</v>
      </c>
      <c r="E20" s="47">
        <f t="shared" si="0"/>
        <v>0.96699999999999997</v>
      </c>
      <c r="F20" s="47">
        <f t="shared" si="1"/>
        <v>0.91999999999999993</v>
      </c>
      <c r="G20" s="48">
        <f t="shared" si="2"/>
        <v>0</v>
      </c>
      <c r="H20" s="49">
        <f t="shared" si="3"/>
        <v>0</v>
      </c>
    </row>
    <row r="21" spans="1:8" x14ac:dyDescent="0.2">
      <c r="A21" s="34"/>
      <c r="B21" s="40" t="s">
        <v>46</v>
      </c>
      <c r="C21" s="41">
        <v>79417</v>
      </c>
      <c r="D21" s="41">
        <v>78044.691652441499</v>
      </c>
      <c r="E21" s="42">
        <f t="shared" si="0"/>
        <v>0.98299999999999998</v>
      </c>
      <c r="F21" s="42">
        <f t="shared" si="1"/>
        <v>0.93599999999999994</v>
      </c>
      <c r="G21" s="43">
        <f t="shared" si="2"/>
        <v>0</v>
      </c>
      <c r="H21" s="44">
        <f t="shared" si="3"/>
        <v>0</v>
      </c>
    </row>
    <row r="22" spans="1:8" x14ac:dyDescent="0.2">
      <c r="A22" s="34"/>
      <c r="B22" s="45" t="s">
        <v>47</v>
      </c>
      <c r="C22" s="46">
        <v>54064</v>
      </c>
      <c r="D22" s="46">
        <v>11217.8132814768</v>
      </c>
      <c r="E22" s="47">
        <f t="shared" si="0"/>
        <v>0.20699999999999999</v>
      </c>
      <c r="F22" s="47">
        <f t="shared" si="1"/>
        <v>0.15999999999999998</v>
      </c>
      <c r="G22" s="48">
        <f t="shared" si="2"/>
        <v>0</v>
      </c>
      <c r="H22" s="49">
        <f t="shared" si="3"/>
        <v>0</v>
      </c>
    </row>
    <row r="23" spans="1:8" x14ac:dyDescent="0.2">
      <c r="A23" s="34"/>
      <c r="B23" s="40" t="s">
        <v>48</v>
      </c>
      <c r="C23" s="41">
        <v>15854</v>
      </c>
      <c r="D23" s="41">
        <v>742.91903085642195</v>
      </c>
      <c r="E23" s="42">
        <f t="shared" si="0"/>
        <v>4.7E-2</v>
      </c>
      <c r="F23" s="42">
        <f t="shared" si="1"/>
        <v>0</v>
      </c>
      <c r="G23" s="43">
        <f t="shared" si="2"/>
        <v>0</v>
      </c>
      <c r="H23" s="44">
        <f t="shared" si="3"/>
        <v>0</v>
      </c>
    </row>
    <row r="24" spans="1:8" x14ac:dyDescent="0.2">
      <c r="A24" s="34"/>
      <c r="B24" s="45" t="s">
        <v>49</v>
      </c>
      <c r="C24" s="46">
        <v>495824</v>
      </c>
      <c r="D24" s="46">
        <v>599073.32086118497</v>
      </c>
      <c r="E24" s="47">
        <f t="shared" si="0"/>
        <v>1.208</v>
      </c>
      <c r="F24" s="47">
        <f t="shared" si="1"/>
        <v>1.161</v>
      </c>
      <c r="G24" s="48">
        <f t="shared" si="2"/>
        <v>0</v>
      </c>
      <c r="H24" s="49">
        <f t="shared" si="3"/>
        <v>0</v>
      </c>
    </row>
    <row r="25" spans="1:8" x14ac:dyDescent="0.2">
      <c r="A25" s="34"/>
      <c r="B25" s="40" t="s">
        <v>50</v>
      </c>
      <c r="C25" s="41">
        <v>195886</v>
      </c>
      <c r="D25" s="41">
        <v>100470.52014938</v>
      </c>
      <c r="E25" s="42">
        <f t="shared" si="0"/>
        <v>0.51300000000000001</v>
      </c>
      <c r="F25" s="42">
        <f t="shared" si="1"/>
        <v>0.46600000000000003</v>
      </c>
      <c r="G25" s="43">
        <f t="shared" si="2"/>
        <v>0</v>
      </c>
      <c r="H25" s="44">
        <f t="shared" si="3"/>
        <v>0</v>
      </c>
    </row>
    <row r="26" spans="1:8" x14ac:dyDescent="0.2">
      <c r="A26" s="34"/>
      <c r="B26" s="45" t="s">
        <v>51</v>
      </c>
      <c r="C26" s="46">
        <v>645277</v>
      </c>
      <c r="D26" s="46">
        <v>340869.07585786801</v>
      </c>
      <c r="E26" s="47">
        <f t="shared" si="0"/>
        <v>0.52800000000000002</v>
      </c>
      <c r="F26" s="47">
        <f t="shared" si="1"/>
        <v>0.48100000000000004</v>
      </c>
      <c r="G26" s="48">
        <f t="shared" si="2"/>
        <v>0</v>
      </c>
      <c r="H26" s="49">
        <f t="shared" si="3"/>
        <v>0</v>
      </c>
    </row>
    <row r="27" spans="1:8" x14ac:dyDescent="0.2">
      <c r="A27" s="34"/>
      <c r="B27" s="40" t="s">
        <v>52</v>
      </c>
      <c r="C27" s="41">
        <v>263733</v>
      </c>
      <c r="D27" s="41">
        <v>129512.625561637</v>
      </c>
      <c r="E27" s="42">
        <f t="shared" si="0"/>
        <v>0.49099999999999999</v>
      </c>
      <c r="F27" s="42">
        <f t="shared" si="1"/>
        <v>0.44400000000000001</v>
      </c>
      <c r="G27" s="43">
        <f t="shared" si="2"/>
        <v>0</v>
      </c>
      <c r="H27" s="44">
        <f t="shared" si="3"/>
        <v>0</v>
      </c>
    </row>
    <row r="28" spans="1:8" x14ac:dyDescent="0.2">
      <c r="A28" s="34"/>
      <c r="B28" s="45" t="s">
        <v>53</v>
      </c>
      <c r="C28" s="46">
        <v>350363</v>
      </c>
      <c r="D28" s="46">
        <v>398189.03732342302</v>
      </c>
      <c r="E28" s="47">
        <f t="shared" si="0"/>
        <v>1.137</v>
      </c>
      <c r="F28" s="47">
        <f t="shared" si="1"/>
        <v>1.0900000000000001</v>
      </c>
      <c r="G28" s="48">
        <f t="shared" si="2"/>
        <v>0</v>
      </c>
      <c r="H28" s="49">
        <f t="shared" si="3"/>
        <v>0</v>
      </c>
    </row>
    <row r="29" spans="1:8" x14ac:dyDescent="0.2">
      <c r="A29" s="34"/>
      <c r="B29" s="40" t="s">
        <v>54</v>
      </c>
      <c r="C29" s="41">
        <v>761446</v>
      </c>
      <c r="D29" s="41">
        <v>1673901.206828</v>
      </c>
      <c r="E29" s="42">
        <f t="shared" si="0"/>
        <v>2.198</v>
      </c>
      <c r="F29" s="42">
        <f t="shared" si="1"/>
        <v>2.1509999999999998</v>
      </c>
      <c r="G29" s="43">
        <f t="shared" si="2"/>
        <v>376359.32869230746</v>
      </c>
      <c r="H29" s="44">
        <f t="shared" si="3"/>
        <v>3652317.250482575</v>
      </c>
    </row>
    <row r="30" spans="1:8" x14ac:dyDescent="0.2">
      <c r="A30" s="34"/>
      <c r="B30" s="45" t="s">
        <v>55</v>
      </c>
      <c r="C30" s="46">
        <v>331763</v>
      </c>
      <c r="D30" s="46">
        <v>130687.61844444</v>
      </c>
      <c r="E30" s="47">
        <f t="shared" si="0"/>
        <v>0.39400000000000002</v>
      </c>
      <c r="F30" s="47">
        <f t="shared" si="1"/>
        <v>0.34700000000000003</v>
      </c>
      <c r="G30" s="48">
        <f t="shared" si="2"/>
        <v>0</v>
      </c>
      <c r="H30" s="49">
        <f t="shared" si="3"/>
        <v>0</v>
      </c>
    </row>
    <row r="31" spans="1:8" x14ac:dyDescent="0.2">
      <c r="A31" s="34"/>
      <c r="B31" s="40" t="s">
        <v>56</v>
      </c>
      <c r="C31" s="41">
        <v>177327</v>
      </c>
      <c r="D31" s="41">
        <v>204680.87037236401</v>
      </c>
      <c r="E31" s="42">
        <f t="shared" si="0"/>
        <v>1.1539999999999999</v>
      </c>
      <c r="F31" s="42">
        <f t="shared" si="1"/>
        <v>1.107</v>
      </c>
      <c r="G31" s="43">
        <f t="shared" si="2"/>
        <v>0</v>
      </c>
      <c r="H31" s="44">
        <f t="shared" si="3"/>
        <v>0</v>
      </c>
    </row>
    <row r="32" spans="1:8" x14ac:dyDescent="0.2">
      <c r="A32" s="34"/>
      <c r="B32" s="45" t="s">
        <v>57</v>
      </c>
      <c r="C32" s="46">
        <v>477385</v>
      </c>
      <c r="D32" s="46">
        <v>4127738.4131520302</v>
      </c>
      <c r="E32" s="47">
        <f t="shared" si="0"/>
        <v>8.6470000000000002</v>
      </c>
      <c r="F32" s="47">
        <f t="shared" si="1"/>
        <v>8.6</v>
      </c>
      <c r="G32" s="48">
        <f t="shared" si="2"/>
        <v>3314612.581730769</v>
      </c>
      <c r="H32" s="49">
        <f t="shared" si="3"/>
        <v>32166113.041452322</v>
      </c>
    </row>
    <row r="33" spans="1:8" x14ac:dyDescent="0.2">
      <c r="A33" s="34"/>
      <c r="B33" s="50" t="s">
        <v>58</v>
      </c>
      <c r="C33" s="51">
        <v>72410</v>
      </c>
      <c r="D33" s="51">
        <v>12110.752495324299</v>
      </c>
      <c r="E33" s="52">
        <f t="shared" si="0"/>
        <v>0.16700000000000001</v>
      </c>
      <c r="F33" s="52">
        <f t="shared" si="1"/>
        <v>0.12000000000000001</v>
      </c>
      <c r="G33" s="53">
        <f t="shared" si="2"/>
        <v>0</v>
      </c>
      <c r="H33" s="54">
        <f t="shared" si="3"/>
        <v>0</v>
      </c>
    </row>
    <row r="34" spans="1:8" ht="20.25" customHeight="1" x14ac:dyDescent="0.2">
      <c r="B34" s="55" t="s">
        <v>59</v>
      </c>
      <c r="C34" s="56">
        <f>SUM(C8:C33)</f>
        <v>8237666</v>
      </c>
      <c r="D34" s="57"/>
      <c r="E34" s="57"/>
      <c r="F34" s="57"/>
      <c r="G34" s="56">
        <f>SUM(G8:G33)</f>
        <v>12279905.835423078</v>
      </c>
      <c r="H34" s="58">
        <f>SUM(H8:H33)</f>
        <v>119168327.97224098</v>
      </c>
    </row>
    <row r="35" spans="1:8" ht="16.5" customHeight="1" x14ac:dyDescent="0.2">
      <c r="B35" s="55" t="s">
        <v>60</v>
      </c>
      <c r="C35" s="59" t="s">
        <v>61</v>
      </c>
      <c r="D35" s="60"/>
      <c r="E35" s="60">
        <f>MIN(E8:E33)</f>
        <v>4.7E-2</v>
      </c>
      <c r="F35" s="61"/>
      <c r="G35" s="61"/>
      <c r="H35" s="62"/>
    </row>
    <row r="36" spans="1:8" ht="16.5" customHeight="1" x14ac:dyDescent="0.2">
      <c r="B36" s="55" t="s">
        <v>62</v>
      </c>
      <c r="C36" s="59" t="s">
        <v>63</v>
      </c>
      <c r="D36" s="61"/>
      <c r="E36" s="61"/>
      <c r="F36" s="60">
        <f>AVERAGE(F8:F33)</f>
        <v>1.6567307692307693</v>
      </c>
      <c r="G36" s="61"/>
      <c r="H36" s="62"/>
    </row>
    <row r="37" spans="1:8" s="10" customFormat="1" ht="15.75" customHeight="1" x14ac:dyDescent="0.2">
      <c r="A37" s="63"/>
      <c r="C37" s="34"/>
      <c r="D37" s="34"/>
      <c r="E37" s="34"/>
      <c r="F37" s="34"/>
      <c r="H37" s="34"/>
    </row>
    <row r="39" spans="1:8" ht="18.75" customHeight="1" x14ac:dyDescent="0.2"/>
  </sheetData>
  <mergeCells count="1">
    <mergeCell ref="F3:G3"/>
  </mergeCells>
  <conditionalFormatting sqref="H3 C8:D33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</vt:lpstr>
      <vt:lpstr>SCC_F_Total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2012-02-09T09:56:31Z</cp:lastPrinted>
  <dcterms:created xsi:type="dcterms:W3CDTF">2010-06-23T15:43:16Z</dcterms:created>
  <dcterms:modified xsi:type="dcterms:W3CDTF">2016-06-10T09:06:02Z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SCC_F_2017.xlsx</vt:lpwstr>
  </property>
</Properties>
</file>