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5\Datenbank\Dateien\F\"/>
    </mc:Choice>
  </mc:AlternateContent>
  <bookViews>
    <workbookView xWindow="6135" yWindow="75" windowWidth="19170" windowHeight="11760"/>
  </bookViews>
  <sheets>
    <sheet name="Paiements" sheetId="1" r:id="rId1"/>
    <sheet name="Paiements_par_habitant" sheetId="2" r:id="rId2"/>
  </sheets>
  <definedNames>
    <definedName name="B">#REF!</definedName>
    <definedName name="_xlnm.Print_Area">Paiements!$A$1:$R$33</definedName>
    <definedName name="RI">#REF!</definedName>
    <definedName name="sse">#REF!</definedName>
    <definedName name="Summe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G30" i="2" l="1"/>
  <c r="H30" i="2" s="1"/>
  <c r="F30" i="2"/>
  <c r="E30" i="2"/>
  <c r="C30" i="2"/>
  <c r="G29" i="2"/>
  <c r="H29" i="2" s="1"/>
  <c r="F29" i="2"/>
  <c r="E29" i="2"/>
  <c r="C29" i="2"/>
  <c r="G28" i="2"/>
  <c r="H28" i="2" s="1"/>
  <c r="F28" i="2"/>
  <c r="E28" i="2"/>
  <c r="C28" i="2"/>
  <c r="G27" i="2"/>
  <c r="H27" i="2" s="1"/>
  <c r="F27" i="2"/>
  <c r="E27" i="2"/>
  <c r="C27" i="2"/>
  <c r="G26" i="2"/>
  <c r="H26" i="2" s="1"/>
  <c r="F26" i="2"/>
  <c r="E26" i="2"/>
  <c r="C26" i="2"/>
  <c r="G25" i="2"/>
  <c r="H25" i="2" s="1"/>
  <c r="F25" i="2"/>
  <c r="E25" i="2"/>
  <c r="C25" i="2"/>
  <c r="G24" i="2"/>
  <c r="H24" i="2" s="1"/>
  <c r="F24" i="2"/>
  <c r="E24" i="2"/>
  <c r="C24" i="2"/>
  <c r="G23" i="2"/>
  <c r="H23" i="2" s="1"/>
  <c r="F23" i="2"/>
  <c r="E23" i="2"/>
  <c r="C23" i="2"/>
  <c r="G22" i="2"/>
  <c r="H22" i="2" s="1"/>
  <c r="F22" i="2"/>
  <c r="E22" i="2"/>
  <c r="C22" i="2"/>
  <c r="G21" i="2"/>
  <c r="H21" i="2" s="1"/>
  <c r="F21" i="2"/>
  <c r="E21" i="2"/>
  <c r="C21" i="2"/>
  <c r="G20" i="2"/>
  <c r="H20" i="2" s="1"/>
  <c r="F20" i="2"/>
  <c r="E20" i="2"/>
  <c r="C20" i="2"/>
  <c r="G19" i="2"/>
  <c r="H19" i="2" s="1"/>
  <c r="F19" i="2"/>
  <c r="E19" i="2"/>
  <c r="C19" i="2"/>
  <c r="G18" i="2"/>
  <c r="H18" i="2" s="1"/>
  <c r="F18" i="2"/>
  <c r="E18" i="2"/>
  <c r="C18" i="2"/>
  <c r="G17" i="2"/>
  <c r="H17" i="2" s="1"/>
  <c r="F17" i="2"/>
  <c r="E17" i="2"/>
  <c r="C17" i="2"/>
  <c r="G16" i="2"/>
  <c r="H16" i="2" s="1"/>
  <c r="F16" i="2"/>
  <c r="E16" i="2"/>
  <c r="C16" i="2"/>
  <c r="G15" i="2"/>
  <c r="H15" i="2" s="1"/>
  <c r="F15" i="2"/>
  <c r="E15" i="2"/>
  <c r="C15" i="2"/>
  <c r="G14" i="2"/>
  <c r="H14" i="2" s="1"/>
  <c r="F14" i="2"/>
  <c r="E14" i="2"/>
  <c r="C14" i="2"/>
  <c r="G13" i="2"/>
  <c r="H13" i="2" s="1"/>
  <c r="F13" i="2"/>
  <c r="E13" i="2"/>
  <c r="C13" i="2"/>
  <c r="G12" i="2"/>
  <c r="H12" i="2" s="1"/>
  <c r="F12" i="2"/>
  <c r="E12" i="2"/>
  <c r="C12" i="2"/>
  <c r="G11" i="2"/>
  <c r="H11" i="2" s="1"/>
  <c r="F11" i="2"/>
  <c r="E11" i="2"/>
  <c r="C11" i="2"/>
  <c r="G10" i="2"/>
  <c r="H10" i="2" s="1"/>
  <c r="F10" i="2"/>
  <c r="E10" i="2"/>
  <c r="C10" i="2"/>
  <c r="G9" i="2"/>
  <c r="H9" i="2" s="1"/>
  <c r="F9" i="2"/>
  <c r="E9" i="2"/>
  <c r="C9" i="2"/>
  <c r="G8" i="2"/>
  <c r="H8" i="2" s="1"/>
  <c r="F8" i="2"/>
  <c r="E8" i="2"/>
  <c r="C8" i="2"/>
  <c r="G7" i="2"/>
  <c r="H7" i="2" s="1"/>
  <c r="F7" i="2"/>
  <c r="E7" i="2"/>
  <c r="C7" i="2"/>
  <c r="G6" i="2"/>
  <c r="H6" i="2" s="1"/>
  <c r="F6" i="2"/>
  <c r="E6" i="2"/>
  <c r="C6" i="2"/>
  <c r="G5" i="2"/>
  <c r="H5" i="2" s="1"/>
  <c r="F5" i="2"/>
  <c r="E5" i="2"/>
  <c r="C5" i="2"/>
  <c r="L3" i="2"/>
  <c r="J3" i="2"/>
  <c r="L2" i="2"/>
  <c r="B1" i="2"/>
  <c r="P32" i="1"/>
  <c r="O32" i="1"/>
  <c r="L32" i="1"/>
  <c r="K32" i="1"/>
  <c r="J32" i="1"/>
  <c r="F32" i="1"/>
  <c r="E32" i="1"/>
  <c r="D32" i="1"/>
  <c r="Q31" i="1"/>
  <c r="I30" i="2" s="1"/>
  <c r="M31" i="1"/>
  <c r="H31" i="1"/>
  <c r="G31" i="1"/>
  <c r="N31" i="1" s="1"/>
  <c r="R31" i="1" s="1"/>
  <c r="J30" i="2" s="1"/>
  <c r="Q30" i="1"/>
  <c r="I29" i="2" s="1"/>
  <c r="M30" i="1"/>
  <c r="N30" i="1" s="1"/>
  <c r="R30" i="1" s="1"/>
  <c r="J29" i="2" s="1"/>
  <c r="H30" i="1"/>
  <c r="G30" i="1"/>
  <c r="D29" i="2" s="1"/>
  <c r="Q29" i="1"/>
  <c r="I28" i="2" s="1"/>
  <c r="M29" i="1"/>
  <c r="H29" i="1"/>
  <c r="G29" i="1"/>
  <c r="N29" i="1" s="1"/>
  <c r="R29" i="1" s="1"/>
  <c r="J28" i="2" s="1"/>
  <c r="Q28" i="1"/>
  <c r="I27" i="2" s="1"/>
  <c r="M28" i="1"/>
  <c r="H28" i="1"/>
  <c r="G28" i="1"/>
  <c r="D27" i="2" s="1"/>
  <c r="Q27" i="1"/>
  <c r="I26" i="2" s="1"/>
  <c r="M27" i="1"/>
  <c r="H27" i="1"/>
  <c r="G27" i="1"/>
  <c r="N27" i="1" s="1"/>
  <c r="R27" i="1" s="1"/>
  <c r="J26" i="2" s="1"/>
  <c r="Q26" i="1"/>
  <c r="I25" i="2" s="1"/>
  <c r="M26" i="1"/>
  <c r="N26" i="1" s="1"/>
  <c r="R26" i="1" s="1"/>
  <c r="J25" i="2" s="1"/>
  <c r="H26" i="1"/>
  <c r="G26" i="1"/>
  <c r="D25" i="2" s="1"/>
  <c r="Q25" i="1"/>
  <c r="I24" i="2" s="1"/>
  <c r="M25" i="1"/>
  <c r="H25" i="1"/>
  <c r="G25" i="1"/>
  <c r="N25" i="1" s="1"/>
  <c r="R25" i="1" s="1"/>
  <c r="J24" i="2" s="1"/>
  <c r="Q24" i="1"/>
  <c r="I23" i="2" s="1"/>
  <c r="M24" i="1"/>
  <c r="H24" i="1"/>
  <c r="G24" i="1"/>
  <c r="D23" i="2" s="1"/>
  <c r="Q23" i="1"/>
  <c r="I22" i="2" s="1"/>
  <c r="M23" i="1"/>
  <c r="H23" i="1"/>
  <c r="G23" i="1"/>
  <c r="N23" i="1" s="1"/>
  <c r="R23" i="1" s="1"/>
  <c r="J22" i="2" s="1"/>
  <c r="Q22" i="1"/>
  <c r="I21" i="2" s="1"/>
  <c r="M22" i="1"/>
  <c r="N22" i="1" s="1"/>
  <c r="R22" i="1" s="1"/>
  <c r="J21" i="2" s="1"/>
  <c r="H22" i="1"/>
  <c r="G22" i="1"/>
  <c r="D21" i="2" s="1"/>
  <c r="Q21" i="1"/>
  <c r="I20" i="2" s="1"/>
  <c r="M21" i="1"/>
  <c r="H21" i="1"/>
  <c r="G21" i="1"/>
  <c r="N21" i="1" s="1"/>
  <c r="R21" i="1" s="1"/>
  <c r="J20" i="2" s="1"/>
  <c r="Q20" i="1"/>
  <c r="I19" i="2" s="1"/>
  <c r="M20" i="1"/>
  <c r="H20" i="1"/>
  <c r="G20" i="1"/>
  <c r="D19" i="2" s="1"/>
  <c r="Q19" i="1"/>
  <c r="I18" i="2" s="1"/>
  <c r="M19" i="1"/>
  <c r="H19" i="1"/>
  <c r="G19" i="1"/>
  <c r="N19" i="1" s="1"/>
  <c r="R19" i="1" s="1"/>
  <c r="J18" i="2" s="1"/>
  <c r="Q18" i="1"/>
  <c r="I17" i="2" s="1"/>
  <c r="M18" i="1"/>
  <c r="N18" i="1" s="1"/>
  <c r="R18" i="1" s="1"/>
  <c r="J17" i="2" s="1"/>
  <c r="H18" i="1"/>
  <c r="G18" i="1"/>
  <c r="D17" i="2" s="1"/>
  <c r="Q17" i="1"/>
  <c r="I16" i="2" s="1"/>
  <c r="M17" i="1"/>
  <c r="H17" i="1"/>
  <c r="G17" i="1"/>
  <c r="N17" i="1" s="1"/>
  <c r="R17" i="1" s="1"/>
  <c r="J16" i="2" s="1"/>
  <c r="Q16" i="1"/>
  <c r="I15" i="2" s="1"/>
  <c r="M16" i="1"/>
  <c r="H16" i="1"/>
  <c r="G16" i="1"/>
  <c r="D15" i="2" s="1"/>
  <c r="Q15" i="1"/>
  <c r="I14" i="2" s="1"/>
  <c r="M15" i="1"/>
  <c r="H15" i="1"/>
  <c r="G15" i="1"/>
  <c r="N15" i="1" s="1"/>
  <c r="R15" i="1" s="1"/>
  <c r="J14" i="2" s="1"/>
  <c r="Q14" i="1"/>
  <c r="I13" i="2" s="1"/>
  <c r="M14" i="1"/>
  <c r="N14" i="1" s="1"/>
  <c r="R14" i="1" s="1"/>
  <c r="J13" i="2" s="1"/>
  <c r="H14" i="1"/>
  <c r="G14" i="1"/>
  <c r="D13" i="2" s="1"/>
  <c r="Q13" i="1"/>
  <c r="I12" i="2" s="1"/>
  <c r="M13" i="1"/>
  <c r="H13" i="1"/>
  <c r="G13" i="1"/>
  <c r="N13" i="1" s="1"/>
  <c r="R13" i="1" s="1"/>
  <c r="J12" i="2" s="1"/>
  <c r="Q12" i="1"/>
  <c r="I11" i="2" s="1"/>
  <c r="M12" i="1"/>
  <c r="H12" i="1"/>
  <c r="G12" i="1"/>
  <c r="D11" i="2" s="1"/>
  <c r="Q11" i="1"/>
  <c r="I10" i="2" s="1"/>
  <c r="M11" i="1"/>
  <c r="H11" i="1"/>
  <c r="G11" i="1"/>
  <c r="N11" i="1" s="1"/>
  <c r="R11" i="1" s="1"/>
  <c r="J10" i="2" s="1"/>
  <c r="Q10" i="1"/>
  <c r="I9" i="2" s="1"/>
  <c r="M10" i="1"/>
  <c r="N10" i="1" s="1"/>
  <c r="R10" i="1" s="1"/>
  <c r="J9" i="2" s="1"/>
  <c r="H10" i="1"/>
  <c r="G10" i="1"/>
  <c r="D9" i="2" s="1"/>
  <c r="Q9" i="1"/>
  <c r="I8" i="2" s="1"/>
  <c r="M9" i="1"/>
  <c r="H9" i="1"/>
  <c r="H32" i="1" s="1"/>
  <c r="G9" i="1"/>
  <c r="N9" i="1" s="1"/>
  <c r="R9" i="1" s="1"/>
  <c r="J8" i="2" s="1"/>
  <c r="Q8" i="1"/>
  <c r="I7" i="2" s="1"/>
  <c r="M8" i="1"/>
  <c r="H8" i="1"/>
  <c r="G8" i="1"/>
  <c r="D7" i="2" s="1"/>
  <c r="Q7" i="1"/>
  <c r="I6" i="2" s="1"/>
  <c r="M7" i="1"/>
  <c r="H7" i="1"/>
  <c r="G7" i="1"/>
  <c r="N7" i="1" s="1"/>
  <c r="R7" i="1" s="1"/>
  <c r="J6" i="2" s="1"/>
  <c r="Q6" i="1"/>
  <c r="I5" i="2" s="1"/>
  <c r="M6" i="1"/>
  <c r="M32" i="1" s="1"/>
  <c r="H6" i="1"/>
  <c r="G6" i="1"/>
  <c r="D5" i="2" s="1"/>
  <c r="R3" i="1"/>
  <c r="B1" i="1"/>
  <c r="N8" i="1" l="1"/>
  <c r="R8" i="1" s="1"/>
  <c r="J7" i="2" s="1"/>
  <c r="N12" i="1"/>
  <c r="R12" i="1" s="1"/>
  <c r="J11" i="2" s="1"/>
  <c r="N16" i="1"/>
  <c r="R16" i="1" s="1"/>
  <c r="J15" i="2" s="1"/>
  <c r="N20" i="1"/>
  <c r="R20" i="1" s="1"/>
  <c r="J19" i="2" s="1"/>
  <c r="N24" i="1"/>
  <c r="R24" i="1" s="1"/>
  <c r="J23" i="2" s="1"/>
  <c r="N28" i="1"/>
  <c r="R28" i="1" s="1"/>
  <c r="J27" i="2" s="1"/>
  <c r="G32" i="1"/>
  <c r="D6" i="2"/>
  <c r="D8" i="2"/>
  <c r="D10" i="2"/>
  <c r="D12" i="2"/>
  <c r="D14" i="2"/>
  <c r="D16" i="2"/>
  <c r="D18" i="2"/>
  <c r="D20" i="2"/>
  <c r="D22" i="2"/>
  <c r="D24" i="2"/>
  <c r="D26" i="2"/>
  <c r="D28" i="2"/>
  <c r="D30" i="2"/>
  <c r="N6" i="1"/>
  <c r="Q32" i="1"/>
  <c r="N32" i="1" l="1"/>
  <c r="R6" i="1"/>
  <c r="J5" i="2" l="1"/>
  <c r="R32" i="1"/>
</calcChain>
</file>

<file path=xl/sharedStrings.xml><?xml version="1.0" encoding="utf-8"?>
<sst xmlns="http://schemas.openxmlformats.org/spreadsheetml/2006/main" count="95" uniqueCount="83">
  <si>
    <t>en CHF 1'000; (+) charge pour le canton; (-) allégement pour le canton</t>
  </si>
  <si>
    <t>IR</t>
  </si>
  <si>
    <t>Péréquation des ressources</t>
  </si>
  <si>
    <t>Indice RFS 
après PR</t>
  </si>
  <si>
    <t>Compensation des charges</t>
  </si>
  <si>
    <t>Total
PR + CC</t>
  </si>
  <si>
    <t>Compensation des cas de rigueur</t>
  </si>
  <si>
    <t>horizontale</t>
  </si>
  <si>
    <t>verticale</t>
  </si>
  <si>
    <t>Total</t>
  </si>
  <si>
    <t>CCG</t>
  </si>
  <si>
    <t>CCS A-C</t>
  </si>
  <si>
    <t>CCS F</t>
  </si>
  <si>
    <t>Charge</t>
  </si>
  <si>
    <t>Allégement</t>
  </si>
  <si>
    <t>Charge - Allégement</t>
  </si>
  <si>
    <t>versé</t>
  </si>
  <si>
    <t>perçu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</si>
  <si>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</si>
  <si>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</si>
  <si>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</si>
  <si>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</si>
  <si>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</si>
  <si>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</si>
  <si>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</si>
  <si>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</si>
  <si>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</si>
  <si>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</si>
  <si>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</si>
  <si>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</si>
  <si>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</si>
  <si>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</si>
  <si>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</si>
  <si>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</si>
  <si>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</si>
  <si>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</si>
  <si>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</si>
  <si>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</si>
  <si>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</si>
  <si>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</si>
  <si>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</si>
  <si>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</si>
  <si>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</si>
  <si>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</si>
  <si>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IR = indice des ressources; PR = péréquation des ressources; CCS = compensation des charges excessives dues à des facteurs socio-démographiques; A-C = domaines pauvreté, vieillesse, intégration des étrangers; F = problématique des villes-centres; CCG = compensation des charges excessives dues à des facteurs géo-topographiques; RFS = recettes fiscales standardisées</t>
  </si>
  <si>
    <t>Environnement</t>
  </si>
  <si>
    <t>Produktion</t>
  </si>
  <si>
    <t>Type</t>
  </si>
  <si>
    <t>Berechnung</t>
  </si>
  <si>
    <t>WS</t>
  </si>
  <si>
    <t>FA_2016_20150609</t>
  </si>
  <si>
    <t>SWS</t>
  </si>
  <si>
    <t>Zahlungen_2016_20150609</t>
  </si>
  <si>
    <t>AnRef</t>
  </si>
  <si>
    <t>en CHF; (+) charge pour le canton; (-) allégement pour le canton</t>
  </si>
  <si>
    <t>Compen-sation des cas de rigueur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</si>
  <si>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</si>
  <si>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</si>
  <si>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</si>
  <si>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</si>
  <si>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</si>
  <si>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</si>
  <si>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</si>
  <si>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</si>
  <si>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</si>
  <si>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</si>
  <si>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</si>
  <si>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</si>
  <si>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</si>
  <si>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</si>
  <si>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</si>
  <si>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</si>
  <si>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</si>
  <si>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</si>
  <si>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</si>
  <si>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</si>
  <si>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</si>
  <si>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</si>
  <si>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</si>
  <si>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</si>
  <si>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</si>
  <si>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</si>
  <si>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Les différences éventuelles sont dues à la présentation en nombres ronds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</si>
</sst>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8"/>
      <color rgb="FF3333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4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4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0" borderId="16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left" vertical="center"/>
    </xf>
    <xf numFmtId="164" fontId="2" fillId="2" borderId="50" xfId="0" applyNumberFormat="1" applyFont="1" applyFill="1" applyBorder="1" applyAlignment="1">
      <alignment vertical="center"/>
    </xf>
    <xf numFmtId="3" fontId="0" fillId="2" borderId="50" xfId="0" applyNumberFormat="1" applyFont="1" applyFill="1" applyBorder="1" applyAlignment="1">
      <alignment horizontal="right" vertical="center" indent="1"/>
    </xf>
    <xf numFmtId="3" fontId="0" fillId="2" borderId="22" xfId="0" applyNumberFormat="1" applyFont="1" applyFill="1" applyBorder="1" applyAlignment="1">
      <alignment horizontal="right" vertical="center" indent="1"/>
    </xf>
    <xf numFmtId="3" fontId="0" fillId="2" borderId="20" xfId="0" applyNumberFormat="1" applyFont="1" applyFill="1" applyBorder="1" applyAlignment="1">
      <alignment horizontal="right" vertical="center" indent="1"/>
    </xf>
    <xf numFmtId="3" fontId="0" fillId="2" borderId="2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35"/>
  <sheetViews>
    <sheetView showGridLines="0" tabSelected="1" workbookViewId="0"/>
  </sheetViews>
  <sheetFormatPr baseColWidth="10" defaultColWidth="11.42578125" defaultRowHeight="12.75" x14ac:dyDescent="0.2"/>
  <cols>
    <col min="1" max="1" width="1.42578125" style="1" customWidth="1"/>
    <col min="2" max="2" width="5.57031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7" width="10" style="3" customWidth="1"/>
    <col min="18" max="18" width="10.85546875" style="3" customWidth="1"/>
  </cols>
  <sheetData>
    <row r="1" spans="1:19" ht="18" customHeight="1" x14ac:dyDescent="0.25">
      <c r="B1" s="105" t="str">
        <f>"Paiements "&amp;R35</f>
        <v>Paiements 2016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"/>
    </row>
    <row r="2" spans="1:19" ht="22.5" customHeight="1" x14ac:dyDescent="0.2">
      <c r="B2" s="5" t="s">
        <v>0</v>
      </c>
    </row>
    <row r="3" spans="1:19" ht="15.75" customHeight="1" x14ac:dyDescent="0.2">
      <c r="A3" s="6"/>
      <c r="B3" s="7"/>
      <c r="C3" s="117" t="s">
        <v>1</v>
      </c>
      <c r="D3" s="129" t="s">
        <v>2</v>
      </c>
      <c r="E3" s="130"/>
      <c r="F3" s="130"/>
      <c r="G3" s="130"/>
      <c r="H3" s="131"/>
      <c r="I3" s="117" t="s">
        <v>3</v>
      </c>
      <c r="J3" s="132" t="s">
        <v>4</v>
      </c>
      <c r="K3" s="130"/>
      <c r="L3" s="130"/>
      <c r="M3" s="133"/>
      <c r="N3" s="119" t="s">
        <v>5</v>
      </c>
      <c r="O3" s="113" t="s">
        <v>6</v>
      </c>
      <c r="P3" s="107"/>
      <c r="Q3" s="125"/>
      <c r="R3" s="122" t="str">
        <f>"Total des paiements "&amp;R35&amp;" nets"</f>
        <v>Total des paiements 2016 nets</v>
      </c>
    </row>
    <row r="4" spans="1:19" ht="15.75" customHeight="1" x14ac:dyDescent="0.2">
      <c r="A4" s="6"/>
      <c r="B4" s="8"/>
      <c r="C4" s="117"/>
      <c r="D4" s="109" t="s">
        <v>7</v>
      </c>
      <c r="E4" s="110"/>
      <c r="F4" s="9" t="s">
        <v>8</v>
      </c>
      <c r="G4" s="111" t="s">
        <v>9</v>
      </c>
      <c r="H4" s="112"/>
      <c r="I4" s="117"/>
      <c r="J4" s="113" t="s">
        <v>10</v>
      </c>
      <c r="K4" s="107" t="s">
        <v>11</v>
      </c>
      <c r="L4" s="107" t="s">
        <v>12</v>
      </c>
      <c r="M4" s="115" t="s">
        <v>9</v>
      </c>
      <c r="N4" s="120"/>
      <c r="O4" s="126"/>
      <c r="P4" s="127"/>
      <c r="Q4" s="128"/>
      <c r="R4" s="123"/>
    </row>
    <row r="5" spans="1:19" ht="25.5" customHeight="1" x14ac:dyDescent="0.2">
      <c r="A5" s="10"/>
      <c r="B5" s="11"/>
      <c r="C5" s="118"/>
      <c r="D5" s="12" t="s">
        <v>13</v>
      </c>
      <c r="E5" s="13" t="s">
        <v>14</v>
      </c>
      <c r="F5" s="13" t="s">
        <v>14</v>
      </c>
      <c r="G5" s="13" t="s">
        <v>15</v>
      </c>
      <c r="H5" s="14" t="s">
        <v>14</v>
      </c>
      <c r="I5" s="118"/>
      <c r="J5" s="114"/>
      <c r="K5" s="108"/>
      <c r="L5" s="108"/>
      <c r="M5" s="116"/>
      <c r="N5" s="121"/>
      <c r="O5" s="15" t="s">
        <v>16</v>
      </c>
      <c r="P5" s="13" t="s">
        <v>17</v>
      </c>
      <c r="Q5" s="16" t="s">
        <v>9</v>
      </c>
      <c r="R5" s="124"/>
    </row>
    <row r="6" spans="1:19" s="17" customFormat="1" ht="15" customHeight="1" x14ac:dyDescent="0.2">
      <c r="A6" s="18"/>
      <c r="B6" s="19" t="s">
        <v>18</v>
      </c>
      <c r="C6" s="20">
        <v>120.572542458781</v>
      </c>
      <c r="D6" s="21">
        <v>496973.53958911402</v>
      </c>
      <c r="E6" s="22">
        <v>0</v>
      </c>
      <c r="F6" s="22">
        <v>0</v>
      </c>
      <c r="G6" s="22">
        <f t="shared" ref="G6:G31" si="0">SUM(D6:F6)</f>
        <v>496973.53958911402</v>
      </c>
      <c r="H6" s="23">
        <f t="shared" ref="H6:H31" si="1">SUM(E6:F6)</f>
        <v>0</v>
      </c>
      <c r="I6" s="20">
        <v>116.4</v>
      </c>
      <c r="J6" s="24">
        <v>0</v>
      </c>
      <c r="K6" s="22">
        <v>-9620.7177484381591</v>
      </c>
      <c r="L6" s="22">
        <v>-64769.226842600299</v>
      </c>
      <c r="M6" s="25">
        <f t="shared" ref="M6:M31" si="2">SUM(J6:L6)</f>
        <v>-74389.944591038453</v>
      </c>
      <c r="N6" s="26">
        <f t="shared" ref="N6:N31" si="3">G6+M6</f>
        <v>422583.59499807557</v>
      </c>
      <c r="O6" s="24">
        <v>19238.569</v>
      </c>
      <c r="P6" s="22">
        <v>0</v>
      </c>
      <c r="Q6" s="25">
        <f t="shared" ref="Q6:Q31" si="4">O6+P6</f>
        <v>19238.569</v>
      </c>
      <c r="R6" s="27">
        <f t="shared" ref="R6:R31" si="5">N6+Q6</f>
        <v>441822.16399807559</v>
      </c>
    </row>
    <row r="7" spans="1:19" s="17" customFormat="1" ht="15" customHeight="1" x14ac:dyDescent="0.2">
      <c r="A7" s="18"/>
      <c r="B7" s="28" t="s">
        <v>19</v>
      </c>
      <c r="C7" s="29">
        <v>74.150267683591494</v>
      </c>
      <c r="D7" s="30">
        <v>0</v>
      </c>
      <c r="E7" s="31">
        <v>-481470.35922336997</v>
      </c>
      <c r="F7" s="31">
        <v>-704512.32720171998</v>
      </c>
      <c r="G7" s="31">
        <f t="shared" si="0"/>
        <v>-1185982.6864250898</v>
      </c>
      <c r="H7" s="32">
        <f t="shared" si="1"/>
        <v>-1185982.6864250898</v>
      </c>
      <c r="I7" s="29">
        <v>88.2</v>
      </c>
      <c r="J7" s="33">
        <v>-27518.2868081503</v>
      </c>
      <c r="K7" s="31">
        <v>-16959.945162332198</v>
      </c>
      <c r="L7" s="31">
        <v>-84.318671998614306</v>
      </c>
      <c r="M7" s="34">
        <f t="shared" si="2"/>
        <v>-44562.55064248111</v>
      </c>
      <c r="N7" s="35">
        <f t="shared" si="3"/>
        <v>-1230545.2370675709</v>
      </c>
      <c r="O7" s="33">
        <v>15010.929</v>
      </c>
      <c r="P7" s="31">
        <v>-49527.927000000003</v>
      </c>
      <c r="Q7" s="34">
        <f t="shared" si="4"/>
        <v>-34516.998000000007</v>
      </c>
      <c r="R7" s="36">
        <f t="shared" si="5"/>
        <v>-1265062.2350675708</v>
      </c>
    </row>
    <row r="8" spans="1:19" s="17" customFormat="1" ht="15" customHeight="1" x14ac:dyDescent="0.2">
      <c r="A8" s="18"/>
      <c r="B8" s="19" t="s">
        <v>20</v>
      </c>
      <c r="C8" s="20">
        <v>83.450095579317605</v>
      </c>
      <c r="D8" s="21">
        <v>0</v>
      </c>
      <c r="E8" s="22">
        <v>-93275.208958586707</v>
      </c>
      <c r="F8" s="22">
        <v>-136485.10915529501</v>
      </c>
      <c r="G8" s="22">
        <f t="shared" si="0"/>
        <v>-229760.31811388172</v>
      </c>
      <c r="H8" s="23">
        <f t="shared" si="1"/>
        <v>-229760.31811388172</v>
      </c>
      <c r="I8" s="20">
        <v>90.5</v>
      </c>
      <c r="J8" s="24">
        <v>-6444.5906557171202</v>
      </c>
      <c r="K8" s="22">
        <v>0</v>
      </c>
      <c r="L8" s="22">
        <v>0</v>
      </c>
      <c r="M8" s="25">
        <f t="shared" si="2"/>
        <v>-6444.5906557171202</v>
      </c>
      <c r="N8" s="26">
        <f t="shared" si="3"/>
        <v>-236204.90876959884</v>
      </c>
      <c r="O8" s="24">
        <v>5442.6149999999998</v>
      </c>
      <c r="P8" s="22">
        <v>-22507.466</v>
      </c>
      <c r="Q8" s="25">
        <f t="shared" si="4"/>
        <v>-17064.851000000002</v>
      </c>
      <c r="R8" s="27">
        <f t="shared" si="5"/>
        <v>-253269.75976959884</v>
      </c>
    </row>
    <row r="9" spans="1:19" s="17" customFormat="1" ht="15" customHeight="1" x14ac:dyDescent="0.2">
      <c r="A9" s="18"/>
      <c r="B9" s="28" t="s">
        <v>21</v>
      </c>
      <c r="C9" s="29">
        <v>64.139896819236697</v>
      </c>
      <c r="D9" s="30">
        <v>0</v>
      </c>
      <c r="E9" s="31">
        <v>-28583.579198707499</v>
      </c>
      <c r="F9" s="31">
        <v>-41824.971185180802</v>
      </c>
      <c r="G9" s="31">
        <f t="shared" si="0"/>
        <v>-70408.550383888301</v>
      </c>
      <c r="H9" s="32">
        <f t="shared" si="1"/>
        <v>-70408.550383888301</v>
      </c>
      <c r="I9" s="29">
        <v>87.3</v>
      </c>
      <c r="J9" s="33">
        <v>-11523.580046901199</v>
      </c>
      <c r="K9" s="31">
        <v>0</v>
      </c>
      <c r="L9" s="31">
        <v>0</v>
      </c>
      <c r="M9" s="34">
        <f t="shared" si="2"/>
        <v>-11523.580046901199</v>
      </c>
      <c r="N9" s="35">
        <f t="shared" si="3"/>
        <v>-81932.130430789504</v>
      </c>
      <c r="O9" s="33">
        <v>545.58000000000004</v>
      </c>
      <c r="P9" s="31">
        <v>0</v>
      </c>
      <c r="Q9" s="34">
        <f t="shared" si="4"/>
        <v>545.58000000000004</v>
      </c>
      <c r="R9" s="36">
        <f t="shared" si="5"/>
        <v>-81386.550430789503</v>
      </c>
    </row>
    <row r="10" spans="1:19" s="17" customFormat="1" ht="15" customHeight="1" x14ac:dyDescent="0.2">
      <c r="A10" s="18"/>
      <c r="B10" s="19" t="s">
        <v>22</v>
      </c>
      <c r="C10" s="20">
        <v>170.59874631894499</v>
      </c>
      <c r="D10" s="21">
        <v>180670.54135456501</v>
      </c>
      <c r="E10" s="22">
        <v>0</v>
      </c>
      <c r="F10" s="22">
        <v>0</v>
      </c>
      <c r="G10" s="22">
        <f t="shared" si="0"/>
        <v>180670.54135456501</v>
      </c>
      <c r="H10" s="23">
        <f t="shared" si="1"/>
        <v>0</v>
      </c>
      <c r="I10" s="20">
        <v>156.30000000000001</v>
      </c>
      <c r="J10" s="24">
        <v>-6858.9147104497197</v>
      </c>
      <c r="K10" s="22">
        <v>0</v>
      </c>
      <c r="L10" s="22">
        <v>0</v>
      </c>
      <c r="M10" s="25">
        <f t="shared" si="2"/>
        <v>-6858.9147104497197</v>
      </c>
      <c r="N10" s="26">
        <f t="shared" si="3"/>
        <v>173811.62664411528</v>
      </c>
      <c r="O10" s="24">
        <v>2014.134</v>
      </c>
      <c r="P10" s="22">
        <v>0</v>
      </c>
      <c r="Q10" s="25">
        <f t="shared" si="4"/>
        <v>2014.134</v>
      </c>
      <c r="R10" s="27">
        <f t="shared" si="5"/>
        <v>175825.76064411527</v>
      </c>
    </row>
    <row r="11" spans="1:19" s="17" customFormat="1" ht="15" customHeight="1" x14ac:dyDescent="0.2">
      <c r="A11" s="18"/>
      <c r="B11" s="28" t="s">
        <v>23</v>
      </c>
      <c r="C11" s="29">
        <v>91.704640161988294</v>
      </c>
      <c r="D11" s="30">
        <v>0</v>
      </c>
      <c r="E11" s="31">
        <v>-3029.70231477992</v>
      </c>
      <c r="F11" s="31">
        <v>-4433.2170976360903</v>
      </c>
      <c r="G11" s="31">
        <f t="shared" si="0"/>
        <v>-7462.9194124160103</v>
      </c>
      <c r="H11" s="32">
        <f t="shared" si="1"/>
        <v>-7462.9194124160103</v>
      </c>
      <c r="I11" s="29">
        <v>94.1</v>
      </c>
      <c r="J11" s="33">
        <v>-6415.71077246811</v>
      </c>
      <c r="K11" s="31">
        <v>0</v>
      </c>
      <c r="L11" s="31">
        <v>0</v>
      </c>
      <c r="M11" s="34">
        <f t="shared" si="2"/>
        <v>-6415.71077246811</v>
      </c>
      <c r="N11" s="35">
        <f t="shared" si="3"/>
        <v>-13878.630184884121</v>
      </c>
      <c r="O11" s="33">
        <v>506.87099999999998</v>
      </c>
      <c r="P11" s="31">
        <v>-8969.4879999999994</v>
      </c>
      <c r="Q11" s="34">
        <f t="shared" si="4"/>
        <v>-8462.6170000000002</v>
      </c>
      <c r="R11" s="36">
        <f t="shared" si="5"/>
        <v>-22341.247184884123</v>
      </c>
    </row>
    <row r="12" spans="1:19" s="17" customFormat="1" ht="15" customHeight="1" x14ac:dyDescent="0.2">
      <c r="A12" s="18"/>
      <c r="B12" s="19" t="s">
        <v>24</v>
      </c>
      <c r="C12" s="20">
        <v>143.902021106029</v>
      </c>
      <c r="D12" s="21">
        <v>31226.623727300899</v>
      </c>
      <c r="E12" s="22">
        <v>0</v>
      </c>
      <c r="F12" s="22">
        <v>0</v>
      </c>
      <c r="G12" s="22">
        <f t="shared" si="0"/>
        <v>31226.623727300899</v>
      </c>
      <c r="H12" s="23">
        <f t="shared" si="1"/>
        <v>0</v>
      </c>
      <c r="I12" s="20">
        <v>135</v>
      </c>
      <c r="J12" s="24">
        <v>-1269.3478860008299</v>
      </c>
      <c r="K12" s="22">
        <v>0</v>
      </c>
      <c r="L12" s="22">
        <v>0</v>
      </c>
      <c r="M12" s="25">
        <f t="shared" si="2"/>
        <v>-1269.3478860008299</v>
      </c>
      <c r="N12" s="26">
        <f t="shared" si="3"/>
        <v>29957.27584130007</v>
      </c>
      <c r="O12" s="24">
        <v>581.36099999999999</v>
      </c>
      <c r="P12" s="22">
        <v>0</v>
      </c>
      <c r="Q12" s="25">
        <f t="shared" si="4"/>
        <v>581.36099999999999</v>
      </c>
      <c r="R12" s="27">
        <f t="shared" si="5"/>
        <v>30538.636841300071</v>
      </c>
    </row>
    <row r="13" spans="1:19" s="17" customFormat="1" ht="15" customHeight="1" x14ac:dyDescent="0.2">
      <c r="A13" s="18"/>
      <c r="B13" s="28" t="s">
        <v>25</v>
      </c>
      <c r="C13" s="29">
        <v>70.471205075667797</v>
      </c>
      <c r="D13" s="30">
        <v>0</v>
      </c>
      <c r="E13" s="31">
        <v>-23459.7170065629</v>
      </c>
      <c r="F13" s="31">
        <v>-34327.4710626987</v>
      </c>
      <c r="G13" s="31">
        <f t="shared" si="0"/>
        <v>-57787.188069261596</v>
      </c>
      <c r="H13" s="32">
        <f t="shared" si="1"/>
        <v>-57787.188069261596</v>
      </c>
      <c r="I13" s="29">
        <v>87.7</v>
      </c>
      <c r="J13" s="33">
        <v>-5347.9052198862501</v>
      </c>
      <c r="K13" s="31">
        <v>0</v>
      </c>
      <c r="L13" s="31">
        <v>0</v>
      </c>
      <c r="M13" s="34">
        <f t="shared" si="2"/>
        <v>-5347.9052198862501</v>
      </c>
      <c r="N13" s="35">
        <f t="shared" si="3"/>
        <v>-63135.093289147844</v>
      </c>
      <c r="O13" s="33">
        <v>603.91499999999996</v>
      </c>
      <c r="P13" s="31">
        <v>-7760.3190000000004</v>
      </c>
      <c r="Q13" s="34">
        <f t="shared" si="4"/>
        <v>-7156.4040000000005</v>
      </c>
      <c r="R13" s="36">
        <f t="shared" si="5"/>
        <v>-70291.497289147839</v>
      </c>
    </row>
    <row r="14" spans="1:19" s="17" customFormat="1" ht="15" customHeight="1" x14ac:dyDescent="0.2">
      <c r="A14" s="18"/>
      <c r="B14" s="19" t="s">
        <v>26</v>
      </c>
      <c r="C14" s="20">
        <v>263.48322957206199</v>
      </c>
      <c r="D14" s="21">
        <v>324637.75710722798</v>
      </c>
      <c r="E14" s="22">
        <v>0</v>
      </c>
      <c r="F14" s="22">
        <v>0</v>
      </c>
      <c r="G14" s="22">
        <f t="shared" si="0"/>
        <v>324637.75710722798</v>
      </c>
      <c r="H14" s="23">
        <f t="shared" si="1"/>
        <v>0</v>
      </c>
      <c r="I14" s="20">
        <v>230.4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324637.75710722798</v>
      </c>
      <c r="O14" s="24">
        <v>1546.53</v>
      </c>
      <c r="P14" s="22">
        <v>0</v>
      </c>
      <c r="Q14" s="25">
        <f t="shared" si="4"/>
        <v>1546.53</v>
      </c>
      <c r="R14" s="27">
        <f t="shared" si="5"/>
        <v>326184.28710722801</v>
      </c>
    </row>
    <row r="15" spans="1:19" s="17" customFormat="1" ht="15" customHeight="1" x14ac:dyDescent="0.2">
      <c r="A15" s="18"/>
      <c r="B15" s="28" t="s">
        <v>27</v>
      </c>
      <c r="C15" s="29">
        <v>76.626511716220406</v>
      </c>
      <c r="D15" s="30">
        <v>0</v>
      </c>
      <c r="E15" s="31">
        <v>-118364.99980444201</v>
      </c>
      <c r="F15" s="31">
        <v>-173197.788553316</v>
      </c>
      <c r="G15" s="31">
        <f t="shared" si="0"/>
        <v>-291562.78835775802</v>
      </c>
      <c r="H15" s="32">
        <f t="shared" si="1"/>
        <v>-291562.78835775802</v>
      </c>
      <c r="I15" s="29">
        <v>88.6</v>
      </c>
      <c r="J15" s="33">
        <v>-9449.7952288353608</v>
      </c>
      <c r="K15" s="31">
        <v>0</v>
      </c>
      <c r="L15" s="31">
        <v>0</v>
      </c>
      <c r="M15" s="34">
        <f t="shared" si="2"/>
        <v>-9449.7952288353608</v>
      </c>
      <c r="N15" s="35">
        <f t="shared" si="3"/>
        <v>-301012.58358659339</v>
      </c>
      <c r="O15" s="33">
        <v>3737.1329999999998</v>
      </c>
      <c r="P15" s="31">
        <v>-130416.02800000001</v>
      </c>
      <c r="Q15" s="34">
        <f t="shared" si="4"/>
        <v>-126678.895</v>
      </c>
      <c r="R15" s="36">
        <f t="shared" si="5"/>
        <v>-427691.47858659341</v>
      </c>
    </row>
    <row r="16" spans="1:19" s="17" customFormat="1" ht="15" customHeight="1" x14ac:dyDescent="0.2">
      <c r="A16" s="18"/>
      <c r="B16" s="19" t="s">
        <v>28</v>
      </c>
      <c r="C16" s="20">
        <v>76.904236160513094</v>
      </c>
      <c r="D16" s="21">
        <v>0</v>
      </c>
      <c r="E16" s="22">
        <v>-105058.242835792</v>
      </c>
      <c r="F16" s="22">
        <v>-153726.65364355099</v>
      </c>
      <c r="G16" s="22">
        <f t="shared" si="0"/>
        <v>-258784.89647934301</v>
      </c>
      <c r="H16" s="23">
        <f t="shared" si="1"/>
        <v>-258784.89647934301</v>
      </c>
      <c r="I16" s="20">
        <v>88.7</v>
      </c>
      <c r="J16" s="24">
        <v>0</v>
      </c>
      <c r="K16" s="22">
        <v>-1798.9905988010801</v>
      </c>
      <c r="L16" s="22">
        <v>0</v>
      </c>
      <c r="M16" s="25">
        <f t="shared" si="2"/>
        <v>-1798.9905988010801</v>
      </c>
      <c r="N16" s="26">
        <f t="shared" si="3"/>
        <v>-260583.88707814409</v>
      </c>
      <c r="O16" s="24">
        <v>3822.84</v>
      </c>
      <c r="P16" s="22">
        <v>0</v>
      </c>
      <c r="Q16" s="25">
        <f t="shared" si="4"/>
        <v>3822.84</v>
      </c>
      <c r="R16" s="27">
        <f t="shared" si="5"/>
        <v>-256761.0470781441</v>
      </c>
    </row>
    <row r="17" spans="1:31" s="17" customFormat="1" ht="15" customHeight="1" x14ac:dyDescent="0.2">
      <c r="A17" s="18"/>
      <c r="B17" s="28" t="s">
        <v>29</v>
      </c>
      <c r="C17" s="29">
        <v>143.48943455506401</v>
      </c>
      <c r="D17" s="30">
        <v>143435.250145395</v>
      </c>
      <c r="E17" s="31">
        <v>0</v>
      </c>
      <c r="F17" s="31">
        <v>0</v>
      </c>
      <c r="G17" s="31">
        <f t="shared" si="0"/>
        <v>143435.250145395</v>
      </c>
      <c r="H17" s="32">
        <f t="shared" si="1"/>
        <v>0</v>
      </c>
      <c r="I17" s="29">
        <v>134.69999999999999</v>
      </c>
      <c r="J17" s="33">
        <v>0</v>
      </c>
      <c r="K17" s="31">
        <v>-34901.212840984103</v>
      </c>
      <c r="L17" s="31">
        <v>-18767.149508446</v>
      </c>
      <c r="M17" s="34">
        <f t="shared" si="2"/>
        <v>-53668.362349430099</v>
      </c>
      <c r="N17" s="35">
        <f t="shared" si="3"/>
        <v>89766.887795964896</v>
      </c>
      <c r="O17" s="33">
        <v>3032.8</v>
      </c>
      <c r="P17" s="31">
        <v>0</v>
      </c>
      <c r="Q17" s="34">
        <f t="shared" si="4"/>
        <v>3032.8</v>
      </c>
      <c r="R17" s="36">
        <f t="shared" si="5"/>
        <v>92799.687795964899</v>
      </c>
    </row>
    <row r="18" spans="1:31" s="17" customFormat="1" ht="15" customHeight="1" x14ac:dyDescent="0.2">
      <c r="A18" s="18"/>
      <c r="B18" s="19" t="s">
        <v>30</v>
      </c>
      <c r="C18" s="20">
        <v>97.648721486864005</v>
      </c>
      <c r="D18" s="21">
        <v>0</v>
      </c>
      <c r="E18" s="22">
        <v>-3326.2912015917</v>
      </c>
      <c r="F18" s="22">
        <v>-4867.2012938947801</v>
      </c>
      <c r="G18" s="22">
        <f t="shared" si="0"/>
        <v>-8193.49249548648</v>
      </c>
      <c r="H18" s="23">
        <f t="shared" si="1"/>
        <v>-8193.49249548648</v>
      </c>
      <c r="I18" s="20">
        <v>98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-8193.49249548648</v>
      </c>
      <c r="O18" s="24">
        <v>4051.0459999999998</v>
      </c>
      <c r="P18" s="22">
        <v>0</v>
      </c>
      <c r="Q18" s="25">
        <f t="shared" si="4"/>
        <v>4051.0459999999998</v>
      </c>
      <c r="R18" s="27">
        <f t="shared" si="5"/>
        <v>-4142.4464954864798</v>
      </c>
    </row>
    <row r="19" spans="1:31" s="17" customFormat="1" ht="15" customHeight="1" x14ac:dyDescent="0.2">
      <c r="A19" s="18"/>
      <c r="B19" s="28" t="s">
        <v>31</v>
      </c>
      <c r="C19" s="29">
        <v>98.321144283939404</v>
      </c>
      <c r="D19" s="30">
        <v>0</v>
      </c>
      <c r="E19" s="31">
        <v>-555.53901383028096</v>
      </c>
      <c r="F19" s="31">
        <v>-812.893412828647</v>
      </c>
      <c r="G19" s="31">
        <f t="shared" si="0"/>
        <v>-1368.4324266589279</v>
      </c>
      <c r="H19" s="32">
        <f t="shared" si="1"/>
        <v>-1368.4324266589279</v>
      </c>
      <c r="I19" s="29">
        <v>98.5</v>
      </c>
      <c r="J19" s="33">
        <v>0</v>
      </c>
      <c r="K19" s="31">
        <v>-1188.4909103979901</v>
      </c>
      <c r="L19" s="31">
        <v>0</v>
      </c>
      <c r="M19" s="34">
        <f t="shared" si="2"/>
        <v>-1188.4909103979901</v>
      </c>
      <c r="N19" s="35">
        <f t="shared" si="3"/>
        <v>-2556.9233370569182</v>
      </c>
      <c r="O19" s="33">
        <v>1154.7249999999999</v>
      </c>
      <c r="P19" s="31">
        <v>0</v>
      </c>
      <c r="Q19" s="34">
        <f t="shared" si="4"/>
        <v>1154.7249999999999</v>
      </c>
      <c r="R19" s="36">
        <f t="shared" si="5"/>
        <v>-1402.1983370569183</v>
      </c>
    </row>
    <row r="20" spans="1:31" s="17" customFormat="1" ht="15" customHeight="1" x14ac:dyDescent="0.2">
      <c r="A20" s="18"/>
      <c r="B20" s="19" t="s">
        <v>32</v>
      </c>
      <c r="C20" s="20">
        <v>85.450998997769901</v>
      </c>
      <c r="D20" s="21">
        <v>0</v>
      </c>
      <c r="E20" s="22">
        <v>-10667.104335960101</v>
      </c>
      <c r="F20" s="22">
        <v>-15608.6586770429</v>
      </c>
      <c r="G20" s="22">
        <f t="shared" si="0"/>
        <v>-26275.763013003001</v>
      </c>
      <c r="H20" s="23">
        <f t="shared" si="1"/>
        <v>-26275.763013003001</v>
      </c>
      <c r="I20" s="20">
        <v>91.2</v>
      </c>
      <c r="J20" s="24">
        <v>-19061.633777563999</v>
      </c>
      <c r="K20" s="22">
        <v>0</v>
      </c>
      <c r="L20" s="22">
        <v>0</v>
      </c>
      <c r="M20" s="25">
        <f t="shared" si="2"/>
        <v>-19061.633777563999</v>
      </c>
      <c r="N20" s="26">
        <f t="shared" si="3"/>
        <v>-45337.396790567</v>
      </c>
      <c r="O20" s="24">
        <v>841.33600000000001</v>
      </c>
      <c r="P20" s="22">
        <v>0</v>
      </c>
      <c r="Q20" s="25">
        <f t="shared" si="4"/>
        <v>841.33600000000001</v>
      </c>
      <c r="R20" s="27">
        <f t="shared" si="5"/>
        <v>-44496.060790566997</v>
      </c>
    </row>
    <row r="21" spans="1:31" s="17" customFormat="1" ht="15" customHeight="1" x14ac:dyDescent="0.2">
      <c r="A21" s="18"/>
      <c r="B21" s="28" t="s">
        <v>33</v>
      </c>
      <c r="C21" s="29">
        <v>84.491995249493996</v>
      </c>
      <c r="D21" s="30">
        <v>0</v>
      </c>
      <c r="E21" s="31">
        <v>-3492.9975040947602</v>
      </c>
      <c r="F21" s="31">
        <v>-5111.1345763611698</v>
      </c>
      <c r="G21" s="31">
        <f t="shared" si="0"/>
        <v>-8604.1320804559291</v>
      </c>
      <c r="H21" s="32">
        <f t="shared" si="1"/>
        <v>-8604.1320804559291</v>
      </c>
      <c r="I21" s="29">
        <v>90.9</v>
      </c>
      <c r="J21" s="33">
        <v>-8307.2612922481294</v>
      </c>
      <c r="K21" s="31">
        <v>0</v>
      </c>
      <c r="L21" s="31">
        <v>0</v>
      </c>
      <c r="M21" s="34">
        <f t="shared" si="2"/>
        <v>-8307.2612922481294</v>
      </c>
      <c r="N21" s="35">
        <f t="shared" si="3"/>
        <v>-16911.393372704057</v>
      </c>
      <c r="O21" s="33">
        <v>230.59100000000001</v>
      </c>
      <c r="P21" s="31">
        <v>0</v>
      </c>
      <c r="Q21" s="34">
        <f t="shared" si="4"/>
        <v>230.59100000000001</v>
      </c>
      <c r="R21" s="36">
        <f t="shared" si="5"/>
        <v>-16680.802372704056</v>
      </c>
    </row>
    <row r="22" spans="1:31" s="17" customFormat="1" ht="15" customHeight="1" x14ac:dyDescent="0.2">
      <c r="A22" s="18"/>
      <c r="B22" s="19" t="s">
        <v>34</v>
      </c>
      <c r="C22" s="20">
        <v>79.6987288809853</v>
      </c>
      <c r="D22" s="21">
        <v>0</v>
      </c>
      <c r="E22" s="22">
        <v>-161917.58564078101</v>
      </c>
      <c r="F22" s="22">
        <v>-236926.184321448</v>
      </c>
      <c r="G22" s="22">
        <f t="shared" si="0"/>
        <v>-398843.76996222901</v>
      </c>
      <c r="H22" s="23">
        <f t="shared" si="1"/>
        <v>-398843.76996222901</v>
      </c>
      <c r="I22" s="20">
        <v>89.4</v>
      </c>
      <c r="J22" s="24">
        <v>-1662.7011932471701</v>
      </c>
      <c r="K22" s="22">
        <v>0</v>
      </c>
      <c r="L22" s="22">
        <v>0</v>
      </c>
      <c r="M22" s="25">
        <f t="shared" si="2"/>
        <v>-1662.7011932471701</v>
      </c>
      <c r="N22" s="26">
        <f t="shared" si="3"/>
        <v>-400506.47115547617</v>
      </c>
      <c r="O22" s="24">
        <v>7066.1180000000004</v>
      </c>
      <c r="P22" s="22">
        <v>0</v>
      </c>
      <c r="Q22" s="25">
        <f t="shared" si="4"/>
        <v>7066.1180000000004</v>
      </c>
      <c r="R22" s="27">
        <f t="shared" si="5"/>
        <v>-393440.35315547616</v>
      </c>
    </row>
    <row r="23" spans="1:31" s="17" customFormat="1" ht="15" customHeight="1" x14ac:dyDescent="0.2">
      <c r="A23" s="18"/>
      <c r="B23" s="28" t="s">
        <v>35</v>
      </c>
      <c r="C23" s="29">
        <v>83.009982861507495</v>
      </c>
      <c r="D23" s="30">
        <v>0</v>
      </c>
      <c r="E23" s="31">
        <v>-50833.514632091297</v>
      </c>
      <c r="F23" s="31">
        <v>-74382.227290304494</v>
      </c>
      <c r="G23" s="31">
        <f t="shared" si="0"/>
        <v>-125215.7419223958</v>
      </c>
      <c r="H23" s="32">
        <f t="shared" si="1"/>
        <v>-125215.7419223958</v>
      </c>
      <c r="I23" s="29">
        <v>90.3</v>
      </c>
      <c r="J23" s="33">
        <v>-136260.23646807601</v>
      </c>
      <c r="K23" s="31">
        <v>0</v>
      </c>
      <c r="L23" s="31">
        <v>0</v>
      </c>
      <c r="M23" s="34">
        <f t="shared" si="2"/>
        <v>-136260.23646807601</v>
      </c>
      <c r="N23" s="35">
        <f t="shared" si="3"/>
        <v>-261475.97839047181</v>
      </c>
      <c r="O23" s="33">
        <v>2971.6010000000001</v>
      </c>
      <c r="P23" s="31">
        <v>0</v>
      </c>
      <c r="Q23" s="34">
        <f t="shared" si="4"/>
        <v>2971.6010000000001</v>
      </c>
      <c r="R23" s="36">
        <f t="shared" si="5"/>
        <v>-258504.37739047181</v>
      </c>
    </row>
    <row r="24" spans="1:31" s="17" customFormat="1" ht="15" customHeight="1" x14ac:dyDescent="0.2">
      <c r="A24" s="18"/>
      <c r="B24" s="19" t="s">
        <v>36</v>
      </c>
      <c r="C24" s="20">
        <v>87.737146058462002</v>
      </c>
      <c r="D24" s="21">
        <v>0</v>
      </c>
      <c r="E24" s="22">
        <v>-95029.228608545294</v>
      </c>
      <c r="F24" s="22">
        <v>-139051.681410216</v>
      </c>
      <c r="G24" s="22">
        <f t="shared" si="0"/>
        <v>-234080.91001876129</v>
      </c>
      <c r="H24" s="23">
        <f t="shared" si="1"/>
        <v>-234080.91001876129</v>
      </c>
      <c r="I24" s="20">
        <v>92.2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-234080.91001876129</v>
      </c>
      <c r="O24" s="24">
        <v>8518.5939999999991</v>
      </c>
      <c r="P24" s="22">
        <v>0</v>
      </c>
      <c r="Q24" s="25">
        <f t="shared" si="4"/>
        <v>8518.5939999999991</v>
      </c>
      <c r="R24" s="27">
        <f t="shared" si="5"/>
        <v>-225562.31601876128</v>
      </c>
    </row>
    <row r="25" spans="1:31" s="17" customFormat="1" ht="15" customHeight="1" x14ac:dyDescent="0.2">
      <c r="A25" s="18"/>
      <c r="B25" s="28" t="s">
        <v>37</v>
      </c>
      <c r="C25" s="29">
        <v>78.605740946717503</v>
      </c>
      <c r="D25" s="30">
        <v>0</v>
      </c>
      <c r="E25" s="31">
        <v>-91520.012375011196</v>
      </c>
      <c r="F25" s="31">
        <v>-133916.814750244</v>
      </c>
      <c r="G25" s="31">
        <f t="shared" si="0"/>
        <v>-225436.82712525519</v>
      </c>
      <c r="H25" s="32">
        <f t="shared" si="1"/>
        <v>-225436.82712525519</v>
      </c>
      <c r="I25" s="29">
        <v>89.1</v>
      </c>
      <c r="J25" s="33">
        <v>-3713.7186258250599</v>
      </c>
      <c r="K25" s="31">
        <v>0</v>
      </c>
      <c r="L25" s="31">
        <v>0</v>
      </c>
      <c r="M25" s="34">
        <f t="shared" si="2"/>
        <v>-3713.7186258250599</v>
      </c>
      <c r="N25" s="35">
        <f t="shared" si="3"/>
        <v>-229150.54575108027</v>
      </c>
      <c r="O25" s="33">
        <v>3584.1129999999998</v>
      </c>
      <c r="P25" s="31">
        <v>0</v>
      </c>
      <c r="Q25" s="34">
        <f t="shared" si="4"/>
        <v>3584.1129999999998</v>
      </c>
      <c r="R25" s="36">
        <f t="shared" si="5"/>
        <v>-225566.43275108025</v>
      </c>
    </row>
    <row r="26" spans="1:31" s="17" customFormat="1" ht="15" customHeight="1" x14ac:dyDescent="0.2">
      <c r="A26" s="18"/>
      <c r="B26" s="19" t="s">
        <v>38</v>
      </c>
      <c r="C26" s="20">
        <v>96.176431802016197</v>
      </c>
      <c r="D26" s="21">
        <v>0</v>
      </c>
      <c r="E26" s="22">
        <v>-8655.1530621600305</v>
      </c>
      <c r="F26" s="22">
        <v>-12664.667532068201</v>
      </c>
      <c r="G26" s="22">
        <f t="shared" si="0"/>
        <v>-21319.820594228229</v>
      </c>
      <c r="H26" s="23">
        <f t="shared" si="1"/>
        <v>-21319.820594228229</v>
      </c>
      <c r="I26" s="20">
        <v>96.9</v>
      </c>
      <c r="J26" s="24">
        <v>-14204.4988181959</v>
      </c>
      <c r="K26" s="22">
        <v>-18182.508878904599</v>
      </c>
      <c r="L26" s="22">
        <v>0</v>
      </c>
      <c r="M26" s="25">
        <f t="shared" si="2"/>
        <v>-32387.007697100496</v>
      </c>
      <c r="N26" s="26">
        <f t="shared" si="3"/>
        <v>-53706.828291328726</v>
      </c>
      <c r="O26" s="24">
        <v>4837.7629999999999</v>
      </c>
      <c r="P26" s="22">
        <v>0</v>
      </c>
      <c r="Q26" s="25">
        <f t="shared" si="4"/>
        <v>4837.7629999999999</v>
      </c>
      <c r="R26" s="27">
        <f t="shared" si="5"/>
        <v>-48869.065291328727</v>
      </c>
    </row>
    <row r="27" spans="1:31" s="17" customFormat="1" ht="15" customHeight="1" x14ac:dyDescent="0.2">
      <c r="A27" s="18"/>
      <c r="B27" s="28" t="s">
        <v>39</v>
      </c>
      <c r="C27" s="29">
        <v>103.884315284831</v>
      </c>
      <c r="D27" s="30">
        <v>48881.760668993302</v>
      </c>
      <c r="E27" s="31">
        <v>0</v>
      </c>
      <c r="F27" s="31">
        <v>0</v>
      </c>
      <c r="G27" s="31">
        <f t="shared" si="0"/>
        <v>48881.760668993302</v>
      </c>
      <c r="H27" s="32">
        <f t="shared" si="1"/>
        <v>0</v>
      </c>
      <c r="I27" s="29">
        <v>103.1</v>
      </c>
      <c r="J27" s="33">
        <v>0</v>
      </c>
      <c r="K27" s="31">
        <v>-66390.680711568202</v>
      </c>
      <c r="L27" s="31">
        <v>-3741.88950439564</v>
      </c>
      <c r="M27" s="34">
        <f t="shared" si="2"/>
        <v>-70132.570215963846</v>
      </c>
      <c r="N27" s="35">
        <f t="shared" si="3"/>
        <v>-21250.809546970544</v>
      </c>
      <c r="O27" s="33">
        <v>9899.0460000000003</v>
      </c>
      <c r="P27" s="31">
        <v>0</v>
      </c>
      <c r="Q27" s="34">
        <f t="shared" si="4"/>
        <v>9899.0460000000003</v>
      </c>
      <c r="R27" s="36">
        <f t="shared" si="5"/>
        <v>-11351.763546970544</v>
      </c>
    </row>
    <row r="28" spans="1:31" s="17" customFormat="1" ht="15" customHeight="1" x14ac:dyDescent="0.2">
      <c r="A28" s="18"/>
      <c r="B28" s="19" t="s">
        <v>40</v>
      </c>
      <c r="C28" s="20">
        <v>67.804562676210296</v>
      </c>
      <c r="D28" s="21">
        <v>0</v>
      </c>
      <c r="E28" s="22">
        <v>-218123.54131387701</v>
      </c>
      <c r="F28" s="22">
        <v>-319169.64516028803</v>
      </c>
      <c r="G28" s="22">
        <f t="shared" si="0"/>
        <v>-537293.18647416506</v>
      </c>
      <c r="H28" s="23">
        <f t="shared" si="1"/>
        <v>-537293.18647416506</v>
      </c>
      <c r="I28" s="20">
        <v>87.5</v>
      </c>
      <c r="J28" s="24">
        <v>-73368.597992875104</v>
      </c>
      <c r="K28" s="22">
        <v>0</v>
      </c>
      <c r="L28" s="22">
        <v>0</v>
      </c>
      <c r="M28" s="25">
        <f t="shared" si="2"/>
        <v>-73368.597992875104</v>
      </c>
      <c r="N28" s="26">
        <f t="shared" si="3"/>
        <v>-610661.78446704021</v>
      </c>
      <c r="O28" s="24">
        <v>4302.4629999999997</v>
      </c>
      <c r="P28" s="22">
        <v>0</v>
      </c>
      <c r="Q28" s="25">
        <f t="shared" si="4"/>
        <v>4302.4629999999997</v>
      </c>
      <c r="R28" s="27">
        <f t="shared" si="5"/>
        <v>-606359.32146704022</v>
      </c>
    </row>
    <row r="29" spans="1:31" s="17" customFormat="1" ht="15" customHeight="1" x14ac:dyDescent="0.2">
      <c r="A29" s="18"/>
      <c r="B29" s="28" t="s">
        <v>41</v>
      </c>
      <c r="C29" s="29">
        <v>90.516300350965693</v>
      </c>
      <c r="D29" s="30">
        <v>0</v>
      </c>
      <c r="E29" s="31">
        <v>-18012.814237590599</v>
      </c>
      <c r="F29" s="31">
        <v>-26357.281263268302</v>
      </c>
      <c r="G29" s="31">
        <f t="shared" si="0"/>
        <v>-44370.095500858901</v>
      </c>
      <c r="H29" s="32">
        <f t="shared" si="1"/>
        <v>-44370.095500858901</v>
      </c>
      <c r="I29" s="29">
        <v>93.5</v>
      </c>
      <c r="J29" s="33">
        <v>-23138.4457182843</v>
      </c>
      <c r="K29" s="31">
        <v>-14682.927319047199</v>
      </c>
      <c r="L29" s="31">
        <v>0</v>
      </c>
      <c r="M29" s="34">
        <f t="shared" si="2"/>
        <v>-37821.373037331497</v>
      </c>
      <c r="N29" s="35">
        <f t="shared" si="3"/>
        <v>-82191.468538190398</v>
      </c>
      <c r="O29" s="33">
        <v>2625.8240000000001</v>
      </c>
      <c r="P29" s="31">
        <v>-103391.09</v>
      </c>
      <c r="Q29" s="34">
        <f t="shared" si="4"/>
        <v>-100765.266</v>
      </c>
      <c r="R29" s="36">
        <f t="shared" si="5"/>
        <v>-182956.73453819042</v>
      </c>
    </row>
    <row r="30" spans="1:31" s="17" customFormat="1" ht="15" customHeight="1" x14ac:dyDescent="0.2">
      <c r="A30" s="18"/>
      <c r="B30" s="19" t="s">
        <v>42</v>
      </c>
      <c r="C30" s="20">
        <v>143.318431156267</v>
      </c>
      <c r="D30" s="21">
        <v>346482.63970113202</v>
      </c>
      <c r="E30" s="22">
        <v>0</v>
      </c>
      <c r="F30" s="22">
        <v>0</v>
      </c>
      <c r="G30" s="22">
        <f t="shared" si="0"/>
        <v>346482.63970113202</v>
      </c>
      <c r="H30" s="23">
        <f t="shared" si="1"/>
        <v>0</v>
      </c>
      <c r="I30" s="20">
        <v>134.6</v>
      </c>
      <c r="J30" s="24">
        <v>0</v>
      </c>
      <c r="K30" s="22">
        <v>-75103.195512044695</v>
      </c>
      <c r="L30" s="22">
        <v>-32284.3311073404</v>
      </c>
      <c r="M30" s="25">
        <f t="shared" si="2"/>
        <v>-107387.5266193851</v>
      </c>
      <c r="N30" s="26">
        <f t="shared" si="3"/>
        <v>239095.11308174691</v>
      </c>
      <c r="O30" s="24">
        <v>6433.0609999999997</v>
      </c>
      <c r="P30" s="22">
        <v>0</v>
      </c>
      <c r="Q30" s="25">
        <f t="shared" si="4"/>
        <v>6433.0609999999997</v>
      </c>
      <c r="R30" s="27">
        <f t="shared" si="5"/>
        <v>245528.1740817469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 x14ac:dyDescent="0.2">
      <c r="A31" s="18"/>
      <c r="B31" s="37" t="s">
        <v>43</v>
      </c>
      <c r="C31" s="38">
        <v>63.980919752407502</v>
      </c>
      <c r="D31" s="39">
        <v>0</v>
      </c>
      <c r="E31" s="40">
        <v>-56932.5210259546</v>
      </c>
      <c r="F31" s="40">
        <v>-83306.608834974802</v>
      </c>
      <c r="G31" s="40">
        <f t="shared" si="0"/>
        <v>-140239.12986092939</v>
      </c>
      <c r="H31" s="41">
        <f t="shared" si="1"/>
        <v>-140239.12986092939</v>
      </c>
      <c r="I31" s="38">
        <v>87.3</v>
      </c>
      <c r="J31" s="42">
        <v>-4395.5216896170195</v>
      </c>
      <c r="K31" s="40">
        <v>-465.16158704382599</v>
      </c>
      <c r="L31" s="40">
        <v>0</v>
      </c>
      <c r="M31" s="43">
        <f t="shared" si="2"/>
        <v>-4860.6832766608459</v>
      </c>
      <c r="N31" s="44">
        <f t="shared" si="3"/>
        <v>-145099.81313759024</v>
      </c>
      <c r="O31" s="42">
        <v>1063.9380000000001</v>
      </c>
      <c r="P31" s="40">
        <v>-18418.175999999999</v>
      </c>
      <c r="Q31" s="43">
        <f t="shared" si="4"/>
        <v>-17354.237999999998</v>
      </c>
      <c r="R31" s="45">
        <f t="shared" si="5"/>
        <v>-162454.05113759026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 x14ac:dyDescent="0.2">
      <c r="A32" s="18"/>
      <c r="B32" s="46" t="s">
        <v>9</v>
      </c>
      <c r="C32" s="47">
        <v>100</v>
      </c>
      <c r="D32" s="48">
        <f>SUM(D6:D31)</f>
        <v>1572308.1122937282</v>
      </c>
      <c r="E32" s="49">
        <f>SUM(E6:E31)</f>
        <v>-1572308.1122937291</v>
      </c>
      <c r="F32" s="49">
        <f>SUM(F6:F31)</f>
        <v>-2300682.5364223369</v>
      </c>
      <c r="G32" s="49">
        <f>SUM(G6:G31)</f>
        <v>-2300682.5364223374</v>
      </c>
      <c r="H32" s="50">
        <f>SUM(H6:H31)</f>
        <v>-3872990.6487160646</v>
      </c>
      <c r="I32" s="51"/>
      <c r="J32" s="52">
        <f t="shared" ref="J32:R32" si="6">SUM(J6:J31)</f>
        <v>-358940.74690434156</v>
      </c>
      <c r="K32" s="49">
        <f t="shared" si="6"/>
        <v>-239293.83126956201</v>
      </c>
      <c r="L32" s="49">
        <f t="shared" si="6"/>
        <v>-119646.91563478096</v>
      </c>
      <c r="M32" s="53">
        <f t="shared" si="6"/>
        <v>-717881.49380868464</v>
      </c>
      <c r="N32" s="54">
        <f t="shared" si="6"/>
        <v>-3018564.0302310227</v>
      </c>
      <c r="O32" s="52">
        <f t="shared" si="6"/>
        <v>113663.496</v>
      </c>
      <c r="P32" s="49">
        <f t="shared" si="6"/>
        <v>-340990.49399999995</v>
      </c>
      <c r="Q32" s="53">
        <f t="shared" si="6"/>
        <v>-227326.99800000002</v>
      </c>
      <c r="R32" s="55">
        <f t="shared" si="6"/>
        <v>-3245891.0282310219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 x14ac:dyDescent="0.2">
      <c r="B33" s="106" t="s">
        <v>44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56"/>
      <c r="T33" s="56"/>
      <c r="U33" s="56"/>
      <c r="V33" s="56"/>
      <c r="W33" s="56"/>
      <c r="X33" s="56"/>
    </row>
    <row r="34" spans="1:24" s="3" customFormat="1" ht="22.5" customHeight="1" x14ac:dyDescent="0.2">
      <c r="A34" s="1"/>
      <c r="B34" s="2"/>
    </row>
    <row r="35" spans="1:24" s="17" customFormat="1" x14ac:dyDescent="0.2">
      <c r="A35" s="18"/>
      <c r="B35" s="57"/>
      <c r="C35" s="58"/>
      <c r="D35" s="59" t="s">
        <v>45</v>
      </c>
      <c r="E35" s="60" t="s">
        <v>46</v>
      </c>
      <c r="F35" s="58"/>
      <c r="G35" s="59" t="s">
        <v>47</v>
      </c>
      <c r="H35" s="60" t="s">
        <v>48</v>
      </c>
      <c r="I35" s="59" t="s">
        <v>49</v>
      </c>
      <c r="J35" s="60" t="s">
        <v>50</v>
      </c>
      <c r="K35" s="61"/>
      <c r="L35" s="61"/>
      <c r="M35" s="59" t="s">
        <v>51</v>
      </c>
      <c r="N35" s="60" t="s">
        <v>52</v>
      </c>
      <c r="O35" s="61"/>
      <c r="P35" s="61"/>
      <c r="Q35" s="59" t="s">
        <v>53</v>
      </c>
      <c r="R35" s="62">
        <v>2016</v>
      </c>
    </row>
  </sheetData>
  <mergeCells count="15">
    <mergeCell ref="B1:R1"/>
    <mergeCell ref="B33:R33"/>
    <mergeCell ref="K4:K5"/>
    <mergeCell ref="L4:L5"/>
    <mergeCell ref="D4:E4"/>
    <mergeCell ref="G4:H4"/>
    <mergeCell ref="J4:J5"/>
    <mergeCell ref="M4:M5"/>
    <mergeCell ref="C3:C5"/>
    <mergeCell ref="I3:I5"/>
    <mergeCell ref="N3:N5"/>
    <mergeCell ref="R3:R5"/>
    <mergeCell ref="O3:Q4"/>
    <mergeCell ref="D3:H3"/>
    <mergeCell ref="J3:M3"/>
  </mergeCells>
  <conditionalFormatting sqref="O6:P31 I6:L31 C6:F31">
    <cfRule type="expression" dxfId="9" priority="1" stopIfTrue="1">
      <formula>ISBLANK(C6)</formula>
    </cfRule>
  </conditionalFormatting>
  <conditionalFormatting sqref="R35">
    <cfRule type="expression" dxfId="8" priority="2" stopIfTrue="1">
      <formula>ISBLANK(R35)</formula>
    </cfRule>
  </conditionalFormatting>
  <conditionalFormatting sqref="H35">
    <cfRule type="expression" dxfId="7" priority="3" stopIfTrue="1">
      <formula>ISBLANK(H35)</formula>
    </cfRule>
  </conditionalFormatting>
  <conditionalFormatting sqref="E35">
    <cfRule type="expression" dxfId="6" priority="4" stopIfTrue="1">
      <formula>ISBLANK(E35)</formula>
    </cfRule>
  </conditionalFormatting>
  <conditionalFormatting sqref="J35">
    <cfRule type="expression" dxfId="5" priority="5" stopIfTrue="1">
      <formula>ISBLANK(J35)</formula>
    </cfRule>
  </conditionalFormatting>
  <conditionalFormatting sqref="N35">
    <cfRule type="expression" dxfId="4" priority="6" stopIfTrue="1">
      <formula>ISBLANK(N35)</formula>
    </cfRule>
  </conditionalFormatting>
  <conditionalFormatting sqref="C6:F31">
    <cfRule type="expression" dxfId="3" priority="7" stopIfTrue="1">
      <formula>ISBLANK(C6)</formula>
    </cfRule>
  </conditionalFormatting>
  <conditionalFormatting sqref="I6:L31">
    <cfRule type="expression" dxfId="2" priority="8" stopIfTrue="1">
      <formula>ISBLANK(I6)</formula>
    </cfRule>
  </conditionalFormatting>
  <conditionalFormatting sqref="O6:P31">
    <cfRule type="expression" dxfId="1" priority="9" stopIfTrue="1">
      <formula>ISBLANK(O6)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1"/>
  <sheetViews>
    <sheetView showGridLines="0" workbookViewId="0"/>
  </sheetViews>
  <sheetFormatPr baseColWidth="10" defaultColWidth="11.42578125" defaultRowHeight="12.75" x14ac:dyDescent="0.2"/>
  <cols>
    <col min="1" max="1" width="1.42578125" style="1" customWidth="1"/>
    <col min="2" max="2" width="17.14062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3.7109375" style="3" customWidth="1"/>
    <col min="13" max="13" width="11.42578125" style="3" customWidth="1"/>
    <col min="14" max="16384" width="11.42578125" style="3"/>
  </cols>
  <sheetData>
    <row r="1" spans="1:12" ht="18" customHeight="1" x14ac:dyDescent="0.25">
      <c r="B1" s="105" t="str">
        <f>"Paiements par habitant "&amp;Paiements!R35</f>
        <v>Paiements par habitant 2016</v>
      </c>
      <c r="C1" s="105"/>
      <c r="D1" s="105"/>
      <c r="E1" s="105"/>
      <c r="F1" s="105"/>
      <c r="G1" s="105"/>
      <c r="H1" s="105"/>
      <c r="I1" s="105"/>
      <c r="J1" s="105"/>
      <c r="K1" s="4"/>
    </row>
    <row r="2" spans="1:12" ht="22.5" customHeight="1" x14ac:dyDescent="0.2">
      <c r="B2" s="5" t="s">
        <v>54</v>
      </c>
      <c r="L2" s="63" t="str">
        <f>Paiements!J35</f>
        <v>FA_2016_20150609</v>
      </c>
    </row>
    <row r="3" spans="1:12" ht="27.75" customHeight="1" x14ac:dyDescent="0.2">
      <c r="A3" s="64"/>
      <c r="B3" s="65"/>
      <c r="C3" s="142" t="s">
        <v>1</v>
      </c>
      <c r="D3" s="141" t="s">
        <v>2</v>
      </c>
      <c r="E3" s="138" t="s">
        <v>4</v>
      </c>
      <c r="F3" s="139"/>
      <c r="G3" s="139"/>
      <c r="H3" s="140"/>
      <c r="I3" s="136" t="s">
        <v>55</v>
      </c>
      <c r="J3" s="136" t="str">
        <f>"Total des paiements "&amp;Paiements!R35&amp;" nets"</f>
        <v>Total des paiements 2016 nets</v>
      </c>
      <c r="L3" s="134" t="str">
        <f>"Population déterminante "&amp;Paiements!R35</f>
        <v>Population déterminante 2016</v>
      </c>
    </row>
    <row r="4" spans="1:12" ht="27" customHeight="1" x14ac:dyDescent="0.2">
      <c r="A4" s="64"/>
      <c r="B4" s="66"/>
      <c r="C4" s="142"/>
      <c r="D4" s="141"/>
      <c r="E4" s="67" t="s">
        <v>10</v>
      </c>
      <c r="F4" s="68" t="s">
        <v>11</v>
      </c>
      <c r="G4" s="68" t="s">
        <v>12</v>
      </c>
      <c r="H4" s="69" t="s">
        <v>9</v>
      </c>
      <c r="I4" s="137"/>
      <c r="J4" s="136"/>
      <c r="L4" s="135"/>
    </row>
    <row r="5" spans="1:12" s="17" customFormat="1" ht="15" customHeight="1" x14ac:dyDescent="0.2">
      <c r="A5" s="18"/>
      <c r="B5" s="70" t="s">
        <v>56</v>
      </c>
      <c r="C5" s="71">
        <f>Paiements!C6</f>
        <v>120.572542458781</v>
      </c>
      <c r="D5" s="72">
        <f>Paiements!G6/L5*1000</f>
        <v>355.70118287493807</v>
      </c>
      <c r="E5" s="73">
        <f>Paiements!J6/$L5*1000</f>
        <v>0</v>
      </c>
      <c r="F5" s="74">
        <f>Paiements!K6/$L5*1000</f>
        <v>-6.885881059290754</v>
      </c>
      <c r="G5" s="74">
        <f>Paiements!L6/$L5*1000</f>
        <v>-46.357579964631107</v>
      </c>
      <c r="H5" s="75">
        <f t="shared" ref="H5:H30" si="0">SUM(E5:G5)</f>
        <v>-53.24346102392186</v>
      </c>
      <c r="I5" s="76">
        <f>Paiements!Q6/L5*1000</f>
        <v>13.769710467440369</v>
      </c>
      <c r="J5" s="77">
        <f>Paiements!R6/L5*1000</f>
        <v>316.22743231845658</v>
      </c>
      <c r="L5" s="78">
        <v>1397165.83333333</v>
      </c>
    </row>
    <row r="6" spans="1:12" s="17" customFormat="1" ht="15" customHeight="1" x14ac:dyDescent="0.2">
      <c r="A6" s="18"/>
      <c r="B6" s="79" t="s">
        <v>57</v>
      </c>
      <c r="C6" s="29">
        <f>Paiements!C7</f>
        <v>74.150267683591494</v>
      </c>
      <c r="D6" s="80">
        <f>Paiements!G7/L6*1000</f>
        <v>-1197.8630925772713</v>
      </c>
      <c r="E6" s="81">
        <f>Paiements!J7/$L6*1000</f>
        <v>-27.793947176244288</v>
      </c>
      <c r="F6" s="82">
        <f>Paiements!K7/$L6*1000</f>
        <v>-17.129838904587903</v>
      </c>
      <c r="G6" s="82">
        <f>Paiements!L7/$L6*1000</f>
        <v>-8.5163321824469382E-2</v>
      </c>
      <c r="H6" s="83">
        <f t="shared" si="0"/>
        <v>-45.008949402656654</v>
      </c>
      <c r="I6" s="84">
        <f>Paiements!Q7/L6*1000</f>
        <v>-34.86276692233573</v>
      </c>
      <c r="J6" s="85">
        <f>Paiements!R7/L6*1000</f>
        <v>-1277.7348089022635</v>
      </c>
      <c r="L6" s="86">
        <v>990082</v>
      </c>
    </row>
    <row r="7" spans="1:12" s="17" customFormat="1" ht="15" customHeight="1" x14ac:dyDescent="0.2">
      <c r="A7" s="18"/>
      <c r="B7" s="87" t="s">
        <v>58</v>
      </c>
      <c r="C7" s="20">
        <f>Paiements!C8</f>
        <v>83.450095579317605</v>
      </c>
      <c r="D7" s="88">
        <f>Paiements!G8/L7*1000</f>
        <v>-602.38088542880143</v>
      </c>
      <c r="E7" s="89">
        <f>Paiements!J8/$L7*1000</f>
        <v>-16.89629548429194</v>
      </c>
      <c r="F7" s="90">
        <f>Paiements!K8/$L7*1000</f>
        <v>0</v>
      </c>
      <c r="G7" s="90">
        <f>Paiements!L8/$L7*1000</f>
        <v>0</v>
      </c>
      <c r="H7" s="91">
        <f t="shared" si="0"/>
        <v>-16.89629548429194</v>
      </c>
      <c r="I7" s="92">
        <f>Paiements!Q8/L7*1000</f>
        <v>-44.740276038421342</v>
      </c>
      <c r="J7" s="93">
        <f>Paiements!R8/L7*1000</f>
        <v>-664.01745695151476</v>
      </c>
      <c r="L7" s="78">
        <v>381420.33333333302</v>
      </c>
    </row>
    <row r="8" spans="1:12" s="17" customFormat="1" ht="15" customHeight="1" x14ac:dyDescent="0.2">
      <c r="A8" s="18"/>
      <c r="B8" s="79" t="s">
        <v>59</v>
      </c>
      <c r="C8" s="29">
        <f>Paiements!C9</f>
        <v>64.139896819236697</v>
      </c>
      <c r="D8" s="80">
        <f>Paiements!G9/L8*1000</f>
        <v>-1984.019416529281</v>
      </c>
      <c r="E8" s="81">
        <f>Paiements!J9/$L8*1000</f>
        <v>-324.71917737725732</v>
      </c>
      <c r="F8" s="82">
        <f>Paiements!K9/$L8*1000</f>
        <v>0</v>
      </c>
      <c r="G8" s="82">
        <f>Paiements!L9/$L8*1000</f>
        <v>0</v>
      </c>
      <c r="H8" s="83">
        <f t="shared" si="0"/>
        <v>-324.71917737725732</v>
      </c>
      <c r="I8" s="84">
        <f>Paiements!Q9/L8*1000</f>
        <v>15.37371963161085</v>
      </c>
      <c r="J8" s="85">
        <f>Paiements!R9/L8*1000</f>
        <v>-2293.3648742749274</v>
      </c>
      <c r="L8" s="86">
        <v>35487.833333333299</v>
      </c>
    </row>
    <row r="9" spans="1:12" s="17" customFormat="1" ht="15" customHeight="1" x14ac:dyDescent="0.2">
      <c r="A9" s="18"/>
      <c r="B9" s="87" t="s">
        <v>60</v>
      </c>
      <c r="C9" s="20">
        <f>Paiements!C10</f>
        <v>170.59874631894499</v>
      </c>
      <c r="D9" s="88">
        <f>Paiements!G10/L9*1000</f>
        <v>1220.6589256262923</v>
      </c>
      <c r="E9" s="89">
        <f>Paiements!J10/$L9*1000</f>
        <v>-46.340678445132589</v>
      </c>
      <c r="F9" s="90">
        <f>Paiements!K10/$L9*1000</f>
        <v>0</v>
      </c>
      <c r="G9" s="90">
        <f>Paiements!L10/$L9*1000</f>
        <v>0</v>
      </c>
      <c r="H9" s="91">
        <f t="shared" si="0"/>
        <v>-46.340678445132589</v>
      </c>
      <c r="I9" s="92">
        <f>Paiements!Q10/L9*1000</f>
        <v>13.608032754396048</v>
      </c>
      <c r="J9" s="93">
        <f>Paiements!R10/L9*1000</f>
        <v>1187.9262799355556</v>
      </c>
      <c r="L9" s="78">
        <v>148010.66666666701</v>
      </c>
    </row>
    <row r="10" spans="1:12" s="17" customFormat="1" ht="15" customHeight="1" x14ac:dyDescent="0.2">
      <c r="A10" s="18"/>
      <c r="B10" s="79" t="s">
        <v>61</v>
      </c>
      <c r="C10" s="29">
        <f>Paiements!C11</f>
        <v>91.704640161988294</v>
      </c>
      <c r="D10" s="80">
        <f>Paiements!G11/L10*1000</f>
        <v>-207.71586379659632</v>
      </c>
      <c r="E10" s="81">
        <f>Paiements!J11/$L10*1000</f>
        <v>-178.56884569264261</v>
      </c>
      <c r="F10" s="82">
        <f>Paiements!K11/$L10*1000</f>
        <v>0</v>
      </c>
      <c r="G10" s="82">
        <f>Paiements!L11/$L10*1000</f>
        <v>0</v>
      </c>
      <c r="H10" s="83">
        <f t="shared" si="0"/>
        <v>-178.56884569264261</v>
      </c>
      <c r="I10" s="84">
        <f>Paiements!Q11/L10*1000</f>
        <v>-235.54050405666811</v>
      </c>
      <c r="J10" s="85">
        <f>Paiements!R11/L10*1000</f>
        <v>-621.8252135459071</v>
      </c>
      <c r="L10" s="86">
        <v>35928.5</v>
      </c>
    </row>
    <row r="11" spans="1:12" s="17" customFormat="1" ht="15" customHeight="1" x14ac:dyDescent="0.2">
      <c r="A11" s="18"/>
      <c r="B11" s="87" t="s">
        <v>62</v>
      </c>
      <c r="C11" s="20">
        <f>Paiements!C12</f>
        <v>143.902021106029</v>
      </c>
      <c r="D11" s="88">
        <f>Paiements!G12/L11*1000</f>
        <v>759.07005025282945</v>
      </c>
      <c r="E11" s="89">
        <f>Paiements!J12/$L11*1000</f>
        <v>-30.855848266829447</v>
      </c>
      <c r="F11" s="90">
        <f>Paiements!K12/$L11*1000</f>
        <v>0</v>
      </c>
      <c r="G11" s="90">
        <f>Paiements!L12/$L11*1000</f>
        <v>0</v>
      </c>
      <c r="H11" s="91">
        <f t="shared" si="0"/>
        <v>-30.855848266829447</v>
      </c>
      <c r="I11" s="92">
        <f>Paiements!Q12/L11*1000</f>
        <v>14.131970440954834</v>
      </c>
      <c r="J11" s="93">
        <f>Paiements!R12/L11*1000</f>
        <v>742.34617242695492</v>
      </c>
      <c r="L11" s="78">
        <v>41138</v>
      </c>
    </row>
    <row r="12" spans="1:12" s="17" customFormat="1" ht="15" customHeight="1" x14ac:dyDescent="0.2">
      <c r="A12" s="18"/>
      <c r="B12" s="79" t="s">
        <v>63</v>
      </c>
      <c r="C12" s="29">
        <f>Paiements!C13</f>
        <v>70.471205075667797</v>
      </c>
      <c r="D12" s="80">
        <f>Paiements!G13/L12*1000</f>
        <v>-1470.5927718657906</v>
      </c>
      <c r="E12" s="81">
        <f>Paiements!J13/$L12*1000</f>
        <v>-136.0957510436715</v>
      </c>
      <c r="F12" s="82">
        <f>Paiements!K13/$L12*1000</f>
        <v>0</v>
      </c>
      <c r="G12" s="82">
        <f>Paiements!L13/$L12*1000</f>
        <v>0</v>
      </c>
      <c r="H12" s="83">
        <f t="shared" si="0"/>
        <v>-136.0957510436715</v>
      </c>
      <c r="I12" s="84">
        <f>Paiements!Q13/L12*1000</f>
        <v>-182.11919192776028</v>
      </c>
      <c r="J12" s="85">
        <f>Paiements!R13/L12*1000</f>
        <v>-1788.8077148372222</v>
      </c>
      <c r="L12" s="86">
        <v>39295.166666666701</v>
      </c>
    </row>
    <row r="13" spans="1:12" s="17" customFormat="1" ht="15" customHeight="1" x14ac:dyDescent="0.2">
      <c r="A13" s="18"/>
      <c r="B13" s="87" t="s">
        <v>64</v>
      </c>
      <c r="C13" s="20">
        <f>Paiements!C14</f>
        <v>263.48322957206199</v>
      </c>
      <c r="D13" s="88">
        <f>Paiements!G14/L13*1000</f>
        <v>2826.6403268098693</v>
      </c>
      <c r="E13" s="89">
        <f>Paiements!J14/$L13*1000</f>
        <v>0</v>
      </c>
      <c r="F13" s="90">
        <f>Paiements!K14/$L13*1000</f>
        <v>0</v>
      </c>
      <c r="G13" s="90">
        <f>Paiements!L14/$L13*1000</f>
        <v>0</v>
      </c>
      <c r="H13" s="91">
        <f t="shared" si="0"/>
        <v>0</v>
      </c>
      <c r="I13" s="92">
        <f>Paiements!Q14/L13*1000</f>
        <v>13.465729013083848</v>
      </c>
      <c r="J13" s="93">
        <f>Paiements!R14/L13*1000</f>
        <v>2840.1060558229533</v>
      </c>
      <c r="L13" s="78">
        <v>114849.33333333299</v>
      </c>
    </row>
    <row r="14" spans="1:12" s="17" customFormat="1" ht="15" customHeight="1" x14ac:dyDescent="0.2">
      <c r="A14" s="18"/>
      <c r="B14" s="79" t="s">
        <v>65</v>
      </c>
      <c r="C14" s="29">
        <f>Paiements!C15</f>
        <v>76.626511716220406</v>
      </c>
      <c r="D14" s="80">
        <f>Paiements!G15/L14*1000</f>
        <v>-1025.6321934284244</v>
      </c>
      <c r="E14" s="81">
        <f>Paiements!J15/$L14*1000</f>
        <v>-33.241602135137434</v>
      </c>
      <c r="F14" s="82">
        <f>Paiements!K15/$L14*1000</f>
        <v>0</v>
      </c>
      <c r="G14" s="82">
        <f>Paiements!L15/$L14*1000</f>
        <v>0</v>
      </c>
      <c r="H14" s="83">
        <f t="shared" si="0"/>
        <v>-33.241602135137434</v>
      </c>
      <c r="I14" s="84">
        <f>Paiements!Q15/L14*1000</f>
        <v>-445.61911920157405</v>
      </c>
      <c r="J14" s="85">
        <f>Paiements!R15/L14*1000</f>
        <v>-1504.492914765136</v>
      </c>
      <c r="L14" s="86">
        <v>284276.16666666698</v>
      </c>
    </row>
    <row r="15" spans="1:12" s="17" customFormat="1" ht="15" customHeight="1" x14ac:dyDescent="0.2">
      <c r="A15" s="18"/>
      <c r="B15" s="87" t="s">
        <v>66</v>
      </c>
      <c r="C15" s="20">
        <f>Paiements!C16</f>
        <v>76.904236160513094</v>
      </c>
      <c r="D15" s="88">
        <f>Paiements!G16/L15*1000</f>
        <v>-1006.9065962301443</v>
      </c>
      <c r="E15" s="89">
        <f>Paiements!J16/$L15*1000</f>
        <v>0</v>
      </c>
      <c r="F15" s="90">
        <f>Paiements!K16/$L15*1000</f>
        <v>-6.9996955971246848</v>
      </c>
      <c r="G15" s="90">
        <f>Paiements!L16/$L15*1000</f>
        <v>0</v>
      </c>
      <c r="H15" s="91">
        <f t="shared" si="0"/>
        <v>-6.9996955971246848</v>
      </c>
      <c r="I15" s="92">
        <f>Paiements!Q16/L15*1000</f>
        <v>14.874294693004632</v>
      </c>
      <c r="J15" s="93">
        <f>Paiements!R16/L15*1000</f>
        <v>-999.03199713426443</v>
      </c>
      <c r="L15" s="78">
        <v>257009.83333333299</v>
      </c>
    </row>
    <row r="16" spans="1:12" s="17" customFormat="1" ht="15" customHeight="1" x14ac:dyDescent="0.2">
      <c r="A16" s="18"/>
      <c r="B16" s="79" t="s">
        <v>67</v>
      </c>
      <c r="C16" s="29">
        <f>Paiements!C17</f>
        <v>143.48943455506401</v>
      </c>
      <c r="D16" s="80">
        <f>Paiements!G17/L16*1000</f>
        <v>751.93639020518526</v>
      </c>
      <c r="E16" s="81">
        <f>Paiements!J17/$L16*1000</f>
        <v>0</v>
      </c>
      <c r="F16" s="82">
        <f>Paiements!K17/$L16*1000</f>
        <v>-182.96403409085553</v>
      </c>
      <c r="G16" s="82">
        <f>Paiements!L17/$L16*1000</f>
        <v>-98.383783913071511</v>
      </c>
      <c r="H16" s="83">
        <f t="shared" si="0"/>
        <v>-281.34781800392705</v>
      </c>
      <c r="I16" s="84">
        <f>Paiements!Q17/L16*1000</f>
        <v>15.898969618016876</v>
      </c>
      <c r="J16" s="85">
        <f>Paiements!R17/L16*1000</f>
        <v>486.48754181927501</v>
      </c>
      <c r="L16" s="86">
        <v>190754.5</v>
      </c>
    </row>
    <row r="17" spans="1:23" s="17" customFormat="1" ht="15" customHeight="1" x14ac:dyDescent="0.2">
      <c r="A17" s="18"/>
      <c r="B17" s="87" t="s">
        <v>68</v>
      </c>
      <c r="C17" s="20">
        <f>Paiements!C18</f>
        <v>97.648721486864005</v>
      </c>
      <c r="D17" s="88">
        <f>Paiements!G18/L17*1000</f>
        <v>-29.745897144436569</v>
      </c>
      <c r="E17" s="89">
        <f>Paiements!J18/$L17*1000</f>
        <v>0</v>
      </c>
      <c r="F17" s="90">
        <f>Paiements!K18/$L17*1000</f>
        <v>0</v>
      </c>
      <c r="G17" s="90">
        <f>Paiements!L18/$L17*1000</f>
        <v>0</v>
      </c>
      <c r="H17" s="91">
        <f t="shared" si="0"/>
        <v>0</v>
      </c>
      <c r="I17" s="92">
        <f>Paiements!Q18/L17*1000</f>
        <v>14.707037043087754</v>
      </c>
      <c r="J17" s="93">
        <f>Paiements!R18/L17*1000</f>
        <v>-15.038860101348812</v>
      </c>
      <c r="L17" s="78">
        <v>275449.5</v>
      </c>
    </row>
    <row r="18" spans="1:23" s="17" customFormat="1" ht="15" customHeight="1" x14ac:dyDescent="0.2">
      <c r="A18" s="18"/>
      <c r="B18" s="79" t="s">
        <v>69</v>
      </c>
      <c r="C18" s="29">
        <f>Paiements!C19</f>
        <v>98.321144283939404</v>
      </c>
      <c r="D18" s="80">
        <f>Paiements!G19/L18*1000</f>
        <v>-17.69757351710799</v>
      </c>
      <c r="E18" s="81">
        <f>Paiements!J19/$L18*1000</f>
        <v>0</v>
      </c>
      <c r="F18" s="82">
        <f>Paiements!K19/$L18*1000</f>
        <v>-15.370437627334493</v>
      </c>
      <c r="G18" s="82">
        <f>Paiements!L19/$L18*1000</f>
        <v>0</v>
      </c>
      <c r="H18" s="83">
        <f t="shared" si="0"/>
        <v>-15.370437627334493</v>
      </c>
      <c r="I18" s="84">
        <f>Paiements!Q19/L18*1000</f>
        <v>14.933752066543224</v>
      </c>
      <c r="J18" s="85">
        <f>Paiements!R19/L18*1000</f>
        <v>-18.134259077899262</v>
      </c>
      <c r="L18" s="86">
        <v>77323.166666666701</v>
      </c>
    </row>
    <row r="19" spans="1:23" s="17" customFormat="1" ht="15" customHeight="1" x14ac:dyDescent="0.2">
      <c r="A19" s="18"/>
      <c r="B19" s="87" t="s">
        <v>70</v>
      </c>
      <c r="C19" s="20">
        <f>Paiements!C20</f>
        <v>85.450998997769901</v>
      </c>
      <c r="D19" s="88">
        <f>Paiements!G20/L19*1000</f>
        <v>-493.85890448271778</v>
      </c>
      <c r="E19" s="89">
        <f>Paiements!J20/$L19*1000</f>
        <v>-358.26771501858843</v>
      </c>
      <c r="F19" s="90">
        <f>Paiements!K20/$L19*1000</f>
        <v>0</v>
      </c>
      <c r="G19" s="90">
        <f>Paiements!L20/$L19*1000</f>
        <v>0</v>
      </c>
      <c r="H19" s="91">
        <f t="shared" si="0"/>
        <v>-358.26771501858843</v>
      </c>
      <c r="I19" s="92">
        <f>Paiements!Q20/L19*1000</f>
        <v>15.813100272530775</v>
      </c>
      <c r="J19" s="93">
        <f>Paiements!R20/L19*1000</f>
        <v>-836.31351922877536</v>
      </c>
      <c r="L19" s="78">
        <v>53205</v>
      </c>
    </row>
    <row r="20" spans="1:23" s="17" customFormat="1" ht="15" customHeight="1" x14ac:dyDescent="0.2">
      <c r="A20" s="18"/>
      <c r="B20" s="79" t="s">
        <v>71</v>
      </c>
      <c r="C20" s="29">
        <f>Paiements!C21</f>
        <v>84.491995249493996</v>
      </c>
      <c r="D20" s="80">
        <f>Paiements!G21/L20*1000</f>
        <v>-544.92745688311402</v>
      </c>
      <c r="E20" s="81">
        <f>Paiements!J21/$L20*1000</f>
        <v>-526.12567163292874</v>
      </c>
      <c r="F20" s="82">
        <f>Paiements!K21/$L20*1000</f>
        <v>0</v>
      </c>
      <c r="G20" s="82">
        <f>Paiements!L21/$L20*1000</f>
        <v>0</v>
      </c>
      <c r="H20" s="83">
        <f t="shared" si="0"/>
        <v>-526.12567163292874</v>
      </c>
      <c r="I20" s="84">
        <f>Paiements!Q21/L20*1000</f>
        <v>14.604072326546122</v>
      </c>
      <c r="J20" s="85">
        <f>Paiements!R21/L20*1000</f>
        <v>-1056.4490561894966</v>
      </c>
      <c r="L20" s="86">
        <v>15789.5</v>
      </c>
    </row>
    <row r="21" spans="1:23" s="17" customFormat="1" ht="15" customHeight="1" x14ac:dyDescent="0.2">
      <c r="A21" s="18"/>
      <c r="B21" s="87" t="s">
        <v>72</v>
      </c>
      <c r="C21" s="20">
        <f>Paiements!C22</f>
        <v>79.6987288809853</v>
      </c>
      <c r="D21" s="88">
        <f>Paiements!G22/L21*1000</f>
        <v>-825.37018066041423</v>
      </c>
      <c r="E21" s="89">
        <f>Paiements!J22/$L21*1000</f>
        <v>-3.4408058683846705</v>
      </c>
      <c r="F21" s="90">
        <f>Paiements!K22/$L21*1000</f>
        <v>0</v>
      </c>
      <c r="G21" s="90">
        <f>Paiements!L22/$L21*1000</f>
        <v>0</v>
      </c>
      <c r="H21" s="91">
        <f t="shared" si="0"/>
        <v>-3.4408058683846705</v>
      </c>
      <c r="I21" s="92">
        <f>Paiements!Q22/L21*1000</f>
        <v>14.622675667668366</v>
      </c>
      <c r="J21" s="93">
        <f>Paiements!R22/L21*1000</f>
        <v>-814.1883108611305</v>
      </c>
      <c r="L21" s="78">
        <v>483230.16666666698</v>
      </c>
    </row>
    <row r="22" spans="1:23" s="17" customFormat="1" ht="15" customHeight="1" x14ac:dyDescent="0.2">
      <c r="A22" s="18"/>
      <c r="B22" s="79" t="s">
        <v>73</v>
      </c>
      <c r="C22" s="29">
        <f>Paiements!C23</f>
        <v>83.009982861507495</v>
      </c>
      <c r="D22" s="80">
        <f>Paiements!G23/L22*1000</f>
        <v>-627.25219392478107</v>
      </c>
      <c r="E22" s="81">
        <f>Paiements!J23/$L22*1000</f>
        <v>-682.57817233779645</v>
      </c>
      <c r="F22" s="82">
        <f>Paiements!K23/$L22*1000</f>
        <v>0</v>
      </c>
      <c r="G22" s="82">
        <f>Paiements!L23/$L22*1000</f>
        <v>0</v>
      </c>
      <c r="H22" s="83">
        <f t="shared" si="0"/>
        <v>-682.57817233779645</v>
      </c>
      <c r="I22" s="84">
        <f>Paiements!Q23/L22*1000</f>
        <v>14.885853951768125</v>
      </c>
      <c r="J22" s="85">
        <f>Paiements!R23/L22*1000</f>
        <v>-1294.9445123108094</v>
      </c>
      <c r="L22" s="86">
        <v>199625.83333333299</v>
      </c>
    </row>
    <row r="23" spans="1:23" s="17" customFormat="1" ht="15" customHeight="1" x14ac:dyDescent="0.2">
      <c r="A23" s="18"/>
      <c r="B23" s="87" t="s">
        <v>74</v>
      </c>
      <c r="C23" s="20">
        <f>Paiements!C24</f>
        <v>87.737146058462002</v>
      </c>
      <c r="D23" s="88">
        <f>Paiements!G24/L23*1000</f>
        <v>-379.4514984943545</v>
      </c>
      <c r="E23" s="89">
        <f>Paiements!J24/$L23*1000</f>
        <v>0</v>
      </c>
      <c r="F23" s="90">
        <f>Paiements!K24/$L23*1000</f>
        <v>0</v>
      </c>
      <c r="G23" s="90">
        <f>Paiements!L24/$L23*1000</f>
        <v>0</v>
      </c>
      <c r="H23" s="91">
        <f t="shared" si="0"/>
        <v>0</v>
      </c>
      <c r="I23" s="92">
        <f>Paiements!Q24/L23*1000</f>
        <v>13.808871719210014</v>
      </c>
      <c r="J23" s="93">
        <f>Paiements!R24/L23*1000</f>
        <v>-365.64262677514449</v>
      </c>
      <c r="L23" s="78">
        <v>616892.83333333302</v>
      </c>
    </row>
    <row r="24" spans="1:23" s="17" customFormat="1" ht="15" customHeight="1" x14ac:dyDescent="0.2">
      <c r="A24" s="18"/>
      <c r="B24" s="79" t="s">
        <v>75</v>
      </c>
      <c r="C24" s="29">
        <f>Paiements!C25</f>
        <v>78.605740946717503</v>
      </c>
      <c r="D24" s="80">
        <f>Paiements!G25/L24*1000</f>
        <v>-894.86164641904054</v>
      </c>
      <c r="E24" s="81">
        <f>Paiements!J25/$L24*1000</f>
        <v>-14.741444005492623</v>
      </c>
      <c r="F24" s="82">
        <f>Paiements!K25/$L24*1000</f>
        <v>0</v>
      </c>
      <c r="G24" s="82">
        <f>Paiements!L25/$L24*1000</f>
        <v>0</v>
      </c>
      <c r="H24" s="83">
        <f t="shared" si="0"/>
        <v>-14.741444005492623</v>
      </c>
      <c r="I24" s="84">
        <f>Paiements!Q25/L24*1000</f>
        <v>14.226980130224613</v>
      </c>
      <c r="J24" s="85">
        <f>Paiements!R25/L24*1000</f>
        <v>-895.37611029430855</v>
      </c>
      <c r="L24" s="86">
        <v>251923.66666666701</v>
      </c>
    </row>
    <row r="25" spans="1:23" s="17" customFormat="1" ht="15" customHeight="1" x14ac:dyDescent="0.2">
      <c r="A25" s="18"/>
      <c r="B25" s="87" t="s">
        <v>76</v>
      </c>
      <c r="C25" s="20">
        <f>Paiements!C26</f>
        <v>96.176431802016197</v>
      </c>
      <c r="D25" s="88">
        <f>Paiements!G26/L25*1000</f>
        <v>-62.942871465643094</v>
      </c>
      <c r="E25" s="89">
        <f>Paiements!J26/$L25*1000</f>
        <v>-41.936185128576071</v>
      </c>
      <c r="F25" s="90">
        <f>Paiements!K26/$L25*1000</f>
        <v>-53.680532358590199</v>
      </c>
      <c r="G25" s="90">
        <f>Paiements!L26/$L25*1000</f>
        <v>0</v>
      </c>
      <c r="H25" s="91">
        <f t="shared" si="0"/>
        <v>-95.61671748716627</v>
      </c>
      <c r="I25" s="92">
        <f>Paiements!Q26/L25*1000</f>
        <v>14.282610556895579</v>
      </c>
      <c r="J25" s="93">
        <f>Paiements!R26/L25*1000</f>
        <v>-144.27697839591377</v>
      </c>
      <c r="L25" s="78">
        <v>338717</v>
      </c>
    </row>
    <row r="26" spans="1:23" s="17" customFormat="1" ht="15" customHeight="1" x14ac:dyDescent="0.2">
      <c r="A26" s="18"/>
      <c r="B26" s="79" t="s">
        <v>77</v>
      </c>
      <c r="C26" s="29">
        <f>Paiements!C27</f>
        <v>103.884315284831</v>
      </c>
      <c r="D26" s="80">
        <f>Paiements!G27/L26*1000</f>
        <v>67.160174501614435</v>
      </c>
      <c r="E26" s="81">
        <f>Paiements!J27/$L26*1000</f>
        <v>0</v>
      </c>
      <c r="F26" s="82">
        <f>Paiements!K27/$L26*1000</f>
        <v>-91.216225456015579</v>
      </c>
      <c r="G26" s="82">
        <f>Paiements!L27/$L26*1000</f>
        <v>-5.1410986151400895</v>
      </c>
      <c r="H26" s="83">
        <f t="shared" si="0"/>
        <v>-96.357324071155674</v>
      </c>
      <c r="I26" s="84">
        <f>Paiements!Q27/L26*1000</f>
        <v>13.600607827148469</v>
      </c>
      <c r="J26" s="85">
        <f>Paiements!R27/L26*1000</f>
        <v>-15.596541742392775</v>
      </c>
      <c r="L26" s="86">
        <v>727838.5</v>
      </c>
    </row>
    <row r="27" spans="1:23" s="17" customFormat="1" ht="15" customHeight="1" x14ac:dyDescent="0.2">
      <c r="A27" s="18"/>
      <c r="B27" s="87" t="s">
        <v>78</v>
      </c>
      <c r="C27" s="20">
        <f>Paiements!C28</f>
        <v>67.804562676210296</v>
      </c>
      <c r="D27" s="88">
        <f>Paiements!G28/L27*1000</f>
        <v>-1680.2550169549531</v>
      </c>
      <c r="E27" s="89">
        <f>Paiements!J28/$L27*1000</f>
        <v>-229.4426171183303</v>
      </c>
      <c r="F27" s="90">
        <f>Paiements!K28/$L27*1000</f>
        <v>0</v>
      </c>
      <c r="G27" s="90">
        <f>Paiements!L28/$L27*1000</f>
        <v>0</v>
      </c>
      <c r="H27" s="91">
        <f t="shared" si="0"/>
        <v>-229.4426171183303</v>
      </c>
      <c r="I27" s="92">
        <f>Paiements!Q28/L27*1000</f>
        <v>13.454916650726343</v>
      </c>
      <c r="J27" s="93">
        <f>Paiements!R28/L27*1000</f>
        <v>-1896.2427174225572</v>
      </c>
      <c r="L27" s="78">
        <v>319768.83333333302</v>
      </c>
    </row>
    <row r="28" spans="1:23" s="17" customFormat="1" ht="15" customHeight="1" x14ac:dyDescent="0.2">
      <c r="A28" s="18"/>
      <c r="B28" s="79" t="s">
        <v>79</v>
      </c>
      <c r="C28" s="29">
        <f>Paiements!C29</f>
        <v>90.516300350965693</v>
      </c>
      <c r="D28" s="80">
        <f>Paiements!G29/L28*1000</f>
        <v>-255.32826904758298</v>
      </c>
      <c r="E28" s="81">
        <f>Paiements!J29/$L28*1000</f>
        <v>-133.15047504431504</v>
      </c>
      <c r="F28" s="82">
        <f>Paiements!K29/$L28*1000</f>
        <v>-84.493088748281352</v>
      </c>
      <c r="G28" s="82">
        <f>Paiements!L29/$L28*1000</f>
        <v>0</v>
      </c>
      <c r="H28" s="83">
        <f t="shared" si="0"/>
        <v>-217.64356379259641</v>
      </c>
      <c r="I28" s="84">
        <f>Paiements!Q29/L28*1000</f>
        <v>-579.85498244873577</v>
      </c>
      <c r="J28" s="85">
        <f>Paiements!R29/L28*1000</f>
        <v>-1052.8268152889152</v>
      </c>
      <c r="L28" s="86">
        <v>173776.66666666701</v>
      </c>
    </row>
    <row r="29" spans="1:23" s="17" customFormat="1" ht="15" customHeight="1" x14ac:dyDescent="0.2">
      <c r="A29" s="18"/>
      <c r="B29" s="87" t="s">
        <v>80</v>
      </c>
      <c r="C29" s="20">
        <f>Paiements!C30</f>
        <v>143.318431156267</v>
      </c>
      <c r="D29" s="88">
        <f>Paiements!G30/L29*1000</f>
        <v>748.97972544925392</v>
      </c>
      <c r="E29" s="89">
        <f>Paiements!J30/$L29*1000</f>
        <v>0</v>
      </c>
      <c r="F29" s="90">
        <f>Paiements!K30/$L29*1000</f>
        <v>-162.348020678593</v>
      </c>
      <c r="G29" s="90">
        <f>Paiements!L30/$L29*1000</f>
        <v>-69.787939360961914</v>
      </c>
      <c r="H29" s="91">
        <f t="shared" si="0"/>
        <v>-232.1359600395549</v>
      </c>
      <c r="I29" s="92">
        <f>Paiements!Q30/L29*1000</f>
        <v>13.90612893544796</v>
      </c>
      <c r="J29" s="93">
        <f>Paiements!R30/L29*1000</f>
        <v>530.7498943451468</v>
      </c>
      <c r="K29" s="18"/>
      <c r="L29" s="78">
        <v>462606.16666666698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 x14ac:dyDescent="0.2">
      <c r="A30" s="94"/>
      <c r="B30" s="95" t="s">
        <v>81</v>
      </c>
      <c r="C30" s="96">
        <f>Paiements!C31</f>
        <v>63.980919752407502</v>
      </c>
      <c r="D30" s="97">
        <f>Paiements!G31/L30*1000</f>
        <v>-1997.5945795243774</v>
      </c>
      <c r="E30" s="98">
        <f>Paiements!J31/$L30*1000</f>
        <v>-62.610701521523275</v>
      </c>
      <c r="F30" s="99">
        <f>Paiements!K31/$L30*1000</f>
        <v>-6.6258558920264656</v>
      </c>
      <c r="G30" s="99">
        <f>Paiements!L31/$L30*1000</f>
        <v>0</v>
      </c>
      <c r="H30" s="100">
        <f t="shared" si="0"/>
        <v>-69.236557413549747</v>
      </c>
      <c r="I30" s="101">
        <f>Paiements!Q31/L30*1000</f>
        <v>-247.19728220614206</v>
      </c>
      <c r="J30" s="102">
        <f>Paiements!R31/L30*1000</f>
        <v>-2314.0284191440696</v>
      </c>
      <c r="K30" s="18"/>
      <c r="L30" s="103">
        <v>70204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x14ac:dyDescent="0.2">
      <c r="B31" s="104" t="s">
        <v>82</v>
      </c>
    </row>
  </sheetData>
  <mergeCells count="7">
    <mergeCell ref="B1:J1"/>
    <mergeCell ref="L3:L4"/>
    <mergeCell ref="J3:J4"/>
    <mergeCell ref="I3:I4"/>
    <mergeCell ref="E3:H3"/>
    <mergeCell ref="D3:D4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Paiements</vt:lpstr>
      <vt:lpstr>Paiements_par_habitant</vt:lpstr>
      <vt:lpstr>Druckbereich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2012-05-21T08:56:40Z</cp:lastPrinted>
  <dcterms:created xsi:type="dcterms:W3CDTF">2007-03-30T08:04:01Z</dcterms:created>
  <dcterms:modified xsi:type="dcterms:W3CDTF">2015-06-19T09:16:46Z</dcterms:modified>
</cp:coreProperties>
</file>