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45" windowWidth="18780" windowHeight="11760"/>
  </bookViews>
  <sheets>
    <sheet name="Info" sheetId="1" r:id="rId1"/>
    <sheet name="PP" sheetId="2" r:id="rId2"/>
    <sheet name="RIS" sheetId="3" r:id="rId3"/>
    <sheet name="Fortunes" sheetId="4" r:id="rId4"/>
    <sheet name="PM" sheetId="5" r:id="rId5"/>
    <sheet name="REPART" sheetId="6" r:id="rId6"/>
    <sheet name="AFA_totale" sheetId="7" r:id="rId7"/>
    <sheet name="AFA_par_habitant" sheetId="8" r:id="rId8"/>
    <sheet name="AFA_pourcent" sheetId="9" r:id="rId9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H2" i="9"/>
  <c r="A1"/>
  <c r="I33" i="8"/>
  <c r="H5"/>
  <c r="G5"/>
  <c r="F5"/>
  <c r="E5"/>
  <c r="D5"/>
  <c r="C5"/>
  <c r="I1"/>
  <c r="B1"/>
  <c r="D32" i="7"/>
  <c r="D32" i="8" s="1"/>
  <c r="D31" i="7"/>
  <c r="D30"/>
  <c r="D30" i="8" s="1"/>
  <c r="D29" i="7"/>
  <c r="D28"/>
  <c r="D28" i="8" s="1"/>
  <c r="D27" i="7"/>
  <c r="D26"/>
  <c r="D26" i="8" s="1"/>
  <c r="D25" i="7"/>
  <c r="D24"/>
  <c r="D24" i="8" s="1"/>
  <c r="D23" i="7"/>
  <c r="D22"/>
  <c r="D22" i="8" s="1"/>
  <c r="D21" i="7"/>
  <c r="D20"/>
  <c r="D20" i="8" s="1"/>
  <c r="D19" i="7"/>
  <c r="D18"/>
  <c r="D18" i="8" s="1"/>
  <c r="D17" i="7"/>
  <c r="D16"/>
  <c r="D16" i="8" s="1"/>
  <c r="D15" i="7"/>
  <c r="D14"/>
  <c r="D14" i="8" s="1"/>
  <c r="D13" i="7"/>
  <c r="D12"/>
  <c r="D12" i="8" s="1"/>
  <c r="D11" i="7"/>
  <c r="D10"/>
  <c r="D10" i="8" s="1"/>
  <c r="D9" i="7"/>
  <c r="D8"/>
  <c r="D8" i="8" s="1"/>
  <c r="D7" i="7"/>
  <c r="H5"/>
  <c r="G5"/>
  <c r="F5"/>
  <c r="E5"/>
  <c r="D5"/>
  <c r="C5"/>
  <c r="H1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I1"/>
  <c r="B1"/>
  <c r="C35" i="5"/>
  <c r="B35"/>
  <c r="D34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F7" i="7" s="1"/>
  <c r="D3" i="5"/>
  <c r="A1"/>
  <c r="B35" i="4"/>
  <c r="C34"/>
  <c r="D34" s="1"/>
  <c r="E32" i="7" s="1"/>
  <c r="C33" i="4"/>
  <c r="D33" s="1"/>
  <c r="E31" i="7" s="1"/>
  <c r="C32" i="4"/>
  <c r="D32" s="1"/>
  <c r="E30" i="7" s="1"/>
  <c r="C31" i="4"/>
  <c r="D31" s="1"/>
  <c r="E29" i="7" s="1"/>
  <c r="C30" i="4"/>
  <c r="D30" s="1"/>
  <c r="E28" i="7" s="1"/>
  <c r="C29" i="4"/>
  <c r="D29" s="1"/>
  <c r="E27" i="7" s="1"/>
  <c r="C28" i="4"/>
  <c r="D28" s="1"/>
  <c r="E26" i="7" s="1"/>
  <c r="C27" i="4"/>
  <c r="D27" s="1"/>
  <c r="E25" i="7" s="1"/>
  <c r="C26" i="4"/>
  <c r="D26" s="1"/>
  <c r="E24" i="7" s="1"/>
  <c r="C25" i="4"/>
  <c r="D25" s="1"/>
  <c r="E23" i="7" s="1"/>
  <c r="C24" i="4"/>
  <c r="D24" s="1"/>
  <c r="E22" i="7" s="1"/>
  <c r="C23" i="4"/>
  <c r="D23" s="1"/>
  <c r="E21" i="7" s="1"/>
  <c r="C22" i="4"/>
  <c r="D22" s="1"/>
  <c r="E20" i="7" s="1"/>
  <c r="C21" i="4"/>
  <c r="D21" s="1"/>
  <c r="E19" i="7" s="1"/>
  <c r="C20" i="4"/>
  <c r="D20" s="1"/>
  <c r="E18" i="7" s="1"/>
  <c r="C19" i="4"/>
  <c r="D19" s="1"/>
  <c r="E17" i="7" s="1"/>
  <c r="C18" i="4"/>
  <c r="D18" s="1"/>
  <c r="E16" i="7" s="1"/>
  <c r="C17" i="4"/>
  <c r="D17" s="1"/>
  <c r="E15" i="7" s="1"/>
  <c r="C16" i="4"/>
  <c r="D16" s="1"/>
  <c r="E14" i="7" s="1"/>
  <c r="C15" i="4"/>
  <c r="D15" s="1"/>
  <c r="E13" i="7" s="1"/>
  <c r="C14" i="4"/>
  <c r="D14" s="1"/>
  <c r="E12" i="7" s="1"/>
  <c r="C13" i="4"/>
  <c r="D13" s="1"/>
  <c r="E11" i="7" s="1"/>
  <c r="C12" i="4"/>
  <c r="D12" s="1"/>
  <c r="E10" i="7" s="1"/>
  <c r="C11" i="4"/>
  <c r="D11" s="1"/>
  <c r="E9" i="7" s="1"/>
  <c r="C10" i="4"/>
  <c r="D10" s="1"/>
  <c r="E8" i="7" s="1"/>
  <c r="C9" i="4"/>
  <c r="D9" s="1"/>
  <c r="D3"/>
  <c r="A1"/>
  <c r="C33" i="3"/>
  <c r="C5"/>
  <c r="C3"/>
  <c r="B1"/>
  <c r="I33" i="2"/>
  <c r="H33"/>
  <c r="G33"/>
  <c r="F33"/>
  <c r="E33"/>
  <c r="D33"/>
  <c r="C33"/>
  <c r="J32"/>
  <c r="J31"/>
  <c r="C31" i="7" s="1"/>
  <c r="J30" i="2"/>
  <c r="C30" i="7" s="1"/>
  <c r="J29" i="2"/>
  <c r="C29" i="7" s="1"/>
  <c r="J28" i="2"/>
  <c r="C28" i="7" s="1"/>
  <c r="J27" i="2"/>
  <c r="C27" i="7" s="1"/>
  <c r="J26" i="2"/>
  <c r="C26" i="7" s="1"/>
  <c r="J25" i="2"/>
  <c r="C25" i="7" s="1"/>
  <c r="J24" i="2"/>
  <c r="C24" i="7" s="1"/>
  <c r="J23" i="2"/>
  <c r="C23" i="7" s="1"/>
  <c r="J22" i="2"/>
  <c r="C22" i="7" s="1"/>
  <c r="J21" i="2"/>
  <c r="C21" i="7" s="1"/>
  <c r="J20" i="2"/>
  <c r="C20" i="7" s="1"/>
  <c r="J19" i="2"/>
  <c r="C19" i="7" s="1"/>
  <c r="J18" i="2"/>
  <c r="C18" i="7" s="1"/>
  <c r="J17" i="2"/>
  <c r="C17" i="7" s="1"/>
  <c r="J16" i="2"/>
  <c r="C16" i="7" s="1"/>
  <c r="J15" i="2"/>
  <c r="C15" i="7" s="1"/>
  <c r="J14" i="2"/>
  <c r="C14" i="7" s="1"/>
  <c r="J13" i="2"/>
  <c r="C13" i="7" s="1"/>
  <c r="J12" i="2"/>
  <c r="C12" i="7" s="1"/>
  <c r="J11" i="2"/>
  <c r="C11" i="7" s="1"/>
  <c r="J10" i="2"/>
  <c r="G10" i="6" s="1"/>
  <c r="H10" s="1"/>
  <c r="I10" s="1"/>
  <c r="G10" i="7" s="1"/>
  <c r="J9" i="2"/>
  <c r="G9" i="6" s="1"/>
  <c r="H9" s="1"/>
  <c r="I9" s="1"/>
  <c r="G9" i="7" s="1"/>
  <c r="J8" i="2"/>
  <c r="G8" i="6" s="1"/>
  <c r="H8" s="1"/>
  <c r="I8" s="1"/>
  <c r="G8" i="7" s="1"/>
  <c r="J7" i="2"/>
  <c r="G7" i="6" s="1"/>
  <c r="J1" i="2"/>
  <c r="B1"/>
  <c r="A4" i="1"/>
  <c r="D1" i="7" s="1"/>
  <c r="A3" i="1"/>
  <c r="G8" i="8" l="1"/>
  <c r="G10"/>
  <c r="E7" i="7"/>
  <c r="D35" i="4"/>
  <c r="E9" i="8"/>
  <c r="E11"/>
  <c r="E13"/>
  <c r="E15"/>
  <c r="E17"/>
  <c r="E19"/>
  <c r="E21"/>
  <c r="E23"/>
  <c r="E25"/>
  <c r="E27"/>
  <c r="E29"/>
  <c r="E31"/>
  <c r="H7" i="6"/>
  <c r="I7" s="1"/>
  <c r="G9" i="8"/>
  <c r="E8"/>
  <c r="E10"/>
  <c r="E12"/>
  <c r="E14"/>
  <c r="E16"/>
  <c r="E18"/>
  <c r="E20"/>
  <c r="E22"/>
  <c r="E24"/>
  <c r="E26"/>
  <c r="E28"/>
  <c r="E30"/>
  <c r="E32"/>
  <c r="C13"/>
  <c r="C15"/>
  <c r="H15" i="7"/>
  <c r="C19" i="8"/>
  <c r="C23"/>
  <c r="H23" i="7"/>
  <c r="C25" i="8"/>
  <c r="C29"/>
  <c r="H29" i="7"/>
  <c r="C31" i="8"/>
  <c r="C12"/>
  <c r="C14"/>
  <c r="C16"/>
  <c r="C18"/>
  <c r="C20"/>
  <c r="C22"/>
  <c r="C24"/>
  <c r="C26"/>
  <c r="C28"/>
  <c r="C30"/>
  <c r="C32" i="7"/>
  <c r="G32" i="6"/>
  <c r="H32" s="1"/>
  <c r="F7" i="8"/>
  <c r="F33" i="7"/>
  <c r="F33" i="8" s="1"/>
  <c r="G1" i="2"/>
  <c r="J33"/>
  <c r="B2" i="3"/>
  <c r="A2" i="5"/>
  <c r="D35"/>
  <c r="E1" i="6"/>
  <c r="C7" i="7"/>
  <c r="C8"/>
  <c r="C9"/>
  <c r="C10"/>
  <c r="C14" i="9"/>
  <c r="C22"/>
  <c r="A2"/>
  <c r="E1" i="8"/>
  <c r="C11"/>
  <c r="C17"/>
  <c r="H17" i="7"/>
  <c r="C21" i="8"/>
  <c r="C27"/>
  <c r="H27" i="7"/>
  <c r="A2" i="4"/>
  <c r="G11" i="6"/>
  <c r="H11" s="1"/>
  <c r="I11" s="1"/>
  <c r="G11" i="7" s="1"/>
  <c r="G12" i="6"/>
  <c r="H12" s="1"/>
  <c r="I12" s="1"/>
  <c r="G12" i="7" s="1"/>
  <c r="G13" i="6"/>
  <c r="H13" s="1"/>
  <c r="I13" s="1"/>
  <c r="G13" i="7" s="1"/>
  <c r="G14" i="6"/>
  <c r="H14" s="1"/>
  <c r="I14" s="1"/>
  <c r="G14" i="7" s="1"/>
  <c r="H14" s="1"/>
  <c r="G15" i="6"/>
  <c r="H15" s="1"/>
  <c r="I15" s="1"/>
  <c r="G15" i="7" s="1"/>
  <c r="G16" i="6"/>
  <c r="H16" s="1"/>
  <c r="I16" s="1"/>
  <c r="G16" i="7" s="1"/>
  <c r="G17" i="6"/>
  <c r="H17" s="1"/>
  <c r="I17" s="1"/>
  <c r="G17" i="7" s="1"/>
  <c r="G18" i="6"/>
  <c r="H18" s="1"/>
  <c r="I18" s="1"/>
  <c r="G18" i="7" s="1"/>
  <c r="H18" s="1"/>
  <c r="G19" i="6"/>
  <c r="H19" s="1"/>
  <c r="I19" s="1"/>
  <c r="G19" i="7" s="1"/>
  <c r="G20" i="6"/>
  <c r="H20" s="1"/>
  <c r="I20" s="1"/>
  <c r="G20" i="7" s="1"/>
  <c r="G21" i="6"/>
  <c r="H21" s="1"/>
  <c r="I21" s="1"/>
  <c r="G21" i="7" s="1"/>
  <c r="G22" i="6"/>
  <c r="H22" s="1"/>
  <c r="I22" s="1"/>
  <c r="G22" i="7" s="1"/>
  <c r="H22" s="1"/>
  <c r="G23" i="6"/>
  <c r="H23" s="1"/>
  <c r="I23" s="1"/>
  <c r="G23" i="7" s="1"/>
  <c r="G24" i="6"/>
  <c r="H24" s="1"/>
  <c r="I24" s="1"/>
  <c r="G24" i="7" s="1"/>
  <c r="G25" i="6"/>
  <c r="H25" s="1"/>
  <c r="I25" s="1"/>
  <c r="G25" i="7" s="1"/>
  <c r="G26" i="6"/>
  <c r="H26" s="1"/>
  <c r="I26" s="1"/>
  <c r="G26" i="7" s="1"/>
  <c r="H26" s="1"/>
  <c r="G27" i="6"/>
  <c r="H27" s="1"/>
  <c r="I27" s="1"/>
  <c r="G27" i="7" s="1"/>
  <c r="G28" i="6"/>
  <c r="H28" s="1"/>
  <c r="I28" s="1"/>
  <c r="G28" i="7" s="1"/>
  <c r="G29" i="6"/>
  <c r="H29" s="1"/>
  <c r="I29" s="1"/>
  <c r="G29" i="7" s="1"/>
  <c r="G30" i="6"/>
  <c r="H30" s="1"/>
  <c r="I30" s="1"/>
  <c r="G30" i="7" s="1"/>
  <c r="H30" s="1"/>
  <c r="G31" i="6"/>
  <c r="H31" s="1"/>
  <c r="I31" s="1"/>
  <c r="G31" i="7" s="1"/>
  <c r="I32" i="6"/>
  <c r="G32" i="7" s="1"/>
  <c r="E33" i="6"/>
  <c r="D33" i="7"/>
  <c r="D7" i="8"/>
  <c r="D9"/>
  <c r="D11"/>
  <c r="D13"/>
  <c r="D15"/>
  <c r="D17"/>
  <c r="D19"/>
  <c r="D21"/>
  <c r="D23"/>
  <c r="D25"/>
  <c r="D27"/>
  <c r="D29"/>
  <c r="D31"/>
  <c r="G31" l="1"/>
  <c r="H31" i="7"/>
  <c r="F29" i="9"/>
  <c r="H30" i="8"/>
  <c r="E29" i="9"/>
  <c r="D29"/>
  <c r="B29"/>
  <c r="C29"/>
  <c r="F25"/>
  <c r="H26" i="8"/>
  <c r="E25" i="9"/>
  <c r="D25"/>
  <c r="B25"/>
  <c r="C25"/>
  <c r="F21"/>
  <c r="H22" i="8"/>
  <c r="E21" i="9"/>
  <c r="C21"/>
  <c r="D21"/>
  <c r="B21"/>
  <c r="F17"/>
  <c r="H18" i="8"/>
  <c r="E17" i="9"/>
  <c r="D17"/>
  <c r="B17"/>
  <c r="C17"/>
  <c r="F13"/>
  <c r="H14" i="8"/>
  <c r="E13" i="9"/>
  <c r="D13"/>
  <c r="B13"/>
  <c r="C13"/>
  <c r="G32" i="8"/>
  <c r="G28"/>
  <c r="G24"/>
  <c r="G20"/>
  <c r="G16"/>
  <c r="G12"/>
  <c r="E26" i="9"/>
  <c r="H27" i="8"/>
  <c r="F26" i="9"/>
  <c r="E16"/>
  <c r="H17" i="8"/>
  <c r="F16" i="9"/>
  <c r="C9" i="8"/>
  <c r="H9" i="7"/>
  <c r="E28" i="9"/>
  <c r="H29" i="8"/>
  <c r="F28" i="9"/>
  <c r="E22"/>
  <c r="H23" i="8"/>
  <c r="F22" i="9"/>
  <c r="E14"/>
  <c r="H15" i="8"/>
  <c r="F14" i="9"/>
  <c r="G7" i="7"/>
  <c r="I33" i="6"/>
  <c r="G28" i="9"/>
  <c r="G29" i="8"/>
  <c r="G26" i="9"/>
  <c r="G27" i="8"/>
  <c r="G25"/>
  <c r="G22" i="9"/>
  <c r="G23" i="8"/>
  <c r="G21"/>
  <c r="G19"/>
  <c r="G16" i="9"/>
  <c r="G17" i="8"/>
  <c r="G14" i="9"/>
  <c r="G15" i="8"/>
  <c r="G13"/>
  <c r="G11"/>
  <c r="C10"/>
  <c r="H10" i="7"/>
  <c r="C8" i="8"/>
  <c r="H8" i="7"/>
  <c r="E33"/>
  <c r="E7" i="8"/>
  <c r="B26" i="9"/>
  <c r="H28" i="7"/>
  <c r="H24"/>
  <c r="H20"/>
  <c r="H16"/>
  <c r="H12"/>
  <c r="B28" i="9"/>
  <c r="B22"/>
  <c r="B14"/>
  <c r="H21" i="7"/>
  <c r="H11"/>
  <c r="C28" i="9"/>
  <c r="C16"/>
  <c r="H25" i="7"/>
  <c r="H19"/>
  <c r="H13"/>
  <c r="G33" i="6"/>
  <c r="H33" s="1"/>
  <c r="D28" i="9"/>
  <c r="D26"/>
  <c r="D22"/>
  <c r="D16"/>
  <c r="D14"/>
  <c r="D33" i="8"/>
  <c r="G29" i="9"/>
  <c r="G30" i="8"/>
  <c r="G25" i="9"/>
  <c r="G26" i="8"/>
  <c r="G21" i="9"/>
  <c r="G22" i="8"/>
  <c r="G17" i="9"/>
  <c r="G18" i="8"/>
  <c r="G13" i="9"/>
  <c r="G14" i="8"/>
  <c r="C33" i="7"/>
  <c r="C7" i="8"/>
  <c r="H7" i="7"/>
  <c r="D6" i="9" s="1"/>
  <c r="C32" i="8"/>
  <c r="H32" i="7"/>
  <c r="B16" i="9"/>
  <c r="H16" s="1"/>
  <c r="C26"/>
  <c r="F31" l="1"/>
  <c r="H32" i="8"/>
  <c r="E31" i="9"/>
  <c r="D31"/>
  <c r="C31"/>
  <c r="C33" i="8"/>
  <c r="E18" i="9"/>
  <c r="H19" i="8"/>
  <c r="F18" i="9"/>
  <c r="C18"/>
  <c r="D18"/>
  <c r="B18"/>
  <c r="E10"/>
  <c r="H11" i="8"/>
  <c r="F10" i="9"/>
  <c r="C10"/>
  <c r="D10"/>
  <c r="B10"/>
  <c r="F15"/>
  <c r="H16" i="8"/>
  <c r="E15" i="9"/>
  <c r="D15"/>
  <c r="C15"/>
  <c r="B15"/>
  <c r="F23"/>
  <c r="H24" i="8"/>
  <c r="E23" i="9"/>
  <c r="D23"/>
  <c r="C23"/>
  <c r="B23"/>
  <c r="F7"/>
  <c r="H8" i="8"/>
  <c r="E7" i="9"/>
  <c r="G7"/>
  <c r="D7"/>
  <c r="D34" s="1"/>
  <c r="D35" s="1"/>
  <c r="C7"/>
  <c r="E30"/>
  <c r="H31" i="8"/>
  <c r="F30" i="9"/>
  <c r="C30"/>
  <c r="D30"/>
  <c r="B30"/>
  <c r="B31"/>
  <c r="H14"/>
  <c r="H28"/>
  <c r="H26"/>
  <c r="B7"/>
  <c r="H7" s="1"/>
  <c r="H21"/>
  <c r="G30"/>
  <c r="E6"/>
  <c r="H7" i="8"/>
  <c r="F6" i="9"/>
  <c r="H33" i="7"/>
  <c r="C6" i="9"/>
  <c r="E12"/>
  <c r="H13" i="8"/>
  <c r="F12" i="9"/>
  <c r="D12"/>
  <c r="B12"/>
  <c r="C12"/>
  <c r="E24"/>
  <c r="H25" i="8"/>
  <c r="F24" i="9"/>
  <c r="D24"/>
  <c r="B24"/>
  <c r="C24"/>
  <c r="E20"/>
  <c r="H21" i="8"/>
  <c r="F20" i="9"/>
  <c r="D20"/>
  <c r="C20"/>
  <c r="B20"/>
  <c r="F11"/>
  <c r="H12" i="8"/>
  <c r="E11" i="9"/>
  <c r="D11"/>
  <c r="C11"/>
  <c r="B11"/>
  <c r="F19"/>
  <c r="H20" i="8"/>
  <c r="E19" i="9"/>
  <c r="B19"/>
  <c r="D19"/>
  <c r="C19"/>
  <c r="F27"/>
  <c r="H28" i="8"/>
  <c r="E27" i="9"/>
  <c r="D27"/>
  <c r="C27"/>
  <c r="B27"/>
  <c r="D32"/>
  <c r="E33" i="8"/>
  <c r="F9" i="9"/>
  <c r="H10" i="8"/>
  <c r="E9" i="9"/>
  <c r="G9"/>
  <c r="D9"/>
  <c r="C9"/>
  <c r="G6"/>
  <c r="G33" i="7"/>
  <c r="G7" i="8"/>
  <c r="E8" i="9"/>
  <c r="H9" i="8"/>
  <c r="F8" i="9"/>
  <c r="D8"/>
  <c r="G8"/>
  <c r="C8"/>
  <c r="B6"/>
  <c r="H22"/>
  <c r="B9"/>
  <c r="H9" s="1"/>
  <c r="G10"/>
  <c r="G12"/>
  <c r="G18"/>
  <c r="G20"/>
  <c r="G24"/>
  <c r="B8"/>
  <c r="H8" s="1"/>
  <c r="G11"/>
  <c r="G15"/>
  <c r="G19"/>
  <c r="G23"/>
  <c r="G27"/>
  <c r="G31"/>
  <c r="H13"/>
  <c r="H17"/>
  <c r="H25"/>
  <c r="H29"/>
  <c r="B37" l="1"/>
  <c r="B38" s="1"/>
  <c r="H6"/>
  <c r="G32"/>
  <c r="G33" i="8"/>
  <c r="C37" i="9"/>
  <c r="C38" s="1"/>
  <c r="F37"/>
  <c r="F38" s="1"/>
  <c r="E37"/>
  <c r="E38" s="1"/>
  <c r="H27"/>
  <c r="H19"/>
  <c r="H11"/>
  <c r="H20"/>
  <c r="H30"/>
  <c r="H23"/>
  <c r="H15"/>
  <c r="H10"/>
  <c r="H18"/>
  <c r="D37"/>
  <c r="D38" s="1"/>
  <c r="G37"/>
  <c r="G38" s="1"/>
  <c r="G34"/>
  <c r="G35" s="1"/>
  <c r="H33" i="8"/>
  <c r="F32" i="9"/>
  <c r="F34" s="1"/>
  <c r="F35" s="1"/>
  <c r="E32"/>
  <c r="E34" s="1"/>
  <c r="E35" s="1"/>
  <c r="C32"/>
  <c r="C34" s="1"/>
  <c r="C35" s="1"/>
  <c r="H24"/>
  <c r="H12"/>
  <c r="H31"/>
  <c r="B32"/>
  <c r="H32" s="1"/>
  <c r="B34" l="1"/>
  <c r="B35" s="1"/>
</calcChain>
</file>

<file path=xl/sharedStrings.xml><?xml version="1.0" encoding="utf-8"?>
<sst xmlns="http://schemas.openxmlformats.org/spreadsheetml/2006/main" count="444" uniqueCount="117">
  <si>
    <t>Assiette fiscale agrégée (AFA)</t>
  </si>
  <si>
    <t>Feuille d'excel</t>
  </si>
  <si>
    <t>Contenu</t>
  </si>
  <si>
    <t>PP</t>
  </si>
  <si>
    <t>Revenu des personnes physiques</t>
  </si>
  <si>
    <t>RIS</t>
  </si>
  <si>
    <t>Revenu pour l’imposition à la source</t>
  </si>
  <si>
    <t>Fortunes</t>
  </si>
  <si>
    <t>Fortune des personnes physiques</t>
  </si>
  <si>
    <t>PM</t>
  </si>
  <si>
    <t>Bénéfices des personnes morales</t>
  </si>
  <si>
    <t>REPART</t>
  </si>
  <si>
    <t>Répartitions fiscales</t>
  </si>
  <si>
    <t>Informations</t>
  </si>
  <si>
    <t>Environnement</t>
  </si>
  <si>
    <t>Produktion</t>
  </si>
  <si>
    <t>Type</t>
  </si>
  <si>
    <t>Berechnung</t>
  </si>
  <si>
    <t>WS</t>
  </si>
  <si>
    <t>FA_2015_20140616</t>
  </si>
  <si>
    <t>SWS</t>
  </si>
  <si>
    <t>RA_2015_20140616</t>
  </si>
  <si>
    <t>AnRef</t>
  </si>
  <si>
    <t>AnCal</t>
  </si>
  <si>
    <t>Colonne</t>
  </si>
  <si>
    <t>C</t>
  </si>
  <si>
    <t>D</t>
  </si>
  <si>
    <t>E</t>
  </si>
  <si>
    <t>F</t>
  </si>
  <si>
    <t>G</t>
  </si>
  <si>
    <t>H</t>
  </si>
  <si>
    <t>I</t>
  </si>
  <si>
    <t>J</t>
  </si>
  <si>
    <t>Formule</t>
  </si>
  <si>
    <t>J = I - (E / 1000 * H)</t>
  </si>
  <si>
    <t>Nombre total de contribuables</t>
  </si>
  <si>
    <t>Revenu imposable total</t>
  </si>
  <si>
    <t>Revenu minimal déterminant par contribuable</t>
  </si>
  <si>
    <t>Nombre de contribuables avec revenu imposable plus bas que le revenu minimal déterminant</t>
  </si>
  <si>
    <t>Revenu imposable des contribuables avec revenu imposable plus bas que le revenu minimal déterminant</t>
  </si>
  <si>
    <t>Nombre de contribuables avec revenu imposable plus élevé que le revenu minimal déterminant</t>
  </si>
  <si>
    <t>Revenu imposable des contribuables avec revenu imposable plus grand ou égal au revenu minimal déterminant</t>
  </si>
  <si>
    <t>Revenu déterminant des personnes physiques</t>
  </si>
  <si>
    <t>Source des données</t>
  </si>
  <si>
    <t>AFC</t>
  </si>
  <si>
    <t>LIFD art. 214
al. 2 et 3</t>
  </si>
  <si>
    <t>Unité</t>
  </si>
  <si>
    <t>CHF 1'000</t>
  </si>
  <si>
    <t>CHF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</si>
  <si>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</si>
  <si>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</si>
  <si>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</si>
  <si>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</si>
  <si>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</si>
  <si>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</si>
  <si>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</si>
  <si>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</si>
  <si>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</si>
  <si>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</si>
  <si>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</si>
  <si>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</si>
  <si>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</si>
  <si>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</si>
  <si>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</si>
  <si>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</si>
  <si>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</si>
  <si>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</si>
  <si>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</si>
  <si>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</si>
  <si>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</si>
  <si>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</si>
  <si>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</si>
  <si>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</si>
  <si>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</si>
  <si>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</si>
  <si>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Total</t>
  </si>
  <si>
    <t>Revenu déterminant imposé à la source</t>
  </si>
  <si>
    <t>B</t>
  </si>
  <si>
    <t>D = B * C</t>
  </si>
  <si>
    <t>Fortune nette</t>
  </si>
  <si>
    <t>Facteur alpha</t>
  </si>
  <si>
    <t>Fortune déterminante</t>
  </si>
  <si>
    <t>Art. 13 OPFCC</t>
  </si>
  <si>
    <t>D = B + C</t>
  </si>
  <si>
    <t>Bénéfice déterminant des sociétés sans statut fiscal spécial</t>
  </si>
  <si>
    <t>Bénéfice déterminant des sociétés avec statut fiscal spécial</t>
  </si>
  <si>
    <t>Bénéfice déterminant des personnes morales</t>
  </si>
  <si>
    <t>Facteurs</t>
  </si>
  <si>
    <t>Beta (Holding)</t>
  </si>
  <si>
    <t>Beta (Domicile)</t>
  </si>
  <si>
    <t>Beta (Mixtes)</t>
  </si>
  <si>
    <t>Epsilon</t>
  </si>
  <si>
    <t>E = D - C</t>
  </si>
  <si>
    <t>H = G / F</t>
  </si>
  <si>
    <t>I = H * E</t>
  </si>
  <si>
    <t>Au profit
d'autres
cantons</t>
  </si>
  <si>
    <t>Reçu 
d'autres
cantons</t>
  </si>
  <si>
    <t>Solde</t>
  </si>
  <si>
    <t>Entrées fiscales IFD
(= fournies à l'AFC)</t>
  </si>
  <si>
    <t>Assiette fiscale déterminante
pour l'IFD</t>
  </si>
  <si>
    <t>Facteur de pondération</t>
  </si>
  <si>
    <t>Répartitions fiscales déterminantes</t>
  </si>
  <si>
    <t>Feuille "PP"; "RIS"; "PM"</t>
  </si>
  <si>
    <t>H = C + D + E + F + G</t>
  </si>
  <si>
    <t>Revenu déterminant pour l'imposition à la source</t>
  </si>
  <si>
    <t>AFA totale</t>
  </si>
  <si>
    <t>Année de calcul</t>
  </si>
  <si>
    <t>AFA</t>
  </si>
  <si>
    <t>CHF par habitant</t>
  </si>
  <si>
    <t>Habitants</t>
  </si>
  <si>
    <t>Bénéfice déterminant des personnes morales sans statut fiscal spécial</t>
  </si>
  <si>
    <t>Bénéfice déterminant des personnes morales avec statut fiscal spécial</t>
  </si>
  <si>
    <t>AFA par habitant</t>
  </si>
  <si>
    <t>%</t>
  </si>
  <si>
    <t>Minimum</t>
  </si>
  <si>
    <t>Maximum</t>
  </si>
  <si>
    <t>Population 
résidante permanente et 
non permanente moyenne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</si>
</sst>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4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20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12" fillId="0" borderId="3" xfId="0" applyFont="1" applyFill="1" applyBorder="1"/>
    <xf numFmtId="1" fontId="21" fillId="0" borderId="4" xfId="0" applyNumberFormat="1" applyFont="1" applyFill="1" applyBorder="1" applyAlignment="1" applyProtection="1">
      <alignment horizontal="left" vertical="top"/>
      <protection locked="0"/>
    </xf>
    <xf numFmtId="1" fontId="21" fillId="0" borderId="5" xfId="0" applyNumberFormat="1" applyFont="1" applyFill="1" applyBorder="1" applyAlignment="1" applyProtection="1">
      <alignment horizontal="left" vertical="top"/>
      <protection locked="0"/>
    </xf>
    <xf numFmtId="0" fontId="12" fillId="0" borderId="6" xfId="0" applyFont="1" applyFill="1" applyBorder="1"/>
    <xf numFmtId="1" fontId="21" fillId="0" borderId="7" xfId="0" applyNumberFormat="1" applyFont="1" applyFill="1" applyBorder="1" applyAlignment="1" applyProtection="1">
      <alignment horizontal="left" vertical="top"/>
      <protection locked="0"/>
    </xf>
    <xf numFmtId="0" fontId="18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1" fontId="14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Alignment="1">
      <alignment vertical="center"/>
    </xf>
    <xf numFmtId="0" fontId="13" fillId="0" borderId="0" xfId="0" applyFont="1" applyFill="1" applyAlignment="1">
      <alignment horizontal="right"/>
    </xf>
    <xf numFmtId="0" fontId="9" fillId="0" borderId="0" xfId="0" applyFont="1" applyFill="1"/>
    <xf numFmtId="0" fontId="9" fillId="0" borderId="0" xfId="0" applyFont="1" applyFill="1" applyBorder="1"/>
    <xf numFmtId="0" fontId="9" fillId="0" borderId="8" xfId="0" applyFont="1" applyFill="1" applyBorder="1" applyAlignment="1">
      <alignment horizontal="right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0" fillId="0" borderId="0" xfId="0" applyFont="1" applyFill="1" applyBorder="1"/>
    <xf numFmtId="0" fontId="17" fillId="0" borderId="1" xfId="0" applyFont="1" applyFill="1" applyBorder="1" applyAlignment="1" applyProtection="1">
      <alignment vertical="top" wrapText="1"/>
      <protection locked="0"/>
    </xf>
    <xf numFmtId="0" fontId="1" fillId="0" borderId="9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 wrapText="1"/>
    </xf>
    <xf numFmtId="0" fontId="5" fillId="0" borderId="0" xfId="0" applyFont="1" applyFill="1"/>
    <xf numFmtId="0" fontId="5" fillId="0" borderId="0" xfId="0" applyFont="1" applyFill="1" applyBorder="1"/>
    <xf numFmtId="0" fontId="4" fillId="0" borderId="8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 wrapText="1"/>
    </xf>
    <xf numFmtId="0" fontId="4" fillId="0" borderId="10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0" fillId="0" borderId="12" xfId="0" applyFont="1" applyFill="1" applyBorder="1"/>
    <xf numFmtId="164" fontId="6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/>
    <xf numFmtId="1" fontId="0" fillId="0" borderId="0" xfId="0" applyNumberFormat="1" applyFont="1" applyFill="1"/>
    <xf numFmtId="0" fontId="0" fillId="3" borderId="3" xfId="0" applyFont="1" applyFill="1" applyBorder="1"/>
    <xf numFmtId="164" fontId="6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/>
    <xf numFmtId="0" fontId="0" fillId="0" borderId="3" xfId="0" applyFont="1" applyFill="1" applyBorder="1"/>
    <xf numFmtId="164" fontId="6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8" xfId="0" applyFont="1" applyFill="1" applyBorder="1"/>
    <xf numFmtId="3" fontId="1" fillId="0" borderId="9" xfId="0" applyNumberFormat="1" applyFont="1" applyFill="1" applyBorder="1"/>
    <xf numFmtId="3" fontId="1" fillId="0" borderId="10" xfId="0" applyNumberFormat="1" applyFont="1" applyFill="1" applyBorder="1"/>
    <xf numFmtId="1" fontId="1" fillId="0" borderId="0" xfId="0" applyNumberFormat="1" applyFont="1" applyFill="1"/>
    <xf numFmtId="0" fontId="20" fillId="0" borderId="0" xfId="0" applyFont="1" applyFill="1" applyBorder="1" applyAlignment="1" applyProtection="1">
      <alignment vertical="top"/>
      <protection locked="0"/>
    </xf>
    <xf numFmtId="0" fontId="17" fillId="0" borderId="0" xfId="0" applyFont="1" applyFill="1" applyBorder="1" applyAlignment="1" applyProtection="1">
      <alignment vertical="top" wrapText="1"/>
      <protection locked="0"/>
    </xf>
    <xf numFmtId="1" fontId="14" fillId="0" borderId="0" xfId="0" applyNumberFormat="1" applyFont="1" applyFill="1" applyBorder="1" applyAlignment="1" applyProtection="1">
      <alignment horizontal="left" vertical="top"/>
      <protection locked="0"/>
    </xf>
    <xf numFmtId="0" fontId="19" fillId="0" borderId="0" xfId="0" applyFont="1" applyFill="1" applyBorder="1" applyAlignment="1">
      <alignment vertical="top"/>
    </xf>
    <xf numFmtId="0" fontId="18" fillId="0" borderId="0" xfId="0" applyFont="1" applyFill="1" applyBorder="1"/>
    <xf numFmtId="0" fontId="0" fillId="0" borderId="8" xfId="0" applyFont="1" applyFill="1" applyBorder="1" applyAlignment="1">
      <alignment wrapText="1"/>
    </xf>
    <xf numFmtId="0" fontId="1" fillId="0" borderId="2" xfId="0" applyFont="1" applyFill="1" applyBorder="1" applyAlignment="1">
      <alignment horizontal="right" wrapText="1"/>
    </xf>
    <xf numFmtId="0" fontId="2" fillId="0" borderId="0" xfId="0" applyFont="1" applyFill="1"/>
    <xf numFmtId="0" fontId="2" fillId="0" borderId="5" xfId="0" applyFont="1" applyFill="1" applyBorder="1"/>
    <xf numFmtId="0" fontId="4" fillId="0" borderId="11" xfId="0" applyFont="1" applyFill="1" applyBorder="1" applyAlignment="1">
      <alignment horizontal="right" wrapText="1"/>
    </xf>
    <xf numFmtId="0" fontId="4" fillId="0" borderId="16" xfId="0" applyFont="1" applyFill="1" applyBorder="1" applyAlignment="1">
      <alignment horizontal="right" wrapText="1"/>
    </xf>
    <xf numFmtId="0" fontId="13" fillId="0" borderId="15" xfId="0" applyFont="1" applyFill="1" applyBorder="1"/>
    <xf numFmtId="0" fontId="0" fillId="0" borderId="15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164" fontId="7" fillId="0" borderId="14" xfId="0" applyNumberFormat="1" applyFont="1" applyFill="1" applyBorder="1" applyAlignment="1" applyProtection="1">
      <alignment vertical="center"/>
      <protection locked="0"/>
    </xf>
    <xf numFmtId="0" fontId="0" fillId="3" borderId="0" xfId="0" applyFont="1" applyFill="1" applyBorder="1" applyAlignment="1">
      <alignment vertical="center"/>
    </xf>
    <xf numFmtId="164" fontId="7" fillId="3" borderId="15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vertical="center"/>
    </xf>
    <xf numFmtId="164" fontId="7" fillId="0" borderId="15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top"/>
    </xf>
    <xf numFmtId="1" fontId="8" fillId="0" borderId="0" xfId="0" applyNumberFormat="1" applyFont="1" applyFill="1" applyBorder="1" applyAlignment="1" applyProtection="1">
      <alignment horizontal="left" vertical="top"/>
      <protection locked="0"/>
    </xf>
    <xf numFmtId="0" fontId="18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right" wrapText="1"/>
    </xf>
    <xf numFmtId="0" fontId="13" fillId="0" borderId="8" xfId="0" applyFont="1" applyFill="1" applyBorder="1" applyAlignment="1">
      <alignment horizontal="right"/>
    </xf>
    <xf numFmtId="164" fontId="6" fillId="0" borderId="13" xfId="0" applyNumberFormat="1" applyFont="1" applyFill="1" applyBorder="1" applyAlignment="1" applyProtection="1">
      <alignment vertical="center"/>
      <protection locked="0"/>
    </xf>
    <xf numFmtId="165" fontId="9" fillId="0" borderId="13" xfId="0" applyNumberFormat="1" applyFont="1" applyFill="1" applyBorder="1" applyAlignment="1" applyProtection="1">
      <alignment vertical="center"/>
      <protection locked="0"/>
    </xf>
    <xf numFmtId="3" fontId="1" fillId="0" borderId="14" xfId="0" applyNumberFormat="1" applyFont="1" applyFill="1" applyBorder="1" applyAlignment="1" applyProtection="1">
      <alignment vertical="center"/>
      <protection locked="0"/>
    </xf>
    <xf numFmtId="164" fontId="6" fillId="3" borderId="0" xfId="0" applyNumberFormat="1" applyFont="1" applyFill="1" applyBorder="1" applyAlignment="1" applyProtection="1">
      <alignment vertical="center"/>
      <protection locked="0"/>
    </xf>
    <xf numFmtId="165" fontId="9" fillId="3" borderId="0" xfId="0" applyNumberFormat="1" applyFont="1" applyFill="1" applyBorder="1" applyAlignment="1" applyProtection="1">
      <alignment vertical="center"/>
      <protection locked="0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164" fontId="6" fillId="0" borderId="0" xfId="0" applyNumberFormat="1" applyFont="1" applyFill="1" applyBorder="1" applyAlignment="1" applyProtection="1">
      <alignment vertical="center"/>
      <protection locked="0"/>
    </xf>
    <xf numFmtId="165" fontId="9" fillId="0" borderId="0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8" xfId="0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165" fontId="10" fillId="0" borderId="9" xfId="0" applyNumberFormat="1" applyFont="1" applyFill="1" applyBorder="1" applyAlignment="1" applyProtection="1">
      <alignment vertical="center"/>
      <protection locked="0"/>
    </xf>
    <xf numFmtId="43" fontId="0" fillId="0" borderId="0" xfId="0" applyNumberFormat="1" applyFont="1" applyFill="1"/>
    <xf numFmtId="0" fontId="19" fillId="0" borderId="0" xfId="0" applyFont="1" applyFill="1"/>
    <xf numFmtId="0" fontId="18" fillId="0" borderId="0" xfId="0" applyFont="1" applyFill="1" applyBorder="1" applyAlignment="1">
      <alignment horizontal="right" vertical="top"/>
    </xf>
    <xf numFmtId="1" fontId="14" fillId="0" borderId="12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wrapText="1"/>
    </xf>
    <xf numFmtId="0" fontId="13" fillId="0" borderId="1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1" fillId="4" borderId="8" xfId="0" applyFont="1" applyFill="1" applyBorder="1"/>
    <xf numFmtId="0" fontId="5" fillId="4" borderId="10" xfId="0" applyFont="1" applyFill="1" applyBorder="1"/>
    <xf numFmtId="3" fontId="15" fillId="0" borderId="14" xfId="0" applyNumberFormat="1" applyFont="1" applyFill="1" applyBorder="1"/>
    <xf numFmtId="0" fontId="0" fillId="0" borderId="17" xfId="0" applyFont="1" applyFill="1" applyBorder="1"/>
    <xf numFmtId="165" fontId="6" fillId="0" borderId="5" xfId="0" applyNumberFormat="1" applyFont="1" applyFill="1" applyBorder="1" applyProtection="1">
      <protection locked="0"/>
    </xf>
    <xf numFmtId="3" fontId="15" fillId="3" borderId="15" xfId="0" applyNumberFormat="1" applyFont="1" applyFill="1" applyBorder="1"/>
    <xf numFmtId="3" fontId="15" fillId="0" borderId="15" xfId="0" applyNumberFormat="1" applyFont="1" applyFill="1" applyBorder="1"/>
    <xf numFmtId="0" fontId="0" fillId="0" borderId="18" xfId="0" applyFont="1" applyFill="1" applyBorder="1"/>
    <xf numFmtId="9" fontId="6" fillId="0" borderId="7" xfId="0" applyNumberFormat="1" applyFont="1" applyFill="1" applyBorder="1" applyProtection="1">
      <protection locked="0"/>
    </xf>
    <xf numFmtId="0" fontId="0" fillId="3" borderId="18" xfId="0" applyFont="1" applyFill="1" applyBorder="1"/>
    <xf numFmtId="3" fontId="16" fillId="0" borderId="9" xfId="0" applyNumberFormat="1" applyFont="1" applyFill="1" applyBorder="1"/>
    <xf numFmtId="1" fontId="8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Alignment="1">
      <alignment horizontal="left" vertical="center"/>
    </xf>
    <xf numFmtId="0" fontId="9" fillId="0" borderId="5" xfId="0" applyFont="1" applyFill="1" applyBorder="1"/>
    <xf numFmtId="0" fontId="9" fillId="0" borderId="9" xfId="0" applyFont="1" applyFill="1" applyBorder="1" applyAlignment="1">
      <alignment horizontal="right"/>
    </xf>
    <xf numFmtId="0" fontId="3" fillId="0" borderId="5" xfId="0" applyFont="1" applyFill="1" applyBorder="1"/>
    <xf numFmtId="0" fontId="3" fillId="0" borderId="9" xfId="0" applyFont="1" applyFill="1" applyBorder="1" applyAlignment="1">
      <alignment horizontal="right"/>
    </xf>
    <xf numFmtId="0" fontId="0" fillId="0" borderId="5" xfId="0" applyFont="1" applyFill="1" applyBorder="1"/>
    <xf numFmtId="0" fontId="17" fillId="0" borderId="9" xfId="0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/>
    <xf numFmtId="0" fontId="13" fillId="0" borderId="9" xfId="0" applyFont="1" applyFill="1" applyBorder="1" applyAlignment="1">
      <alignment horizontal="right"/>
    </xf>
    <xf numFmtId="0" fontId="0" fillId="0" borderId="13" xfId="0" applyFont="1" applyFill="1" applyBorder="1"/>
    <xf numFmtId="3" fontId="0" fillId="0" borderId="13" xfId="0" applyNumberFormat="1" applyFont="1" applyFill="1" applyBorder="1" applyProtection="1">
      <protection locked="0"/>
    </xf>
    <xf numFmtId="166" fontId="0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 applyProtection="1">
      <protection locked="0"/>
    </xf>
    <xf numFmtId="0" fontId="0" fillId="3" borderId="0" xfId="0" applyFont="1" applyFill="1" applyBorder="1"/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0" fontId="1" fillId="0" borderId="5" xfId="0" applyFont="1" applyFill="1" applyBorder="1"/>
    <xf numFmtId="0" fontId="1" fillId="0" borderId="9" xfId="0" applyFont="1" applyFill="1" applyBorder="1"/>
    <xf numFmtId="166" fontId="1" fillId="0" borderId="9" xfId="0" applyNumberFormat="1" applyFont="1" applyFill="1" applyBorder="1"/>
    <xf numFmtId="0" fontId="20" fillId="0" borderId="11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top"/>
      <protection locked="0"/>
    </xf>
    <xf numFmtId="1" fontId="4" fillId="0" borderId="9" xfId="0" applyNumberFormat="1" applyFont="1" applyFill="1" applyBorder="1" applyAlignment="1">
      <alignment horizontal="right" wrapText="1"/>
    </xf>
    <xf numFmtId="1" fontId="4" fillId="0" borderId="2" xfId="0" applyNumberFormat="1" applyFont="1" applyFill="1" applyBorder="1" applyAlignment="1">
      <alignment horizontal="right" wrapText="1"/>
    </xf>
    <xf numFmtId="3" fontId="0" fillId="0" borderId="13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0" fontId="4" fillId="0" borderId="10" xfId="0" applyFont="1" applyFill="1" applyBorder="1" applyAlignment="1">
      <alignment horizontal="center"/>
    </xf>
    <xf numFmtId="3" fontId="1" fillId="0" borderId="13" xfId="0" applyNumberFormat="1" applyFont="1" applyFill="1" applyBorder="1" applyProtection="1">
      <protection locked="0"/>
    </xf>
    <xf numFmtId="164" fontId="6" fillId="0" borderId="14" xfId="0" applyNumberFormat="1" applyFont="1" applyFill="1" applyBorder="1" applyProtection="1">
      <protection locked="0"/>
    </xf>
    <xf numFmtId="3" fontId="1" fillId="3" borderId="0" xfId="0" applyNumberFormat="1" applyFont="1" applyFill="1" applyBorder="1" applyProtection="1">
      <protection locked="0"/>
    </xf>
    <xf numFmtId="164" fontId="6" fillId="3" borderId="15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164" fontId="6" fillId="0" borderId="15" xfId="0" applyNumberFormat="1" applyFont="1" applyFill="1" applyBorder="1" applyProtection="1"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 applyProtection="1">
      <alignment vertical="top" wrapText="1"/>
      <protection locked="0"/>
    </xf>
    <xf numFmtId="0" fontId="19" fillId="0" borderId="0" xfId="0" applyFont="1" applyFill="1" applyAlignment="1">
      <alignment vertical="top"/>
    </xf>
    <xf numFmtId="0" fontId="17" fillId="0" borderId="8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/>
    <xf numFmtId="165" fontId="0" fillId="0" borderId="13" xfId="0" applyNumberFormat="1" applyFont="1" applyFill="1" applyBorder="1" applyProtection="1">
      <protection locked="0"/>
    </xf>
    <xf numFmtId="165" fontId="0" fillId="0" borderId="4" xfId="0" applyNumberFormat="1" applyFont="1" applyFill="1" applyBorder="1" applyProtection="1">
      <protection locked="0"/>
    </xf>
    <xf numFmtId="165" fontId="0" fillId="3" borderId="0" xfId="0" applyNumberFormat="1" applyFont="1" applyFill="1" applyBorder="1" applyProtection="1">
      <protection locked="0"/>
    </xf>
    <xf numFmtId="165" fontId="0" fillId="3" borderId="5" xfId="0" applyNumberFormat="1" applyFont="1" applyFill="1" applyBorder="1" applyProtection="1">
      <protection locked="0"/>
    </xf>
    <xf numFmtId="165" fontId="0" fillId="0" borderId="0" xfId="0" applyNumberFormat="1" applyFont="1" applyFill="1" applyBorder="1" applyProtection="1">
      <protection locked="0"/>
    </xf>
    <xf numFmtId="165" fontId="0" fillId="0" borderId="5" xfId="0" applyNumberFormat="1" applyFont="1" applyFill="1" applyBorder="1" applyProtection="1">
      <protection locked="0"/>
    </xf>
    <xf numFmtId="165" fontId="1" fillId="0" borderId="9" xfId="0" applyNumberFormat="1" applyFont="1" applyFill="1" applyBorder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10" fontId="1" fillId="0" borderId="0" xfId="0" applyNumberFormat="1" applyFont="1" applyFill="1" applyBorder="1"/>
    <xf numFmtId="165" fontId="0" fillId="3" borderId="9" xfId="0" applyNumberFormat="1" applyFont="1" applyFill="1" applyBorder="1"/>
    <xf numFmtId="165" fontId="0" fillId="3" borderId="2" xfId="0" applyNumberFormat="1" applyFont="1" applyFill="1" applyBorder="1"/>
    <xf numFmtId="0" fontId="0" fillId="3" borderId="11" xfId="0" applyFont="1" applyFill="1" applyBorder="1" applyAlignment="1">
      <alignment horizontal="right"/>
    </xf>
    <xf numFmtId="0" fontId="0" fillId="3" borderId="7" xfId="0" applyFont="1" applyFill="1" applyBorder="1" applyAlignment="1">
      <alignment horizontal="right"/>
    </xf>
    <xf numFmtId="0" fontId="11" fillId="0" borderId="0" xfId="0" applyFont="1" applyFill="1"/>
    <xf numFmtId="165" fontId="0" fillId="0" borderId="0" xfId="0" applyNumberFormat="1" applyFont="1" applyFill="1"/>
    <xf numFmtId="0" fontId="23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wrapText="1"/>
    </xf>
    <xf numFmtId="0" fontId="1" fillId="3" borderId="19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</cellXfs>
  <cellStyles count="1">
    <cellStyle name="Standard" xfId="0" builtinId="0"/>
  </cellStyles>
  <dxfs count="15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sqref="A1:E1"/>
    </sheetView>
  </sheetViews>
  <sheetFormatPr baseColWidth="10" defaultColWidth="11.42578125" defaultRowHeight="12.75"/>
  <cols>
    <col min="1" max="1" width="21.42578125" style="2" customWidth="1"/>
    <col min="2" max="2" width="14.85546875" style="2" customWidth="1"/>
    <col min="3" max="3" width="22.85546875" style="2" customWidth="1"/>
    <col min="4" max="4" width="12.85546875" style="2" customWidth="1"/>
    <col min="5" max="5" width="10.140625" style="2" customWidth="1"/>
    <col min="6" max="6" width="11.42578125" style="2" customWidth="1"/>
    <col min="7" max="16384" width="11.42578125" style="2"/>
  </cols>
  <sheetData>
    <row r="1" spans="1:5" ht="27.75" customHeight="1">
      <c r="A1" s="184" t="s">
        <v>0</v>
      </c>
      <c r="B1" s="184"/>
      <c r="C1" s="184"/>
      <c r="D1" s="184"/>
      <c r="E1" s="184"/>
    </row>
    <row r="2" spans="1:5" ht="24.75" customHeight="1">
      <c r="A2" s="183"/>
      <c r="B2" s="183"/>
      <c r="C2" s="183"/>
      <c r="D2" s="183"/>
      <c r="E2" s="183"/>
    </row>
    <row r="3" spans="1:5" ht="18" customHeight="1">
      <c r="A3" s="182" t="str">
        <f>"Année de calcul "&amp;C31</f>
        <v>Année de calcul 2010</v>
      </c>
      <c r="B3" s="182"/>
      <c r="C3" s="182"/>
      <c r="D3" s="182"/>
      <c r="E3" s="182"/>
    </row>
    <row r="4" spans="1:5" ht="18" customHeight="1">
      <c r="A4" s="182" t="str">
        <f>"Année de référence "&amp;C30</f>
        <v>Année de référence 2015</v>
      </c>
      <c r="B4" s="182"/>
      <c r="C4" s="182"/>
      <c r="D4" s="182"/>
      <c r="E4" s="182"/>
    </row>
    <row r="12" spans="1:5">
      <c r="B12" s="3" t="s">
        <v>1</v>
      </c>
      <c r="C12" s="3" t="s">
        <v>2</v>
      </c>
      <c r="D12" s="4"/>
    </row>
    <row r="13" spans="1:5">
      <c r="B13" s="5" t="s">
        <v>3</v>
      </c>
      <c r="C13" s="5" t="s">
        <v>4</v>
      </c>
      <c r="D13" s="6"/>
    </row>
    <row r="14" spans="1:5">
      <c r="B14" s="5" t="s">
        <v>5</v>
      </c>
      <c r="C14" s="5" t="s">
        <v>6</v>
      </c>
      <c r="D14" s="6"/>
    </row>
    <row r="15" spans="1:5">
      <c r="B15" s="5" t="s">
        <v>7</v>
      </c>
      <c r="C15" s="5" t="s">
        <v>8</v>
      </c>
      <c r="D15" s="6"/>
    </row>
    <row r="16" spans="1:5">
      <c r="B16" s="5" t="s">
        <v>9</v>
      </c>
      <c r="C16" s="5" t="s">
        <v>10</v>
      </c>
      <c r="D16" s="6"/>
    </row>
    <row r="17" spans="2:4">
      <c r="B17" s="5" t="s">
        <v>11</v>
      </c>
      <c r="C17" s="5" t="s">
        <v>12</v>
      </c>
      <c r="D17" s="6"/>
    </row>
    <row r="25" spans="2:4">
      <c r="B25" s="7" t="s">
        <v>13</v>
      </c>
      <c r="C25" s="8"/>
    </row>
    <row r="26" spans="2:4">
      <c r="B26" s="9" t="s">
        <v>14</v>
      </c>
      <c r="C26" s="10" t="s">
        <v>15</v>
      </c>
    </row>
    <row r="27" spans="2:4">
      <c r="B27" s="9" t="s">
        <v>16</v>
      </c>
      <c r="C27" s="11" t="s">
        <v>17</v>
      </c>
    </row>
    <row r="28" spans="2:4">
      <c r="B28" s="9" t="s">
        <v>18</v>
      </c>
      <c r="C28" s="11" t="s">
        <v>19</v>
      </c>
    </row>
    <row r="29" spans="2:4">
      <c r="B29" s="9" t="s">
        <v>20</v>
      </c>
      <c r="C29" s="11" t="s">
        <v>21</v>
      </c>
    </row>
    <row r="30" spans="2:4">
      <c r="B30" s="9" t="s">
        <v>22</v>
      </c>
      <c r="C30" s="11">
        <v>2015</v>
      </c>
    </row>
    <row r="31" spans="2:4">
      <c r="B31" s="12" t="s">
        <v>23</v>
      </c>
      <c r="C31" s="13">
        <v>2010</v>
      </c>
    </row>
  </sheetData>
  <mergeCells count="4">
    <mergeCell ref="A4:E4"/>
    <mergeCell ref="A3:E3"/>
    <mergeCell ref="A2:E2"/>
    <mergeCell ref="A1:E1"/>
  </mergeCells>
  <conditionalFormatting sqref="C26:C31">
    <cfRule type="expression" dxfId="14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workbookViewId="0"/>
  </sheetViews>
  <sheetFormatPr baseColWidth="10" defaultColWidth="9.140625" defaultRowHeight="12.75"/>
  <cols>
    <col min="1" max="1" width="1.28515625" style="2" customWidth="1"/>
    <col min="2" max="2" width="16.7109375" style="2" customWidth="1"/>
    <col min="3" max="5" width="17.140625" style="2" customWidth="1"/>
    <col min="6" max="8" width="20.42578125" style="2" customWidth="1"/>
    <col min="9" max="9" width="21.42578125" style="2" customWidth="1"/>
    <col min="10" max="10" width="20.42578125" style="2" customWidth="1"/>
  </cols>
  <sheetData>
    <row r="1" spans="1:12" ht="32.25" customHeight="1">
      <c r="A1" s="14"/>
      <c r="B1" s="15" t="str">
        <f>"Revenu des personnes physiques "&amp;Info!C31</f>
        <v>Revenu des personnes physiques 2010</v>
      </c>
      <c r="D1" s="16"/>
      <c r="E1" s="17"/>
      <c r="G1" s="18" t="str">
        <f>Info!A4</f>
        <v>Année de référence 2015</v>
      </c>
      <c r="J1" s="19" t="str">
        <f>Info!$C$28</f>
        <v>FA_2015_20140616</v>
      </c>
    </row>
    <row r="2" spans="1:12" s="20" customFormat="1">
      <c r="A2" s="21"/>
      <c r="B2" s="22" t="s">
        <v>24</v>
      </c>
      <c r="C2" s="23" t="s">
        <v>25</v>
      </c>
      <c r="D2" s="23" t="s">
        <v>26</v>
      </c>
      <c r="E2" s="23" t="s">
        <v>27</v>
      </c>
      <c r="F2" s="23" t="s">
        <v>28</v>
      </c>
      <c r="G2" s="23" t="s">
        <v>29</v>
      </c>
      <c r="H2" s="23" t="s">
        <v>30</v>
      </c>
      <c r="I2" s="23" t="s">
        <v>31</v>
      </c>
      <c r="J2" s="24" t="s">
        <v>32</v>
      </c>
    </row>
    <row r="3" spans="1:12" s="25" customFormat="1" ht="11.25" customHeight="1">
      <c r="A3" s="26"/>
      <c r="B3" s="27" t="s">
        <v>33</v>
      </c>
      <c r="C3" s="28"/>
      <c r="D3" s="28"/>
      <c r="E3" s="28"/>
      <c r="F3" s="28"/>
      <c r="G3" s="29"/>
      <c r="H3" s="29"/>
      <c r="I3" s="28"/>
      <c r="J3" s="30" t="s">
        <v>34</v>
      </c>
    </row>
    <row r="4" spans="1:12" ht="79.5" customHeight="1">
      <c r="A4" s="31"/>
      <c r="B4" s="32"/>
      <c r="C4" s="33" t="s">
        <v>35</v>
      </c>
      <c r="D4" s="33" t="s">
        <v>36</v>
      </c>
      <c r="E4" s="34" t="s">
        <v>37</v>
      </c>
      <c r="F4" s="33" t="s">
        <v>38</v>
      </c>
      <c r="G4" s="33" t="s">
        <v>39</v>
      </c>
      <c r="H4" s="33" t="s">
        <v>40</v>
      </c>
      <c r="I4" s="33" t="s">
        <v>41</v>
      </c>
      <c r="J4" s="35" t="s">
        <v>42</v>
      </c>
    </row>
    <row r="5" spans="1:12" s="36" customFormat="1" ht="22.5" customHeight="1">
      <c r="A5" s="37"/>
      <c r="B5" s="38" t="s">
        <v>43</v>
      </c>
      <c r="C5" s="39" t="s">
        <v>44</v>
      </c>
      <c r="D5" s="39" t="s">
        <v>44</v>
      </c>
      <c r="E5" s="39" t="s">
        <v>45</v>
      </c>
      <c r="F5" s="39" t="s">
        <v>44</v>
      </c>
      <c r="G5" s="39" t="s">
        <v>44</v>
      </c>
      <c r="H5" s="39" t="s">
        <v>44</v>
      </c>
      <c r="I5" s="39" t="s">
        <v>44</v>
      </c>
      <c r="J5" s="40"/>
    </row>
    <row r="6" spans="1:12" s="36" customFormat="1" ht="11.25" customHeight="1">
      <c r="A6" s="37"/>
      <c r="B6" s="38" t="s">
        <v>46</v>
      </c>
      <c r="C6" s="41"/>
      <c r="D6" s="41" t="s">
        <v>47</v>
      </c>
      <c r="E6" s="41" t="s">
        <v>48</v>
      </c>
      <c r="F6" s="41"/>
      <c r="G6" s="41" t="s">
        <v>47</v>
      </c>
      <c r="H6" s="41"/>
      <c r="I6" s="41" t="s">
        <v>47</v>
      </c>
      <c r="J6" s="40" t="s">
        <v>47</v>
      </c>
    </row>
    <row r="7" spans="1:12">
      <c r="A7" s="31"/>
      <c r="B7" s="42" t="s">
        <v>49</v>
      </c>
      <c r="C7" s="43">
        <v>836575</v>
      </c>
      <c r="D7" s="43">
        <v>55479105.299999997</v>
      </c>
      <c r="E7" s="43">
        <v>29200</v>
      </c>
      <c r="F7" s="43">
        <v>234935</v>
      </c>
      <c r="G7" s="43">
        <v>2664256</v>
      </c>
      <c r="H7" s="43">
        <v>601640</v>
      </c>
      <c r="I7" s="43">
        <v>52814849.299999997</v>
      </c>
      <c r="J7" s="44">
        <f t="shared" ref="J7:J32" si="0">I7-(E7/1000*H7)</f>
        <v>35246961.299999997</v>
      </c>
      <c r="K7" s="2"/>
      <c r="L7" s="45"/>
    </row>
    <row r="8" spans="1:12">
      <c r="A8" s="31"/>
      <c r="B8" s="46" t="s">
        <v>50</v>
      </c>
      <c r="C8" s="47">
        <v>618897</v>
      </c>
      <c r="D8" s="47">
        <v>29936219</v>
      </c>
      <c r="E8" s="47">
        <v>29200</v>
      </c>
      <c r="F8" s="47">
        <v>214855</v>
      </c>
      <c r="G8" s="47">
        <v>2227397.9</v>
      </c>
      <c r="H8" s="47">
        <v>404042</v>
      </c>
      <c r="I8" s="47">
        <v>27708821.100000001</v>
      </c>
      <c r="J8" s="48">
        <f t="shared" si="0"/>
        <v>15910794.700000001</v>
      </c>
      <c r="K8" s="2"/>
      <c r="L8" s="45"/>
    </row>
    <row r="9" spans="1:12">
      <c r="A9" s="31"/>
      <c r="B9" s="49" t="s">
        <v>51</v>
      </c>
      <c r="C9" s="50">
        <v>220654</v>
      </c>
      <c r="D9" s="50">
        <v>11850933.300000001</v>
      </c>
      <c r="E9" s="50">
        <v>29200</v>
      </c>
      <c r="F9" s="50">
        <v>66433</v>
      </c>
      <c r="G9" s="50">
        <v>845832.6</v>
      </c>
      <c r="H9" s="50">
        <v>154221</v>
      </c>
      <c r="I9" s="50">
        <v>11005100.699999999</v>
      </c>
      <c r="J9" s="51">
        <f t="shared" si="0"/>
        <v>6501847.4999999991</v>
      </c>
      <c r="K9" s="2"/>
      <c r="L9" s="45"/>
    </row>
    <row r="10" spans="1:12">
      <c r="A10" s="31"/>
      <c r="B10" s="46" t="s">
        <v>52</v>
      </c>
      <c r="C10" s="47">
        <v>20315</v>
      </c>
      <c r="D10" s="47">
        <v>957146.6</v>
      </c>
      <c r="E10" s="47">
        <v>29200</v>
      </c>
      <c r="F10" s="47">
        <v>6401</v>
      </c>
      <c r="G10" s="47">
        <v>84040.7</v>
      </c>
      <c r="H10" s="47">
        <v>13914</v>
      </c>
      <c r="I10" s="47">
        <v>873105.9</v>
      </c>
      <c r="J10" s="48">
        <f t="shared" si="0"/>
        <v>466817.10000000003</v>
      </c>
      <c r="K10" s="2"/>
      <c r="L10" s="45"/>
    </row>
    <row r="11" spans="1:12">
      <c r="A11" s="31"/>
      <c r="B11" s="49" t="s">
        <v>53</v>
      </c>
      <c r="C11" s="50">
        <v>86477</v>
      </c>
      <c r="D11" s="50">
        <v>7492263.9000000004</v>
      </c>
      <c r="E11" s="50">
        <v>29200</v>
      </c>
      <c r="F11" s="50">
        <v>24173</v>
      </c>
      <c r="G11" s="50">
        <v>298913.2</v>
      </c>
      <c r="H11" s="50">
        <v>62304</v>
      </c>
      <c r="I11" s="50">
        <v>7193350.7000000002</v>
      </c>
      <c r="J11" s="51">
        <f t="shared" si="0"/>
        <v>5374073.9000000004</v>
      </c>
      <c r="K11" s="2"/>
      <c r="L11" s="45"/>
    </row>
    <row r="12" spans="1:12">
      <c r="A12" s="31"/>
      <c r="B12" s="46" t="s">
        <v>54</v>
      </c>
      <c r="C12" s="47">
        <v>21431</v>
      </c>
      <c r="D12" s="47">
        <v>1176496.5</v>
      </c>
      <c r="E12" s="47">
        <v>29200</v>
      </c>
      <c r="F12" s="47">
        <v>6954</v>
      </c>
      <c r="G12" s="47">
        <v>88330.8</v>
      </c>
      <c r="H12" s="47">
        <v>14477</v>
      </c>
      <c r="I12" s="47">
        <v>1088165.7</v>
      </c>
      <c r="J12" s="48">
        <f t="shared" si="0"/>
        <v>665437.30000000005</v>
      </c>
      <c r="K12" s="2"/>
      <c r="L12" s="45"/>
    </row>
    <row r="13" spans="1:12">
      <c r="A13" s="31"/>
      <c r="B13" s="49" t="s">
        <v>55</v>
      </c>
      <c r="C13" s="50">
        <v>24735</v>
      </c>
      <c r="D13" s="50">
        <v>1758391.4</v>
      </c>
      <c r="E13" s="50">
        <v>29200</v>
      </c>
      <c r="F13" s="50">
        <v>6426</v>
      </c>
      <c r="G13" s="50">
        <v>86302.2</v>
      </c>
      <c r="H13" s="50">
        <v>18309</v>
      </c>
      <c r="I13" s="50">
        <v>1672089.2</v>
      </c>
      <c r="J13" s="51">
        <f t="shared" si="0"/>
        <v>1137466.3999999999</v>
      </c>
      <c r="K13" s="2"/>
      <c r="L13" s="45"/>
    </row>
    <row r="14" spans="1:12">
      <c r="A14" s="31"/>
      <c r="B14" s="46" t="s">
        <v>56</v>
      </c>
      <c r="C14" s="47">
        <v>22791</v>
      </c>
      <c r="D14" s="47">
        <v>1128572.2</v>
      </c>
      <c r="E14" s="47">
        <v>29200</v>
      </c>
      <c r="F14" s="47">
        <v>7204</v>
      </c>
      <c r="G14" s="47">
        <v>98777.4</v>
      </c>
      <c r="H14" s="47">
        <v>15587</v>
      </c>
      <c r="I14" s="47">
        <v>1029794.8</v>
      </c>
      <c r="J14" s="48">
        <f t="shared" si="0"/>
        <v>574654.40000000014</v>
      </c>
      <c r="K14" s="2"/>
      <c r="L14" s="45"/>
    </row>
    <row r="15" spans="1:12">
      <c r="A15" s="31"/>
      <c r="B15" s="49" t="s">
        <v>57</v>
      </c>
      <c r="C15" s="50">
        <v>66005</v>
      </c>
      <c r="D15" s="50">
        <v>6242117.5999999996</v>
      </c>
      <c r="E15" s="50">
        <v>29200</v>
      </c>
      <c r="F15" s="50">
        <v>15993</v>
      </c>
      <c r="G15" s="50">
        <v>184700.1</v>
      </c>
      <c r="H15" s="50">
        <v>50012</v>
      </c>
      <c r="I15" s="50">
        <v>6057417.5</v>
      </c>
      <c r="J15" s="51">
        <f t="shared" si="0"/>
        <v>4597067.0999999996</v>
      </c>
      <c r="K15" s="2"/>
      <c r="L15" s="45"/>
    </row>
    <row r="16" spans="1:12">
      <c r="A16" s="31"/>
      <c r="B16" s="46" t="s">
        <v>58</v>
      </c>
      <c r="C16" s="47">
        <v>158319</v>
      </c>
      <c r="D16" s="47">
        <v>8177826.5</v>
      </c>
      <c r="E16" s="47">
        <v>29200</v>
      </c>
      <c r="F16" s="47">
        <v>51854</v>
      </c>
      <c r="G16" s="47">
        <v>622799.80000000005</v>
      </c>
      <c r="H16" s="47">
        <v>106465</v>
      </c>
      <c r="I16" s="47">
        <v>7555026.7000000002</v>
      </c>
      <c r="J16" s="48">
        <f t="shared" si="0"/>
        <v>4446248.7</v>
      </c>
      <c r="K16" s="2"/>
      <c r="L16" s="45"/>
    </row>
    <row r="17" spans="1:12">
      <c r="A17" s="31"/>
      <c r="B17" s="49" t="s">
        <v>59</v>
      </c>
      <c r="C17" s="50">
        <v>158457</v>
      </c>
      <c r="D17" s="50">
        <v>8242798.2999999998</v>
      </c>
      <c r="E17" s="50">
        <v>29200</v>
      </c>
      <c r="F17" s="50">
        <v>48592</v>
      </c>
      <c r="G17" s="50">
        <v>542047.4</v>
      </c>
      <c r="H17" s="50">
        <v>109865</v>
      </c>
      <c r="I17" s="50">
        <v>7700750.9000000004</v>
      </c>
      <c r="J17" s="51">
        <f t="shared" si="0"/>
        <v>4492692.9000000004</v>
      </c>
      <c r="K17" s="2"/>
      <c r="L17" s="45"/>
    </row>
    <row r="18" spans="1:12">
      <c r="A18" s="31"/>
      <c r="B18" s="46" t="s">
        <v>60</v>
      </c>
      <c r="C18" s="47">
        <v>121411</v>
      </c>
      <c r="D18" s="47">
        <v>7335822.9000000004</v>
      </c>
      <c r="E18" s="47">
        <v>29200</v>
      </c>
      <c r="F18" s="47">
        <v>41194</v>
      </c>
      <c r="G18" s="47">
        <v>490283.5</v>
      </c>
      <c r="H18" s="47">
        <v>80217</v>
      </c>
      <c r="I18" s="47">
        <v>6845539.4000000004</v>
      </c>
      <c r="J18" s="48">
        <f t="shared" si="0"/>
        <v>4503203</v>
      </c>
      <c r="K18" s="2"/>
      <c r="L18" s="45"/>
    </row>
    <row r="19" spans="1:12">
      <c r="A19" s="31"/>
      <c r="B19" s="49" t="s">
        <v>61</v>
      </c>
      <c r="C19" s="50">
        <v>163556</v>
      </c>
      <c r="D19" s="50">
        <v>10541011.800000001</v>
      </c>
      <c r="E19" s="50">
        <v>29200</v>
      </c>
      <c r="F19" s="50">
        <v>42426</v>
      </c>
      <c r="G19" s="50">
        <v>468566</v>
      </c>
      <c r="H19" s="50">
        <v>121130</v>
      </c>
      <c r="I19" s="50">
        <v>10072445.800000001</v>
      </c>
      <c r="J19" s="51">
        <f t="shared" si="0"/>
        <v>6535449.8000000007</v>
      </c>
      <c r="K19" s="2"/>
      <c r="L19" s="45"/>
    </row>
    <row r="20" spans="1:12">
      <c r="A20" s="31"/>
      <c r="B20" s="46" t="s">
        <v>62</v>
      </c>
      <c r="C20" s="47">
        <v>45286</v>
      </c>
      <c r="D20" s="47">
        <v>2366433.1</v>
      </c>
      <c r="E20" s="47">
        <v>29200</v>
      </c>
      <c r="F20" s="47">
        <v>13808</v>
      </c>
      <c r="G20" s="47">
        <v>177687.2</v>
      </c>
      <c r="H20" s="47">
        <v>31478</v>
      </c>
      <c r="I20" s="47">
        <v>2188745.9</v>
      </c>
      <c r="J20" s="48">
        <f t="shared" si="0"/>
        <v>1269588.2999999998</v>
      </c>
      <c r="K20" s="2"/>
      <c r="L20" s="45"/>
    </row>
    <row r="21" spans="1:12">
      <c r="A21" s="31"/>
      <c r="B21" s="49" t="s">
        <v>63</v>
      </c>
      <c r="C21" s="50">
        <v>31315</v>
      </c>
      <c r="D21" s="50">
        <v>1697067.6</v>
      </c>
      <c r="E21" s="50">
        <v>29200</v>
      </c>
      <c r="F21" s="50">
        <v>10347</v>
      </c>
      <c r="G21" s="50">
        <v>133617.70000000001</v>
      </c>
      <c r="H21" s="50">
        <v>20968</v>
      </c>
      <c r="I21" s="50">
        <v>1563449.9</v>
      </c>
      <c r="J21" s="51">
        <f t="shared" si="0"/>
        <v>951184.29999999993</v>
      </c>
      <c r="K21" s="2"/>
      <c r="L21" s="45"/>
    </row>
    <row r="22" spans="1:12">
      <c r="A22" s="31"/>
      <c r="B22" s="46" t="s">
        <v>64</v>
      </c>
      <c r="C22" s="47">
        <v>9081</v>
      </c>
      <c r="D22" s="47">
        <v>491971.2</v>
      </c>
      <c r="E22" s="47">
        <v>29200</v>
      </c>
      <c r="F22" s="47">
        <v>2913</v>
      </c>
      <c r="G22" s="47">
        <v>38739.199999999997</v>
      </c>
      <c r="H22" s="47">
        <v>6168</v>
      </c>
      <c r="I22" s="47">
        <v>453232</v>
      </c>
      <c r="J22" s="48">
        <f t="shared" si="0"/>
        <v>273126.40000000002</v>
      </c>
      <c r="K22" s="2"/>
      <c r="L22" s="45"/>
    </row>
    <row r="23" spans="1:12">
      <c r="A23" s="31"/>
      <c r="B23" s="49" t="s">
        <v>65</v>
      </c>
      <c r="C23" s="50">
        <v>279512</v>
      </c>
      <c r="D23" s="50">
        <v>14251304</v>
      </c>
      <c r="E23" s="50">
        <v>29200</v>
      </c>
      <c r="F23" s="50">
        <v>89457</v>
      </c>
      <c r="G23" s="50">
        <v>1161089.5</v>
      </c>
      <c r="H23" s="50">
        <v>190055</v>
      </c>
      <c r="I23" s="50">
        <v>13090214.5</v>
      </c>
      <c r="J23" s="51">
        <f t="shared" si="0"/>
        <v>7540608.5</v>
      </c>
      <c r="K23" s="2"/>
      <c r="L23" s="45"/>
    </row>
    <row r="24" spans="1:12">
      <c r="A24" s="31"/>
      <c r="B24" s="46" t="s">
        <v>66</v>
      </c>
      <c r="C24" s="47">
        <v>126881</v>
      </c>
      <c r="D24" s="47">
        <v>6205298.5</v>
      </c>
      <c r="E24" s="47">
        <v>29200</v>
      </c>
      <c r="F24" s="47">
        <v>48533</v>
      </c>
      <c r="G24" s="47">
        <v>493068.9</v>
      </c>
      <c r="H24" s="47">
        <v>78348</v>
      </c>
      <c r="I24" s="47">
        <v>5712229.5999999996</v>
      </c>
      <c r="J24" s="48">
        <f t="shared" si="0"/>
        <v>3424467.9999999995</v>
      </c>
      <c r="K24" s="2"/>
      <c r="L24" s="45"/>
    </row>
    <row r="25" spans="1:12">
      <c r="A25" s="31"/>
      <c r="B25" s="49" t="s">
        <v>67</v>
      </c>
      <c r="C25" s="50">
        <v>352754</v>
      </c>
      <c r="D25" s="50">
        <v>20478161.800000001</v>
      </c>
      <c r="E25" s="50">
        <v>29200</v>
      </c>
      <c r="F25" s="50">
        <v>89065</v>
      </c>
      <c r="G25" s="50">
        <v>1104798.3</v>
      </c>
      <c r="H25" s="50">
        <v>263689</v>
      </c>
      <c r="I25" s="50">
        <v>19373363.5</v>
      </c>
      <c r="J25" s="51">
        <f t="shared" si="0"/>
        <v>11673644.699999999</v>
      </c>
      <c r="K25" s="2"/>
      <c r="L25" s="45"/>
    </row>
    <row r="26" spans="1:12">
      <c r="A26" s="31"/>
      <c r="B26" s="46" t="s">
        <v>68</v>
      </c>
      <c r="C26" s="47">
        <v>143822</v>
      </c>
      <c r="D26" s="47">
        <v>7676553.7999999998</v>
      </c>
      <c r="E26" s="47">
        <v>29200</v>
      </c>
      <c r="F26" s="47">
        <v>42933</v>
      </c>
      <c r="G26" s="47">
        <v>569391.69999999995</v>
      </c>
      <c r="H26" s="47">
        <v>100889</v>
      </c>
      <c r="I26" s="47">
        <v>7107162.0999999996</v>
      </c>
      <c r="J26" s="48">
        <f t="shared" si="0"/>
        <v>4161203.3</v>
      </c>
      <c r="K26" s="2"/>
      <c r="L26" s="45"/>
    </row>
    <row r="27" spans="1:12">
      <c r="A27" s="31"/>
      <c r="B27" s="49" t="s">
        <v>69</v>
      </c>
      <c r="C27" s="50">
        <v>210984</v>
      </c>
      <c r="D27" s="50">
        <v>11152198.4</v>
      </c>
      <c r="E27" s="50">
        <v>29200</v>
      </c>
      <c r="F27" s="50">
        <v>80437</v>
      </c>
      <c r="G27" s="50">
        <v>986520.4</v>
      </c>
      <c r="H27" s="50">
        <v>130547</v>
      </c>
      <c r="I27" s="50">
        <v>10165678</v>
      </c>
      <c r="J27" s="51">
        <f t="shared" si="0"/>
        <v>6353705.5999999996</v>
      </c>
      <c r="K27" s="2"/>
      <c r="L27" s="45"/>
    </row>
    <row r="28" spans="1:12">
      <c r="A28" s="31"/>
      <c r="B28" s="46" t="s">
        <v>70</v>
      </c>
      <c r="C28" s="47">
        <v>404427</v>
      </c>
      <c r="D28" s="47">
        <v>24772988.600000001</v>
      </c>
      <c r="E28" s="47">
        <v>29200</v>
      </c>
      <c r="F28" s="47">
        <v>136168</v>
      </c>
      <c r="G28" s="47">
        <v>1452494.7</v>
      </c>
      <c r="H28" s="47">
        <v>268259</v>
      </c>
      <c r="I28" s="47">
        <v>23320493.899999999</v>
      </c>
      <c r="J28" s="48">
        <f t="shared" si="0"/>
        <v>15487331.099999998</v>
      </c>
      <c r="K28" s="2"/>
      <c r="L28" s="45"/>
    </row>
    <row r="29" spans="1:12">
      <c r="A29" s="31"/>
      <c r="B29" s="49" t="s">
        <v>71</v>
      </c>
      <c r="C29" s="50">
        <v>218654</v>
      </c>
      <c r="D29" s="50">
        <v>9170280.9000000004</v>
      </c>
      <c r="E29" s="50">
        <v>29200</v>
      </c>
      <c r="F29" s="50">
        <v>97164</v>
      </c>
      <c r="G29" s="50">
        <v>846718.6</v>
      </c>
      <c r="H29" s="50">
        <v>121490</v>
      </c>
      <c r="I29" s="50">
        <v>8323562.2999999998</v>
      </c>
      <c r="J29" s="51">
        <f t="shared" si="0"/>
        <v>4776054.3</v>
      </c>
      <c r="K29" s="2"/>
      <c r="L29" s="45"/>
    </row>
    <row r="30" spans="1:12">
      <c r="A30" s="31"/>
      <c r="B30" s="46" t="s">
        <v>72</v>
      </c>
      <c r="C30" s="47">
        <v>103114</v>
      </c>
      <c r="D30" s="47">
        <v>5086154.9000000004</v>
      </c>
      <c r="E30" s="47">
        <v>29200</v>
      </c>
      <c r="F30" s="47">
        <v>36716</v>
      </c>
      <c r="G30" s="47">
        <v>413005.3</v>
      </c>
      <c r="H30" s="47">
        <v>66398</v>
      </c>
      <c r="I30" s="47">
        <v>4673149.5999999996</v>
      </c>
      <c r="J30" s="48">
        <f t="shared" si="0"/>
        <v>2734328</v>
      </c>
      <c r="K30" s="2"/>
      <c r="L30" s="45"/>
    </row>
    <row r="31" spans="1:12">
      <c r="A31" s="31"/>
      <c r="B31" s="49" t="s">
        <v>73</v>
      </c>
      <c r="C31" s="50">
        <v>256606</v>
      </c>
      <c r="D31" s="50">
        <v>18558566.300000001</v>
      </c>
      <c r="E31" s="50">
        <v>29200</v>
      </c>
      <c r="F31" s="50">
        <v>85535</v>
      </c>
      <c r="G31" s="50">
        <v>933627.9</v>
      </c>
      <c r="H31" s="50">
        <v>171071</v>
      </c>
      <c r="I31" s="50">
        <v>17624938.399999999</v>
      </c>
      <c r="J31" s="51">
        <f t="shared" si="0"/>
        <v>12629665.199999999</v>
      </c>
      <c r="K31" s="2"/>
      <c r="L31" s="45"/>
    </row>
    <row r="32" spans="1:12">
      <c r="A32" s="31"/>
      <c r="B32" s="46" t="s">
        <v>74</v>
      </c>
      <c r="C32" s="47">
        <v>42813</v>
      </c>
      <c r="D32" s="47">
        <v>1905669.8</v>
      </c>
      <c r="E32" s="47">
        <v>29200</v>
      </c>
      <c r="F32" s="47">
        <v>15968</v>
      </c>
      <c r="G32" s="47">
        <v>197058.8</v>
      </c>
      <c r="H32" s="47">
        <v>26845</v>
      </c>
      <c r="I32" s="47">
        <v>1708611</v>
      </c>
      <c r="J32" s="48">
        <f t="shared" si="0"/>
        <v>924737</v>
      </c>
      <c r="K32" s="2"/>
      <c r="L32" s="45"/>
    </row>
    <row r="33" spans="1:12" s="52" customFormat="1">
      <c r="A33" s="53"/>
      <c r="B33" s="54" t="s">
        <v>75</v>
      </c>
      <c r="C33" s="55">
        <f>SUM(C7:C32)</f>
        <v>4744872</v>
      </c>
      <c r="D33" s="55">
        <f>SUM(D7:D32)</f>
        <v>274131354.20000005</v>
      </c>
      <c r="E33" s="55">
        <f>AVERAGE(E7:E32)</f>
        <v>29200</v>
      </c>
      <c r="F33" s="55">
        <f>SUM(F7:F32)</f>
        <v>1516484</v>
      </c>
      <c r="G33" s="55">
        <f>SUM(G7:G32)</f>
        <v>17210065.800000001</v>
      </c>
      <c r="H33" s="55">
        <f>SUM(H7:H32)</f>
        <v>3228388</v>
      </c>
      <c r="I33" s="55">
        <f>SUM(I7:I32)</f>
        <v>256921288.40000007</v>
      </c>
      <c r="J33" s="56">
        <f>SUM(J7:J32)</f>
        <v>162652358.79999998</v>
      </c>
      <c r="L33" s="57"/>
    </row>
    <row r="34" spans="1:12">
      <c r="B34" s="53"/>
      <c r="K34" s="2"/>
    </row>
    <row r="35" spans="1:12">
      <c r="K35" s="2"/>
    </row>
    <row r="36" spans="1:12">
      <c r="K36" s="2"/>
    </row>
  </sheetData>
  <conditionalFormatting sqref="C7:I32">
    <cfRule type="expression" dxfId="1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3"/>
  <sheetViews>
    <sheetView showGridLines="0" workbookViewId="0"/>
  </sheetViews>
  <sheetFormatPr baseColWidth="10" defaultColWidth="9.140625" defaultRowHeight="12.75"/>
  <cols>
    <col min="1" max="1" width="1.42578125" style="2" customWidth="1"/>
    <col min="2" max="2" width="18.42578125" style="2" customWidth="1"/>
    <col min="3" max="3" width="24.28515625" style="2" customWidth="1"/>
    <col min="4" max="4" width="13.42578125" style="1" customWidth="1"/>
  </cols>
  <sheetData>
    <row r="1" spans="1:4" ht="28.5" customHeight="1">
      <c r="B1" s="58" t="str">
        <f>"Revenu pour l’imposition à la source "&amp;Info!C31</f>
        <v>Revenu pour l’imposition à la source 2010</v>
      </c>
      <c r="C1" s="59"/>
      <c r="D1" s="60"/>
    </row>
    <row r="2" spans="1:4" ht="15" customHeight="1">
      <c r="B2" s="61" t="str">
        <f>Info!A4</f>
        <v>Année de référence 2015</v>
      </c>
    </row>
    <row r="3" spans="1:4" ht="24" customHeight="1">
      <c r="A3" s="62"/>
      <c r="B3" s="62"/>
      <c r="C3" s="19" t="str">
        <f>Info!$C$28</f>
        <v>FA_2015_20140616</v>
      </c>
    </row>
    <row r="4" spans="1:4" ht="31.5" customHeight="1">
      <c r="B4" s="63"/>
      <c r="C4" s="64" t="s">
        <v>76</v>
      </c>
    </row>
    <row r="5" spans="1:4" s="65" customFormat="1">
      <c r="A5" s="66"/>
      <c r="B5" s="67" t="s">
        <v>43</v>
      </c>
      <c r="C5" s="68" t="str">
        <f>"RIS_"&amp;Info!C30&amp;"_"&amp;Info!C31&amp;".xlsx"</f>
        <v>RIS_2015_2010.xlsx</v>
      </c>
    </row>
    <row r="6" spans="1:4" s="65" customFormat="1">
      <c r="A6" s="69"/>
      <c r="B6" s="41" t="s">
        <v>46</v>
      </c>
      <c r="C6" s="40" t="s">
        <v>47</v>
      </c>
    </row>
    <row r="7" spans="1:4" ht="15" customHeight="1">
      <c r="A7" s="70"/>
      <c r="B7" s="71" t="s">
        <v>49</v>
      </c>
      <c r="C7" s="72">
        <v>1823482.4914337599</v>
      </c>
    </row>
    <row r="8" spans="1:4" ht="15" customHeight="1">
      <c r="A8" s="70"/>
      <c r="B8" s="73" t="s">
        <v>50</v>
      </c>
      <c r="C8" s="74">
        <v>601181.47266183898</v>
      </c>
    </row>
    <row r="9" spans="1:4" ht="15" customHeight="1">
      <c r="A9" s="70"/>
      <c r="B9" s="75" t="s">
        <v>51</v>
      </c>
      <c r="C9" s="76">
        <v>259155.47136455399</v>
      </c>
    </row>
    <row r="10" spans="1:4" ht="15" customHeight="1">
      <c r="A10" s="70"/>
      <c r="B10" s="73" t="s">
        <v>52</v>
      </c>
      <c r="C10" s="74">
        <v>28660.007000624999</v>
      </c>
    </row>
    <row r="11" spans="1:4" ht="15" customHeight="1">
      <c r="A11" s="70"/>
      <c r="B11" s="75" t="s">
        <v>53</v>
      </c>
      <c r="C11" s="76">
        <v>124090.196889643</v>
      </c>
    </row>
    <row r="12" spans="1:4" ht="15" customHeight="1">
      <c r="A12" s="70"/>
      <c r="B12" s="73" t="s">
        <v>54</v>
      </c>
      <c r="C12" s="74">
        <v>29592.2885605179</v>
      </c>
    </row>
    <row r="13" spans="1:4" ht="15" customHeight="1">
      <c r="A13" s="70"/>
      <c r="B13" s="75" t="s">
        <v>55</v>
      </c>
      <c r="C13" s="76">
        <v>26647.4677572656</v>
      </c>
    </row>
    <row r="14" spans="1:4" ht="15" customHeight="1">
      <c r="A14" s="70"/>
      <c r="B14" s="73" t="s">
        <v>56</v>
      </c>
      <c r="C14" s="74">
        <v>34946.818918124998</v>
      </c>
    </row>
    <row r="15" spans="1:4" ht="15" customHeight="1">
      <c r="A15" s="70"/>
      <c r="B15" s="75" t="s">
        <v>57</v>
      </c>
      <c r="C15" s="76">
        <v>209570.90534624999</v>
      </c>
    </row>
    <row r="16" spans="1:4" ht="15" customHeight="1">
      <c r="A16" s="70"/>
      <c r="B16" s="73" t="s">
        <v>58</v>
      </c>
      <c r="C16" s="74">
        <v>195778.94461186</v>
      </c>
    </row>
    <row r="17" spans="1:3" ht="15" customHeight="1">
      <c r="A17" s="70"/>
      <c r="B17" s="75" t="s">
        <v>59</v>
      </c>
      <c r="C17" s="76">
        <v>158418.14221258901</v>
      </c>
    </row>
    <row r="18" spans="1:3" ht="15" customHeight="1">
      <c r="A18" s="70"/>
      <c r="B18" s="73" t="s">
        <v>60</v>
      </c>
      <c r="C18" s="74">
        <v>639268.85751328303</v>
      </c>
    </row>
    <row r="19" spans="1:3" ht="15" customHeight="1">
      <c r="A19" s="70"/>
      <c r="B19" s="75" t="s">
        <v>61</v>
      </c>
      <c r="C19" s="76">
        <v>359012.759403656</v>
      </c>
    </row>
    <row r="20" spans="1:3" ht="15" customHeight="1">
      <c r="A20" s="70"/>
      <c r="B20" s="73" t="s">
        <v>62</v>
      </c>
      <c r="C20" s="74">
        <v>148598.48821403601</v>
      </c>
    </row>
    <row r="21" spans="1:3" ht="15" customHeight="1">
      <c r="A21" s="70"/>
      <c r="B21" s="75" t="s">
        <v>63</v>
      </c>
      <c r="C21" s="76">
        <v>40634.9611277679</v>
      </c>
    </row>
    <row r="22" spans="1:3" ht="15" customHeight="1">
      <c r="A22" s="70"/>
      <c r="B22" s="73" t="s">
        <v>64</v>
      </c>
      <c r="C22" s="74">
        <v>8208.5249663571394</v>
      </c>
    </row>
    <row r="23" spans="1:3" ht="15" customHeight="1">
      <c r="A23" s="70"/>
      <c r="B23" s="75" t="s">
        <v>65</v>
      </c>
      <c r="C23" s="76">
        <v>466662.30570054601</v>
      </c>
    </row>
    <row r="24" spans="1:3" ht="15" customHeight="1">
      <c r="A24" s="70"/>
      <c r="B24" s="73" t="s">
        <v>66</v>
      </c>
      <c r="C24" s="74">
        <v>372421.70088825002</v>
      </c>
    </row>
    <row r="25" spans="1:3" ht="15" customHeight="1">
      <c r="A25" s="70"/>
      <c r="B25" s="75" t="s">
        <v>67</v>
      </c>
      <c r="C25" s="76">
        <v>561052.92473330395</v>
      </c>
    </row>
    <row r="26" spans="1:3" ht="15" customHeight="1">
      <c r="A26" s="70"/>
      <c r="B26" s="73" t="s">
        <v>68</v>
      </c>
      <c r="C26" s="74">
        <v>247969.283843176</v>
      </c>
    </row>
    <row r="27" spans="1:3" ht="15" customHeight="1">
      <c r="A27" s="70"/>
      <c r="B27" s="75" t="s">
        <v>69</v>
      </c>
      <c r="C27" s="76">
        <v>826982.16835893702</v>
      </c>
    </row>
    <row r="28" spans="1:3" ht="15" customHeight="1">
      <c r="A28" s="70"/>
      <c r="B28" s="73" t="s">
        <v>70</v>
      </c>
      <c r="C28" s="74">
        <v>1182709.61153571</v>
      </c>
    </row>
    <row r="29" spans="1:3" ht="15" customHeight="1">
      <c r="A29" s="70"/>
      <c r="B29" s="75" t="s">
        <v>71</v>
      </c>
      <c r="C29" s="76">
        <v>385390.06875042903</v>
      </c>
    </row>
    <row r="30" spans="1:3" ht="15" customHeight="1">
      <c r="A30" s="70"/>
      <c r="B30" s="73" t="s">
        <v>72</v>
      </c>
      <c r="C30" s="74">
        <v>215903.901317143</v>
      </c>
    </row>
    <row r="31" spans="1:3" ht="15" customHeight="1">
      <c r="A31" s="70"/>
      <c r="B31" s="75" t="s">
        <v>73</v>
      </c>
      <c r="C31" s="76">
        <v>2149952.0666090599</v>
      </c>
    </row>
    <row r="32" spans="1:3" ht="15" customHeight="1">
      <c r="A32" s="70"/>
      <c r="B32" s="73" t="s">
        <v>74</v>
      </c>
      <c r="C32" s="74">
        <v>73987.859698392902</v>
      </c>
    </row>
    <row r="33" spans="1:3" s="52" customFormat="1" ht="18.75" customHeight="1">
      <c r="A33" s="77"/>
      <c r="B33" s="78" t="s">
        <v>75</v>
      </c>
      <c r="C33" s="79">
        <f>SUM(C7:C32)</f>
        <v>11170279.689417079</v>
      </c>
    </row>
  </sheetData>
  <conditionalFormatting sqref="C7:C32">
    <cfRule type="expression" dxfId="12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showGridLines="0" workbookViewId="0">
      <selection activeCell="A2" sqref="A2"/>
    </sheetView>
  </sheetViews>
  <sheetFormatPr baseColWidth="10" defaultColWidth="9.140625" defaultRowHeight="12.75"/>
  <cols>
    <col min="1" max="1" width="18" style="2" customWidth="1"/>
    <col min="2" max="2" width="18.5703125" style="2" customWidth="1"/>
    <col min="3" max="3" width="17.140625" style="2" customWidth="1"/>
    <col min="4" max="4" width="19.7109375" style="2" customWidth="1"/>
  </cols>
  <sheetData>
    <row r="1" spans="1:5" s="31" customFormat="1" ht="28.5" customHeight="1">
      <c r="A1" s="58" t="str">
        <f>"Fortune des personnes physiques "&amp;Info!C31</f>
        <v>Fortune des personnes physiques 2010</v>
      </c>
      <c r="B1" s="58"/>
      <c r="C1" s="58"/>
      <c r="D1" s="58"/>
    </row>
    <row r="2" spans="1:5" ht="15.75" customHeight="1">
      <c r="A2" s="80" t="str">
        <f>Info!A4</f>
        <v>Année de référence 2015</v>
      </c>
      <c r="B2" s="14"/>
      <c r="C2" s="81"/>
    </row>
    <row r="3" spans="1:5" ht="15.75" customHeight="1">
      <c r="A3" s="82"/>
      <c r="B3" s="81"/>
      <c r="C3" s="16"/>
      <c r="D3" s="19" t="str">
        <f>Info!$C$28</f>
        <v>FA_2015_20140616</v>
      </c>
    </row>
    <row r="4" spans="1:5" s="2" customFormat="1">
      <c r="A4" s="83" t="s">
        <v>24</v>
      </c>
      <c r="B4" s="23" t="s">
        <v>77</v>
      </c>
      <c r="C4" s="23" t="s">
        <v>25</v>
      </c>
      <c r="D4" s="84" t="s">
        <v>26</v>
      </c>
    </row>
    <row r="5" spans="1:5">
      <c r="A5" s="27" t="s">
        <v>33</v>
      </c>
      <c r="B5" s="28"/>
      <c r="C5" s="28"/>
      <c r="D5" s="30" t="s">
        <v>78</v>
      </c>
    </row>
    <row r="6" spans="1:5" ht="25.5" customHeight="1">
      <c r="A6" s="32"/>
      <c r="B6" s="33" t="s">
        <v>79</v>
      </c>
      <c r="C6" s="33" t="s">
        <v>80</v>
      </c>
      <c r="D6" s="35" t="s">
        <v>81</v>
      </c>
      <c r="E6" s="52"/>
    </row>
    <row r="7" spans="1:5">
      <c r="A7" s="38" t="s">
        <v>43</v>
      </c>
      <c r="B7" s="39" t="s">
        <v>44</v>
      </c>
      <c r="C7" s="39" t="s">
        <v>82</v>
      </c>
      <c r="D7" s="85"/>
    </row>
    <row r="8" spans="1:5" s="36" customFormat="1" ht="11.25" customHeight="1">
      <c r="A8" s="86" t="s">
        <v>46</v>
      </c>
      <c r="B8" s="41" t="s">
        <v>47</v>
      </c>
      <c r="C8" s="41"/>
      <c r="D8" s="40" t="s">
        <v>47</v>
      </c>
    </row>
    <row r="9" spans="1:5" ht="15" customHeight="1">
      <c r="A9" s="42" t="s">
        <v>49</v>
      </c>
      <c r="B9" s="87">
        <v>342937596</v>
      </c>
      <c r="C9" s="88">
        <f t="shared" ref="C9:C34" si="0">C$35</f>
        <v>8.0000000000000002E-3</v>
      </c>
      <c r="D9" s="89">
        <f t="shared" ref="D9:D34" si="1">B9*C9</f>
        <v>2743500.7680000002</v>
      </c>
    </row>
    <row r="10" spans="1:5" ht="15" customHeight="1">
      <c r="A10" s="46" t="s">
        <v>50</v>
      </c>
      <c r="B10" s="90">
        <v>148222558.78400001</v>
      </c>
      <c r="C10" s="91">
        <f t="shared" si="0"/>
        <v>8.0000000000000002E-3</v>
      </c>
      <c r="D10" s="92">
        <f t="shared" si="1"/>
        <v>1185780.4702720002</v>
      </c>
    </row>
    <row r="11" spans="1:5" ht="15" customHeight="1">
      <c r="A11" s="49" t="s">
        <v>51</v>
      </c>
      <c r="B11" s="93">
        <v>57043015.739929996</v>
      </c>
      <c r="C11" s="94">
        <f t="shared" si="0"/>
        <v>8.0000000000000002E-3</v>
      </c>
      <c r="D11" s="95">
        <f t="shared" si="1"/>
        <v>456344.12591944</v>
      </c>
    </row>
    <row r="12" spans="1:5" ht="15" customHeight="1">
      <c r="A12" s="46" t="s">
        <v>52</v>
      </c>
      <c r="B12" s="90">
        <v>4305563.9400000004</v>
      </c>
      <c r="C12" s="91">
        <f t="shared" si="0"/>
        <v>8.0000000000000002E-3</v>
      </c>
      <c r="D12" s="92">
        <f t="shared" si="1"/>
        <v>34444.511520000007</v>
      </c>
    </row>
    <row r="13" spans="1:5" ht="15" customHeight="1">
      <c r="A13" s="49" t="s">
        <v>53</v>
      </c>
      <c r="B13" s="93">
        <v>79455521.944999993</v>
      </c>
      <c r="C13" s="94">
        <f t="shared" si="0"/>
        <v>8.0000000000000002E-3</v>
      </c>
      <c r="D13" s="95">
        <f t="shared" si="1"/>
        <v>635644.17556</v>
      </c>
    </row>
    <row r="14" spans="1:5" ht="15" customHeight="1">
      <c r="A14" s="46" t="s">
        <v>54</v>
      </c>
      <c r="B14" s="90">
        <v>7245962.5669999998</v>
      </c>
      <c r="C14" s="91">
        <f t="shared" si="0"/>
        <v>8.0000000000000002E-3</v>
      </c>
      <c r="D14" s="92">
        <f t="shared" si="1"/>
        <v>57967.700535999997</v>
      </c>
    </row>
    <row r="15" spans="1:5" ht="15" customHeight="1">
      <c r="A15" s="49" t="s">
        <v>55</v>
      </c>
      <c r="B15" s="93">
        <v>23231878.113000002</v>
      </c>
      <c r="C15" s="94">
        <f t="shared" si="0"/>
        <v>8.0000000000000002E-3</v>
      </c>
      <c r="D15" s="95">
        <f t="shared" si="1"/>
        <v>185855.02490400002</v>
      </c>
    </row>
    <row r="16" spans="1:5" ht="15" customHeight="1">
      <c r="A16" s="46" t="s">
        <v>56</v>
      </c>
      <c r="B16" s="90">
        <v>6173874.2680000002</v>
      </c>
      <c r="C16" s="91">
        <f t="shared" si="0"/>
        <v>8.0000000000000002E-3</v>
      </c>
      <c r="D16" s="92">
        <f t="shared" si="1"/>
        <v>49390.994144000004</v>
      </c>
    </row>
    <row r="17" spans="1:4" ht="15" customHeight="1">
      <c r="A17" s="49" t="s">
        <v>57</v>
      </c>
      <c r="B17" s="93">
        <v>43327479.895999998</v>
      </c>
      <c r="C17" s="94">
        <f t="shared" si="0"/>
        <v>8.0000000000000002E-3</v>
      </c>
      <c r="D17" s="95">
        <f t="shared" si="1"/>
        <v>346619.83916799998</v>
      </c>
    </row>
    <row r="18" spans="1:4" ht="15" customHeight="1">
      <c r="A18" s="46" t="s">
        <v>58</v>
      </c>
      <c r="B18" s="90">
        <v>24795223.177000001</v>
      </c>
      <c r="C18" s="91">
        <f t="shared" si="0"/>
        <v>8.0000000000000002E-3</v>
      </c>
      <c r="D18" s="92">
        <f t="shared" si="1"/>
        <v>198361.785416</v>
      </c>
    </row>
    <row r="19" spans="1:4" ht="15" customHeight="1">
      <c r="A19" s="49" t="s">
        <v>59</v>
      </c>
      <c r="B19" s="93">
        <v>21068839.427999999</v>
      </c>
      <c r="C19" s="94">
        <f t="shared" si="0"/>
        <v>8.0000000000000002E-3</v>
      </c>
      <c r="D19" s="95">
        <f t="shared" si="1"/>
        <v>168550.71542399999</v>
      </c>
    </row>
    <row r="20" spans="1:4" ht="15" customHeight="1">
      <c r="A20" s="46" t="s">
        <v>60</v>
      </c>
      <c r="B20" s="90">
        <v>44220152.322999999</v>
      </c>
      <c r="C20" s="91">
        <f t="shared" si="0"/>
        <v>8.0000000000000002E-3</v>
      </c>
      <c r="D20" s="92">
        <f t="shared" si="1"/>
        <v>353761.21858400002</v>
      </c>
    </row>
    <row r="21" spans="1:4" ht="15" customHeight="1">
      <c r="A21" s="49" t="s">
        <v>61</v>
      </c>
      <c r="B21" s="93">
        <v>35550333.681999996</v>
      </c>
      <c r="C21" s="94">
        <f t="shared" si="0"/>
        <v>8.0000000000000002E-3</v>
      </c>
      <c r="D21" s="95">
        <f t="shared" si="1"/>
        <v>284402.66945599997</v>
      </c>
    </row>
    <row r="22" spans="1:4" ht="15" customHeight="1">
      <c r="A22" s="46" t="s">
        <v>62</v>
      </c>
      <c r="B22" s="90">
        <v>10983382.120999999</v>
      </c>
      <c r="C22" s="91">
        <f t="shared" si="0"/>
        <v>8.0000000000000002E-3</v>
      </c>
      <c r="D22" s="92">
        <f t="shared" si="1"/>
        <v>87867.05696799999</v>
      </c>
    </row>
    <row r="23" spans="1:4" ht="15" customHeight="1">
      <c r="A23" s="49" t="s">
        <v>63</v>
      </c>
      <c r="B23" s="93">
        <v>11510478.381999999</v>
      </c>
      <c r="C23" s="94">
        <f t="shared" si="0"/>
        <v>8.0000000000000002E-3</v>
      </c>
      <c r="D23" s="95">
        <f t="shared" si="1"/>
        <v>92083.827055999995</v>
      </c>
    </row>
    <row r="24" spans="1:4" ht="15" customHeight="1">
      <c r="A24" s="46" t="s">
        <v>64</v>
      </c>
      <c r="B24" s="90">
        <v>3877347.5180000002</v>
      </c>
      <c r="C24" s="91">
        <f t="shared" si="0"/>
        <v>8.0000000000000002E-3</v>
      </c>
      <c r="D24" s="92">
        <f t="shared" si="1"/>
        <v>31018.780144</v>
      </c>
    </row>
    <row r="25" spans="1:4" ht="15" customHeight="1">
      <c r="A25" s="49" t="s">
        <v>65</v>
      </c>
      <c r="B25" s="93">
        <v>82256806.165000007</v>
      </c>
      <c r="C25" s="94">
        <f t="shared" si="0"/>
        <v>8.0000000000000002E-3</v>
      </c>
      <c r="D25" s="95">
        <f t="shared" si="1"/>
        <v>658054.44932000001</v>
      </c>
    </row>
    <row r="26" spans="1:4" ht="15" customHeight="1">
      <c r="A26" s="46" t="s">
        <v>66</v>
      </c>
      <c r="B26" s="90">
        <v>47220450.505999997</v>
      </c>
      <c r="C26" s="91">
        <f t="shared" si="0"/>
        <v>8.0000000000000002E-3</v>
      </c>
      <c r="D26" s="92">
        <f t="shared" si="1"/>
        <v>377763.60404800001</v>
      </c>
    </row>
    <row r="27" spans="1:4" ht="15" customHeight="1">
      <c r="A27" s="49" t="s">
        <v>67</v>
      </c>
      <c r="B27" s="93">
        <v>94809025.653999999</v>
      </c>
      <c r="C27" s="94">
        <f t="shared" si="0"/>
        <v>8.0000000000000002E-3</v>
      </c>
      <c r="D27" s="95">
        <f t="shared" si="1"/>
        <v>758472.20523199998</v>
      </c>
    </row>
    <row r="28" spans="1:4" ht="15" customHeight="1">
      <c r="A28" s="46" t="s">
        <v>68</v>
      </c>
      <c r="B28" s="90">
        <v>41579727.5</v>
      </c>
      <c r="C28" s="91">
        <f t="shared" si="0"/>
        <v>8.0000000000000002E-3</v>
      </c>
      <c r="D28" s="92">
        <f t="shared" si="1"/>
        <v>332637.82</v>
      </c>
    </row>
    <row r="29" spans="1:4" ht="15" customHeight="1">
      <c r="A29" s="49" t="s">
        <v>69</v>
      </c>
      <c r="B29" s="93">
        <v>47866731.68</v>
      </c>
      <c r="C29" s="94">
        <f t="shared" si="0"/>
        <v>8.0000000000000002E-3</v>
      </c>
      <c r="D29" s="95">
        <f t="shared" si="1"/>
        <v>382933.85343999998</v>
      </c>
    </row>
    <row r="30" spans="1:4" ht="15" customHeight="1">
      <c r="A30" s="46" t="s">
        <v>70</v>
      </c>
      <c r="B30" s="90">
        <v>113077405.689</v>
      </c>
      <c r="C30" s="91">
        <f t="shared" si="0"/>
        <v>8.0000000000000002E-3</v>
      </c>
      <c r="D30" s="92">
        <f t="shared" si="1"/>
        <v>904619.24551199994</v>
      </c>
    </row>
    <row r="31" spans="1:4" ht="15" customHeight="1">
      <c r="A31" s="49" t="s">
        <v>71</v>
      </c>
      <c r="B31" s="93">
        <v>39131581.861000001</v>
      </c>
      <c r="C31" s="94">
        <f t="shared" si="0"/>
        <v>8.0000000000000002E-3</v>
      </c>
      <c r="D31" s="95">
        <f t="shared" si="1"/>
        <v>313052.65488799999</v>
      </c>
    </row>
    <row r="32" spans="1:4" ht="15" customHeight="1">
      <c r="A32" s="46" t="s">
        <v>72</v>
      </c>
      <c r="B32" s="90">
        <v>15884979.372</v>
      </c>
      <c r="C32" s="91">
        <f t="shared" si="0"/>
        <v>8.0000000000000002E-3</v>
      </c>
      <c r="D32" s="92">
        <f t="shared" si="1"/>
        <v>127079.834976</v>
      </c>
    </row>
    <row r="33" spans="1:4" ht="15" customHeight="1">
      <c r="A33" s="49" t="s">
        <v>73</v>
      </c>
      <c r="B33" s="93">
        <v>82474362.155000001</v>
      </c>
      <c r="C33" s="94">
        <f t="shared" si="0"/>
        <v>8.0000000000000002E-3</v>
      </c>
      <c r="D33" s="95">
        <f t="shared" si="1"/>
        <v>659794.89724000008</v>
      </c>
    </row>
    <row r="34" spans="1:4" ht="15" customHeight="1">
      <c r="A34" s="46" t="s">
        <v>74</v>
      </c>
      <c r="B34" s="90">
        <v>5671524</v>
      </c>
      <c r="C34" s="91">
        <f t="shared" si="0"/>
        <v>8.0000000000000002E-3</v>
      </c>
      <c r="D34" s="92">
        <f t="shared" si="1"/>
        <v>45372.192000000003</v>
      </c>
    </row>
    <row r="35" spans="1:4" s="52" customFormat="1" ht="18.75" customHeight="1">
      <c r="A35" s="96" t="s">
        <v>75</v>
      </c>
      <c r="B35" s="97">
        <f>SUM(B9:B34)</f>
        <v>1433921802.4659302</v>
      </c>
      <c r="C35" s="98">
        <v>8.0000000000000002E-3</v>
      </c>
      <c r="D35" s="79">
        <f>SUM(D9:D34)</f>
        <v>11471374.419727439</v>
      </c>
    </row>
    <row r="37" spans="1:4">
      <c r="B37" s="99"/>
    </row>
  </sheetData>
  <conditionalFormatting sqref="D9:D34">
    <cfRule type="expression" dxfId="11" priority="1" stopIfTrue="1">
      <formula>ISBLANK(D9)</formula>
    </cfRule>
  </conditionalFormatting>
  <conditionalFormatting sqref="B9:C34 C35">
    <cfRule type="expression" dxfId="10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6.28515625" style="2" customWidth="1"/>
    <col min="2" max="2" width="20.85546875" style="2" customWidth="1"/>
    <col min="3" max="3" width="22.85546875" style="2" customWidth="1"/>
    <col min="4" max="4" width="21.85546875" style="2" customWidth="1"/>
    <col min="5" max="5" width="6.85546875" style="2" customWidth="1"/>
    <col min="6" max="6" width="16.85546875" style="2" customWidth="1"/>
    <col min="7" max="7" width="9.140625" style="2" customWidth="1"/>
    <col min="8" max="16384" width="9.140625" style="2"/>
  </cols>
  <sheetData>
    <row r="1" spans="1:7" ht="27.75" customHeight="1">
      <c r="A1" s="58" t="str">
        <f>"Bénéfices des personnes morales "&amp;Info!C31</f>
        <v>Bénéfices des personnes morales 2010</v>
      </c>
      <c r="B1" s="58"/>
      <c r="C1" s="58"/>
      <c r="D1" s="58"/>
      <c r="E1" s="59"/>
    </row>
    <row r="2" spans="1:7" ht="15.75" customHeight="1">
      <c r="A2" s="100" t="str">
        <f>Info!A4</f>
        <v>Année de référence 2015</v>
      </c>
      <c r="B2" s="101"/>
      <c r="C2" s="81"/>
      <c r="D2" s="31"/>
      <c r="E2" s="31"/>
    </row>
    <row r="3" spans="1:7" ht="18.75" customHeight="1">
      <c r="D3" s="19" t="str">
        <f>Info!$C$28</f>
        <v>FA_2015_20140616</v>
      </c>
      <c r="G3" s="19"/>
    </row>
    <row r="4" spans="1:7" s="20" customFormat="1">
      <c r="A4" s="83" t="s">
        <v>24</v>
      </c>
      <c r="B4" s="23" t="s">
        <v>77</v>
      </c>
      <c r="C4" s="23" t="s">
        <v>25</v>
      </c>
      <c r="D4" s="84" t="s">
        <v>26</v>
      </c>
    </row>
    <row r="5" spans="1:7" s="25" customFormat="1" ht="11.25" customHeight="1">
      <c r="A5" s="27" t="s">
        <v>33</v>
      </c>
      <c r="B5" s="28"/>
      <c r="C5" s="28"/>
      <c r="D5" s="30" t="s">
        <v>83</v>
      </c>
    </row>
    <row r="6" spans="1:7" ht="42.75" customHeight="1">
      <c r="A6" s="102"/>
      <c r="B6" s="103" t="s">
        <v>84</v>
      </c>
      <c r="C6" s="103" t="s">
        <v>85</v>
      </c>
      <c r="D6" s="104" t="s">
        <v>86</v>
      </c>
    </row>
    <row r="7" spans="1:7" s="36" customFormat="1" ht="11.25" customHeight="1">
      <c r="A7" s="38" t="s">
        <v>43</v>
      </c>
      <c r="B7" s="39" t="s">
        <v>44</v>
      </c>
      <c r="C7" s="39" t="s">
        <v>44</v>
      </c>
      <c r="D7" s="105"/>
    </row>
    <row r="8" spans="1:7" s="106" customFormat="1">
      <c r="A8" s="86" t="s">
        <v>46</v>
      </c>
      <c r="B8" s="41" t="s">
        <v>47</v>
      </c>
      <c r="C8" s="41" t="s">
        <v>47</v>
      </c>
      <c r="D8" s="40" t="s">
        <v>47</v>
      </c>
      <c r="F8" s="107" t="s">
        <v>87</v>
      </c>
      <c r="G8" s="108"/>
    </row>
    <row r="9" spans="1:7">
      <c r="A9" s="42" t="s">
        <v>49</v>
      </c>
      <c r="B9" s="43">
        <v>10971641.1</v>
      </c>
      <c r="C9" s="43">
        <v>399661.13789999997</v>
      </c>
      <c r="D9" s="109">
        <f t="shared" ref="D9:D34" si="0">B9+C9</f>
        <v>11371302.2379</v>
      </c>
      <c r="F9" s="110" t="s">
        <v>88</v>
      </c>
      <c r="G9" s="111">
        <v>2.7E-2</v>
      </c>
    </row>
    <row r="10" spans="1:7">
      <c r="A10" s="46" t="s">
        <v>50</v>
      </c>
      <c r="B10" s="47">
        <v>4357058.9000000004</v>
      </c>
      <c r="C10" s="47">
        <v>916213.82299999997</v>
      </c>
      <c r="D10" s="112">
        <f t="shared" si="0"/>
        <v>5273272.7230000002</v>
      </c>
      <c r="F10" s="110" t="s">
        <v>89</v>
      </c>
      <c r="G10" s="111">
        <v>8.7999999999999995E-2</v>
      </c>
    </row>
    <row r="11" spans="1:7">
      <c r="A11" s="49" t="s">
        <v>51</v>
      </c>
      <c r="B11" s="50">
        <v>2006852.8</v>
      </c>
      <c r="C11" s="50">
        <v>74325.428499999995</v>
      </c>
      <c r="D11" s="113">
        <f t="shared" si="0"/>
        <v>2081178.2285</v>
      </c>
      <c r="F11" s="110" t="s">
        <v>90</v>
      </c>
      <c r="G11" s="111">
        <v>0.125</v>
      </c>
    </row>
    <row r="12" spans="1:7">
      <c r="A12" s="46" t="s">
        <v>52</v>
      </c>
      <c r="B12" s="47">
        <v>136179.6</v>
      </c>
      <c r="C12" s="47">
        <v>667.41930000000002</v>
      </c>
      <c r="D12" s="112">
        <f t="shared" si="0"/>
        <v>136847.01930000001</v>
      </c>
      <c r="F12" s="114" t="s">
        <v>91</v>
      </c>
      <c r="G12" s="115">
        <v>1</v>
      </c>
    </row>
    <row r="13" spans="1:7">
      <c r="A13" s="49" t="s">
        <v>53</v>
      </c>
      <c r="B13" s="50">
        <v>967922.3</v>
      </c>
      <c r="C13" s="50">
        <v>86683.0239</v>
      </c>
      <c r="D13" s="113">
        <f t="shared" si="0"/>
        <v>1054605.3239</v>
      </c>
    </row>
    <row r="14" spans="1:7">
      <c r="A14" s="46" t="s">
        <v>54</v>
      </c>
      <c r="B14" s="47">
        <v>199523.4</v>
      </c>
      <c r="C14" s="47">
        <v>4560.7425000000003</v>
      </c>
      <c r="D14" s="112">
        <f t="shared" si="0"/>
        <v>204084.14249999999</v>
      </c>
    </row>
    <row r="15" spans="1:7">
      <c r="A15" s="49" t="s">
        <v>55</v>
      </c>
      <c r="B15" s="50">
        <v>197151.8</v>
      </c>
      <c r="C15" s="50">
        <v>18647.8616</v>
      </c>
      <c r="D15" s="113">
        <f t="shared" si="0"/>
        <v>215799.66159999999</v>
      </c>
    </row>
    <row r="16" spans="1:7">
      <c r="A16" s="46" t="s">
        <v>56</v>
      </c>
      <c r="B16" s="47">
        <v>156011.5</v>
      </c>
      <c r="C16" s="47">
        <v>37416.633000000002</v>
      </c>
      <c r="D16" s="112">
        <f t="shared" si="0"/>
        <v>193428.133</v>
      </c>
    </row>
    <row r="17" spans="1:4">
      <c r="A17" s="49" t="s">
        <v>57</v>
      </c>
      <c r="B17" s="50">
        <v>2030423.3</v>
      </c>
      <c r="C17" s="50">
        <v>1068767.9049</v>
      </c>
      <c r="D17" s="113">
        <f t="shared" si="0"/>
        <v>3099191.2049000002</v>
      </c>
    </row>
    <row r="18" spans="1:4">
      <c r="A18" s="46" t="s">
        <v>58</v>
      </c>
      <c r="B18" s="47">
        <v>1216549.3</v>
      </c>
      <c r="C18" s="47">
        <v>334735.22090000001</v>
      </c>
      <c r="D18" s="112">
        <f t="shared" si="0"/>
        <v>1551284.5209000001</v>
      </c>
    </row>
    <row r="19" spans="1:4">
      <c r="A19" s="49" t="s">
        <v>59</v>
      </c>
      <c r="B19" s="50">
        <v>1406308.3</v>
      </c>
      <c r="C19" s="50">
        <v>19498.1077</v>
      </c>
      <c r="D19" s="113">
        <f t="shared" si="0"/>
        <v>1425806.4077000001</v>
      </c>
    </row>
    <row r="20" spans="1:4">
      <c r="A20" s="46" t="s">
        <v>60</v>
      </c>
      <c r="B20" s="47">
        <v>1574444.3</v>
      </c>
      <c r="C20" s="47">
        <v>1456981.4139</v>
      </c>
      <c r="D20" s="112">
        <f t="shared" si="0"/>
        <v>3031425.7138999999</v>
      </c>
    </row>
    <row r="21" spans="1:4">
      <c r="A21" s="49" t="s">
        <v>61</v>
      </c>
      <c r="B21" s="50">
        <v>1179416.5</v>
      </c>
      <c r="C21" s="50">
        <v>277304.21529999998</v>
      </c>
      <c r="D21" s="113">
        <f t="shared" si="0"/>
        <v>1456720.7153</v>
      </c>
    </row>
    <row r="22" spans="1:4">
      <c r="A22" s="46" t="s">
        <v>62</v>
      </c>
      <c r="B22" s="47">
        <v>683010.1</v>
      </c>
      <c r="C22" s="47">
        <v>182797.4013</v>
      </c>
      <c r="D22" s="112">
        <f t="shared" si="0"/>
        <v>865807.5013</v>
      </c>
    </row>
    <row r="23" spans="1:4">
      <c r="A23" s="49" t="s">
        <v>63</v>
      </c>
      <c r="B23" s="50">
        <v>309611.8</v>
      </c>
      <c r="C23" s="50">
        <v>4835.1292000000003</v>
      </c>
      <c r="D23" s="113">
        <f t="shared" si="0"/>
        <v>314446.92920000001</v>
      </c>
    </row>
    <row r="24" spans="1:4">
      <c r="A24" s="46" t="s">
        <v>64</v>
      </c>
      <c r="B24" s="47">
        <v>79924.800000000003</v>
      </c>
      <c r="C24" s="47">
        <v>2260.0672</v>
      </c>
      <c r="D24" s="112">
        <f t="shared" si="0"/>
        <v>82184.867200000008</v>
      </c>
    </row>
    <row r="25" spans="1:4">
      <c r="A25" s="49" t="s">
        <v>65</v>
      </c>
      <c r="B25" s="50">
        <v>2753495.1</v>
      </c>
      <c r="C25" s="50">
        <v>173036.02129999999</v>
      </c>
      <c r="D25" s="113">
        <f t="shared" si="0"/>
        <v>2926531.1213000002</v>
      </c>
    </row>
    <row r="26" spans="1:4">
      <c r="A26" s="46" t="s">
        <v>66</v>
      </c>
      <c r="B26" s="47">
        <v>737651.7</v>
      </c>
      <c r="C26" s="47">
        <v>34482.072899999999</v>
      </c>
      <c r="D26" s="112">
        <f t="shared" si="0"/>
        <v>772133.77289999998</v>
      </c>
    </row>
    <row r="27" spans="1:4">
      <c r="A27" s="49" t="s">
        <v>67</v>
      </c>
      <c r="B27" s="50">
        <v>3386008.8</v>
      </c>
      <c r="C27" s="50">
        <v>38785.010900000001</v>
      </c>
      <c r="D27" s="113">
        <f t="shared" si="0"/>
        <v>3424793.8108999999</v>
      </c>
    </row>
    <row r="28" spans="1:4">
      <c r="A28" s="46" t="s">
        <v>68</v>
      </c>
      <c r="B28" s="47">
        <v>1195210.3</v>
      </c>
      <c r="C28" s="47">
        <v>10883.527400000001</v>
      </c>
      <c r="D28" s="112">
        <f t="shared" si="0"/>
        <v>1206093.8274000001</v>
      </c>
    </row>
    <row r="29" spans="1:4">
      <c r="A29" s="49" t="s">
        <v>69</v>
      </c>
      <c r="B29" s="50">
        <v>2339785.7999999998</v>
      </c>
      <c r="C29" s="50">
        <v>133135.2004</v>
      </c>
      <c r="D29" s="113">
        <f t="shared" si="0"/>
        <v>2472921.0003999998</v>
      </c>
    </row>
    <row r="30" spans="1:4">
      <c r="A30" s="46" t="s">
        <v>70</v>
      </c>
      <c r="B30" s="47">
        <v>3668757.8</v>
      </c>
      <c r="C30" s="47">
        <v>2388960.7771999999</v>
      </c>
      <c r="D30" s="112">
        <f t="shared" si="0"/>
        <v>6057718.5771999992</v>
      </c>
    </row>
    <row r="31" spans="1:4">
      <c r="A31" s="49" t="s">
        <v>71</v>
      </c>
      <c r="B31" s="50">
        <v>1239390.1000000001</v>
      </c>
      <c r="C31" s="50">
        <v>4196.5069999999996</v>
      </c>
      <c r="D31" s="113">
        <f t="shared" si="0"/>
        <v>1243586.6070000001</v>
      </c>
    </row>
    <row r="32" spans="1:4">
      <c r="A32" s="46" t="s">
        <v>72</v>
      </c>
      <c r="B32" s="47">
        <v>1132896.8999999999</v>
      </c>
      <c r="C32" s="47">
        <v>366634.63569999998</v>
      </c>
      <c r="D32" s="112">
        <f t="shared" si="0"/>
        <v>1499531.5356999999</v>
      </c>
    </row>
    <row r="33" spans="1:6">
      <c r="A33" s="49" t="s">
        <v>73</v>
      </c>
      <c r="B33" s="50">
        <v>4165621.6</v>
      </c>
      <c r="C33" s="50">
        <v>1029615.3667</v>
      </c>
      <c r="D33" s="113">
        <f t="shared" si="0"/>
        <v>5195236.9666999998</v>
      </c>
    </row>
    <row r="34" spans="1:6">
      <c r="A34" s="116" t="s">
        <v>74</v>
      </c>
      <c r="B34" s="47">
        <v>268789.8</v>
      </c>
      <c r="C34" s="47">
        <v>11455.3896</v>
      </c>
      <c r="D34" s="112">
        <f t="shared" si="0"/>
        <v>280245.18959999998</v>
      </c>
    </row>
    <row r="35" spans="1:6" s="52" customFormat="1">
      <c r="A35" s="54" t="s">
        <v>75</v>
      </c>
      <c r="B35" s="117">
        <f>SUM(B9:B34)</f>
        <v>48359637.699999996</v>
      </c>
      <c r="C35" s="117">
        <f>SUM(C9:C34)</f>
        <v>9076540.0392000005</v>
      </c>
      <c r="D35" s="56">
        <f>SUM(D9:D34)</f>
        <v>57436177.739200003</v>
      </c>
      <c r="F35" s="2"/>
    </row>
  </sheetData>
  <conditionalFormatting sqref="G9:G12 B6:C34 A6">
    <cfRule type="expression" dxfId="9" priority="1" stopIfTrue="1">
      <formula>ISBLANK(A1073741823)</formula>
    </cfRule>
  </conditionalFormatting>
  <conditionalFormatting sqref="G9:G12">
    <cfRule type="expression" dxfId="8" priority="2" stopIfTrue="1">
      <formula>ISBLANK(G9)</formula>
    </cfRule>
  </conditionalFormatting>
  <conditionalFormatting sqref="B9:C34">
    <cfRule type="expression" dxfId="7" priority="3" stopIfTrue="1">
      <formula>ISBLANK(A1073741823)</formula>
    </cfRule>
  </conditionalFormatting>
  <conditionalFormatting sqref="B9:C34">
    <cfRule type="expression" dxfId="6" priority="4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2" customWidth="1"/>
    <col min="2" max="2" width="16.7109375" style="2" customWidth="1"/>
    <col min="3" max="5" width="14.28515625" style="2" customWidth="1"/>
    <col min="6" max="6" width="18.7109375" style="2" customWidth="1"/>
    <col min="7" max="7" width="19.7109375" style="2" customWidth="1"/>
    <col min="8" max="8" width="14" style="2" customWidth="1"/>
    <col min="9" max="9" width="15.7109375" style="2" customWidth="1"/>
  </cols>
  <sheetData>
    <row r="1" spans="1:9" ht="28.5" customHeight="1">
      <c r="A1" s="14"/>
      <c r="B1" s="15" t="str">
        <f>"Répartitions fiscales "&amp;Info!C31</f>
        <v>Répartitions fiscales 2010</v>
      </c>
      <c r="C1" s="118"/>
      <c r="D1" s="119"/>
      <c r="E1" s="18" t="str">
        <f>Info!A4</f>
        <v>Année de référence 2015</v>
      </c>
      <c r="I1" s="19" t="str">
        <f>Info!$C$28</f>
        <v>FA_2015_20140616</v>
      </c>
    </row>
    <row r="2" spans="1:9" s="2" customFormat="1">
      <c r="A2" s="120"/>
      <c r="B2" s="121" t="s">
        <v>24</v>
      </c>
      <c r="C2" s="23" t="s">
        <v>25</v>
      </c>
      <c r="D2" s="23" t="s">
        <v>26</v>
      </c>
      <c r="E2" s="23" t="s">
        <v>27</v>
      </c>
      <c r="F2" s="23" t="s">
        <v>28</v>
      </c>
      <c r="G2" s="23" t="s">
        <v>29</v>
      </c>
      <c r="H2" s="23" t="s">
        <v>30</v>
      </c>
      <c r="I2" s="24" t="s">
        <v>31</v>
      </c>
    </row>
    <row r="3" spans="1:9" s="2" customFormat="1">
      <c r="A3" s="122"/>
      <c r="B3" s="123" t="s">
        <v>33</v>
      </c>
      <c r="C3" s="28"/>
      <c r="D3" s="28"/>
      <c r="E3" s="28" t="s">
        <v>92</v>
      </c>
      <c r="F3" s="28"/>
      <c r="G3" s="28"/>
      <c r="H3" s="28" t="s">
        <v>93</v>
      </c>
      <c r="I3" s="30" t="s">
        <v>94</v>
      </c>
    </row>
    <row r="4" spans="1:9" ht="40.5" customHeight="1">
      <c r="A4" s="124"/>
      <c r="B4" s="125"/>
      <c r="C4" s="33" t="s">
        <v>95</v>
      </c>
      <c r="D4" s="33" t="s">
        <v>96</v>
      </c>
      <c r="E4" s="33" t="s">
        <v>97</v>
      </c>
      <c r="F4" s="33" t="s">
        <v>98</v>
      </c>
      <c r="G4" s="33" t="s">
        <v>99</v>
      </c>
      <c r="H4" s="33" t="s">
        <v>100</v>
      </c>
      <c r="I4" s="35" t="s">
        <v>101</v>
      </c>
    </row>
    <row r="5" spans="1:9">
      <c r="A5" s="124"/>
      <c r="B5" s="41" t="s">
        <v>43</v>
      </c>
      <c r="C5" s="39" t="s">
        <v>44</v>
      </c>
      <c r="D5" s="39" t="s">
        <v>44</v>
      </c>
      <c r="E5" s="39"/>
      <c r="F5" s="39" t="s">
        <v>44</v>
      </c>
      <c r="G5" s="39" t="s">
        <v>102</v>
      </c>
      <c r="H5" s="39"/>
      <c r="I5" s="85"/>
    </row>
    <row r="6" spans="1:9" s="36" customFormat="1" ht="11.25" customHeight="1">
      <c r="A6" s="126"/>
      <c r="B6" s="127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1"/>
      <c r="I6" s="40" t="s">
        <v>47</v>
      </c>
    </row>
    <row r="7" spans="1:9">
      <c r="A7" s="124"/>
      <c r="B7" s="128" t="s">
        <v>49</v>
      </c>
      <c r="C7" s="43">
        <v>70306.721000000005</v>
      </c>
      <c r="D7" s="43">
        <v>17637.329040000001</v>
      </c>
      <c r="E7" s="129">
        <f t="shared" ref="E7:E32" si="0">D7-C7</f>
        <v>-52669.391960000008</v>
      </c>
      <c r="F7" s="43">
        <v>3781158.4782289201</v>
      </c>
      <c r="G7" s="129">
        <f>PP!J7+RIS!C7+PM!D9</f>
        <v>48441746.029333755</v>
      </c>
      <c r="H7" s="130">
        <f t="shared" ref="H7:H33" si="1">G7/F7</f>
        <v>12.811350359486566</v>
      </c>
      <c r="I7" s="131">
        <f t="shared" ref="I7:I32" si="2">E7*H7</f>
        <v>-674766.03362068499</v>
      </c>
    </row>
    <row r="8" spans="1:9">
      <c r="A8" s="124"/>
      <c r="B8" s="132" t="s">
        <v>50</v>
      </c>
      <c r="C8" s="47">
        <v>9651.1939999999995</v>
      </c>
      <c r="D8" s="47">
        <v>10939.438630000001</v>
      </c>
      <c r="E8" s="133">
        <f t="shared" si="0"/>
        <v>1288.2446300000011</v>
      </c>
      <c r="F8" s="47">
        <v>1289853.86951807</v>
      </c>
      <c r="G8" s="133">
        <f>PP!J8+RIS!C8+PM!D10</f>
        <v>21785248.895661842</v>
      </c>
      <c r="H8" s="134">
        <f t="shared" si="1"/>
        <v>16.8897030977637</v>
      </c>
      <c r="I8" s="135">
        <f t="shared" si="2"/>
        <v>21758.069317988469</v>
      </c>
    </row>
    <row r="9" spans="1:9">
      <c r="A9" s="124"/>
      <c r="B9" s="31" t="s">
        <v>51</v>
      </c>
      <c r="C9" s="50">
        <v>4645.7529999999997</v>
      </c>
      <c r="D9" s="50">
        <v>4299.5074800000002</v>
      </c>
      <c r="E9" s="136">
        <f t="shared" si="0"/>
        <v>-346.24551999999949</v>
      </c>
      <c r="F9" s="50">
        <v>538038.59578313201</v>
      </c>
      <c r="G9" s="136">
        <f>PP!J9+RIS!C9+PM!D11</f>
        <v>8842181.1998645533</v>
      </c>
      <c r="H9" s="137">
        <f t="shared" si="1"/>
        <v>16.434102068448233</v>
      </c>
      <c r="I9" s="138">
        <f t="shared" si="2"/>
        <v>-5690.2342164229258</v>
      </c>
    </row>
    <row r="10" spans="1:9">
      <c r="A10" s="124"/>
      <c r="B10" s="132" t="s">
        <v>52</v>
      </c>
      <c r="C10" s="47">
        <v>39.781550000000003</v>
      </c>
      <c r="D10" s="47">
        <v>247.36931000000001</v>
      </c>
      <c r="E10" s="133">
        <f t="shared" si="0"/>
        <v>207.58776</v>
      </c>
      <c r="F10" s="47">
        <v>27403.706927710798</v>
      </c>
      <c r="G10" s="133">
        <f>PP!J10+RIS!C10+PM!D12</f>
        <v>632324.12630062504</v>
      </c>
      <c r="H10" s="134">
        <f t="shared" si="1"/>
        <v>23.074401137359082</v>
      </c>
      <c r="I10" s="135">
        <f t="shared" si="2"/>
        <v>4789.9632454458242</v>
      </c>
    </row>
    <row r="11" spans="1:9">
      <c r="A11" s="124"/>
      <c r="B11" s="31" t="s">
        <v>53</v>
      </c>
      <c r="C11" s="50">
        <v>2331.6606999999999</v>
      </c>
      <c r="D11" s="50">
        <v>1509.46686</v>
      </c>
      <c r="E11" s="136">
        <f t="shared" si="0"/>
        <v>-822.19383999999991</v>
      </c>
      <c r="F11" s="50">
        <v>673258.66524096404</v>
      </c>
      <c r="G11" s="136">
        <f>PP!J11+RIS!C11+PM!D13</f>
        <v>6552769.4207896432</v>
      </c>
      <c r="H11" s="137">
        <f t="shared" si="1"/>
        <v>9.7329150876125166</v>
      </c>
      <c r="I11" s="138">
        <f t="shared" si="2"/>
        <v>-8002.3428302780703</v>
      </c>
    </row>
    <row r="12" spans="1:9">
      <c r="A12" s="124"/>
      <c r="B12" s="132" t="s">
        <v>54</v>
      </c>
      <c r="C12" s="47">
        <v>282.60000000000002</v>
      </c>
      <c r="D12" s="47">
        <v>360.04109999999997</v>
      </c>
      <c r="E12" s="133">
        <f t="shared" si="0"/>
        <v>77.441099999999949</v>
      </c>
      <c r="F12" s="47">
        <v>57632.170060240998</v>
      </c>
      <c r="G12" s="133">
        <f>PP!J12+RIS!C12+PM!D14</f>
        <v>899113.73106051795</v>
      </c>
      <c r="H12" s="134">
        <f t="shared" si="1"/>
        <v>15.600900159072687</v>
      </c>
      <c r="I12" s="135">
        <f t="shared" si="2"/>
        <v>1208.150869308763</v>
      </c>
    </row>
    <row r="13" spans="1:9">
      <c r="A13" s="124"/>
      <c r="B13" s="31" t="s">
        <v>55</v>
      </c>
      <c r="C13" s="50">
        <v>379.291</v>
      </c>
      <c r="D13" s="50">
        <v>846.27255000000002</v>
      </c>
      <c r="E13" s="136">
        <f t="shared" si="0"/>
        <v>466.98155000000003</v>
      </c>
      <c r="F13" s="50">
        <v>107638.24650602401</v>
      </c>
      <c r="G13" s="136">
        <f>PP!J13+RIS!C13+PM!D15</f>
        <v>1379913.5293572654</v>
      </c>
      <c r="H13" s="137">
        <f t="shared" si="1"/>
        <v>12.819918329680688</v>
      </c>
      <c r="I13" s="138">
        <f t="shared" si="2"/>
        <v>5986.665332467699</v>
      </c>
    </row>
    <row r="14" spans="1:9">
      <c r="A14" s="124"/>
      <c r="B14" s="132" t="s">
        <v>56</v>
      </c>
      <c r="C14" s="47">
        <v>143.578</v>
      </c>
      <c r="D14" s="47">
        <v>1019.2702</v>
      </c>
      <c r="E14" s="133">
        <f t="shared" si="0"/>
        <v>875.69220000000007</v>
      </c>
      <c r="F14" s="47">
        <v>39008.927831325302</v>
      </c>
      <c r="G14" s="133">
        <f>PP!J14+RIS!C14+PM!D16</f>
        <v>803029.35191812518</v>
      </c>
      <c r="H14" s="134">
        <f t="shared" si="1"/>
        <v>20.585783731109608</v>
      </c>
      <c r="I14" s="135">
        <f t="shared" si="2"/>
        <v>18026.810244219581</v>
      </c>
    </row>
    <row r="15" spans="1:9">
      <c r="A15" s="124"/>
      <c r="B15" s="31" t="s">
        <v>57</v>
      </c>
      <c r="C15" s="50">
        <v>2327.3829999999998</v>
      </c>
      <c r="D15" s="50">
        <v>4710.4733500000002</v>
      </c>
      <c r="E15" s="136">
        <f t="shared" si="0"/>
        <v>2383.0903500000004</v>
      </c>
      <c r="F15" s="50">
        <v>1271034.83875904</v>
      </c>
      <c r="G15" s="136">
        <f>PP!J15+RIS!C15+PM!D17</f>
        <v>7905829.21024625</v>
      </c>
      <c r="H15" s="137">
        <f t="shared" si="1"/>
        <v>6.2199941096539995</v>
      </c>
      <c r="I15" s="138">
        <f t="shared" si="2"/>
        <v>14822.807939773291</v>
      </c>
    </row>
    <row r="16" spans="1:9">
      <c r="A16" s="124"/>
      <c r="B16" s="132" t="s">
        <v>58</v>
      </c>
      <c r="C16" s="47">
        <v>3781.5558999999998</v>
      </c>
      <c r="D16" s="47">
        <v>2434.4104000000002</v>
      </c>
      <c r="E16" s="133">
        <f t="shared" si="0"/>
        <v>-1347.1454999999996</v>
      </c>
      <c r="F16" s="47">
        <v>503496.087722892</v>
      </c>
      <c r="G16" s="133">
        <f>PP!J16+RIS!C16+PM!D18</f>
        <v>6193312.1655118605</v>
      </c>
      <c r="H16" s="134">
        <f t="shared" si="1"/>
        <v>12.300616264014467</v>
      </c>
      <c r="I16" s="135">
        <f t="shared" si="2"/>
        <v>-16570.719847293898</v>
      </c>
    </row>
    <row r="17" spans="1:9">
      <c r="A17" s="124"/>
      <c r="B17" s="31" t="s">
        <v>59</v>
      </c>
      <c r="C17" s="50">
        <v>1503.0074</v>
      </c>
      <c r="D17" s="50">
        <v>4070.0110300000001</v>
      </c>
      <c r="E17" s="136">
        <f t="shared" si="0"/>
        <v>2567.0036300000002</v>
      </c>
      <c r="F17" s="50">
        <v>308480.72748192801</v>
      </c>
      <c r="G17" s="136">
        <f>PP!J17+RIS!C17+PM!D19</f>
        <v>6076917.44991259</v>
      </c>
      <c r="H17" s="137">
        <f t="shared" si="1"/>
        <v>19.699504405080216</v>
      </c>
      <c r="I17" s="138">
        <f t="shared" si="2"/>
        <v>50568.699317041908</v>
      </c>
    </row>
    <row r="18" spans="1:9">
      <c r="A18" s="124"/>
      <c r="B18" s="132" t="s">
        <v>60</v>
      </c>
      <c r="C18" s="47">
        <v>13450.48705</v>
      </c>
      <c r="D18" s="47">
        <v>11620.17001</v>
      </c>
      <c r="E18" s="133">
        <f t="shared" si="0"/>
        <v>-1830.3170399999999</v>
      </c>
      <c r="F18" s="47">
        <v>851272.252795181</v>
      </c>
      <c r="G18" s="133">
        <f>PP!J18+RIS!C18+PM!D20</f>
        <v>8173897.5714132832</v>
      </c>
      <c r="H18" s="134">
        <f t="shared" si="1"/>
        <v>9.601978150437791</v>
      </c>
      <c r="I18" s="135">
        <f t="shared" si="2"/>
        <v>-17574.664226453973</v>
      </c>
    </row>
    <row r="19" spans="1:9">
      <c r="A19" s="124"/>
      <c r="B19" s="31" t="s">
        <v>61</v>
      </c>
      <c r="C19" s="50">
        <v>3748.7685499999998</v>
      </c>
      <c r="D19" s="50">
        <v>2529.4287199999999</v>
      </c>
      <c r="E19" s="136">
        <f t="shared" si="0"/>
        <v>-1219.3398299999999</v>
      </c>
      <c r="F19" s="50">
        <v>603614.45783132501</v>
      </c>
      <c r="G19" s="136">
        <f>PP!J19+RIS!C19+PM!D21</f>
        <v>8351183.2747036573</v>
      </c>
      <c r="H19" s="137">
        <f t="shared" si="1"/>
        <v>13.835293648710657</v>
      </c>
      <c r="I19" s="138">
        <f t="shared" si="2"/>
        <v>-16869.924605618929</v>
      </c>
    </row>
    <row r="20" spans="1:9">
      <c r="A20" s="124"/>
      <c r="B20" s="132" t="s">
        <v>62</v>
      </c>
      <c r="C20" s="47">
        <v>621.14514999999994</v>
      </c>
      <c r="D20" s="47">
        <v>1792.2286999999999</v>
      </c>
      <c r="E20" s="133">
        <f t="shared" si="0"/>
        <v>1171.0835499999998</v>
      </c>
      <c r="F20" s="47">
        <v>266662.72716867499</v>
      </c>
      <c r="G20" s="133">
        <f>PP!J20+RIS!C20+PM!D22</f>
        <v>2283994.2895140359</v>
      </c>
      <c r="H20" s="134">
        <f t="shared" si="1"/>
        <v>8.5651051189816894</v>
      </c>
      <c r="I20" s="135">
        <f t="shared" si="2"/>
        <v>10030.453708860248</v>
      </c>
    </row>
    <row r="21" spans="1:9">
      <c r="A21" s="124"/>
      <c r="B21" s="31" t="s">
        <v>63</v>
      </c>
      <c r="C21" s="50">
        <v>689.97500000000002</v>
      </c>
      <c r="D21" s="50">
        <v>828.76900000000001</v>
      </c>
      <c r="E21" s="136">
        <f t="shared" si="0"/>
        <v>138.79399999999998</v>
      </c>
      <c r="F21" s="50">
        <v>84189.255072289205</v>
      </c>
      <c r="G21" s="136">
        <f>PP!J21+RIS!C21+PM!D23</f>
        <v>1306266.1903277677</v>
      </c>
      <c r="H21" s="137">
        <f t="shared" si="1"/>
        <v>15.515830247056359</v>
      </c>
      <c r="I21" s="138">
        <f t="shared" si="2"/>
        <v>2153.50414330994</v>
      </c>
    </row>
    <row r="22" spans="1:9">
      <c r="A22" s="124"/>
      <c r="B22" s="132" t="s">
        <v>64</v>
      </c>
      <c r="C22" s="47">
        <v>286.78055000000001</v>
      </c>
      <c r="D22" s="47">
        <v>117.78215</v>
      </c>
      <c r="E22" s="133">
        <f t="shared" si="0"/>
        <v>-168.9984</v>
      </c>
      <c r="F22" s="47">
        <v>29496.881445783099</v>
      </c>
      <c r="G22" s="133">
        <f>PP!J22+RIS!C22+PM!D24</f>
        <v>363519.79216635716</v>
      </c>
      <c r="H22" s="134">
        <f t="shared" si="1"/>
        <v>12.324007635672492</v>
      </c>
      <c r="I22" s="135">
        <f t="shared" si="2"/>
        <v>-2082.7375720164341</v>
      </c>
    </row>
    <row r="23" spans="1:9">
      <c r="A23" s="124"/>
      <c r="B23" s="31" t="s">
        <v>65</v>
      </c>
      <c r="C23" s="50">
        <v>3990.4641499999998</v>
      </c>
      <c r="D23" s="50">
        <v>7390.4129400000002</v>
      </c>
      <c r="E23" s="136">
        <f t="shared" si="0"/>
        <v>3399.9487900000004</v>
      </c>
      <c r="F23" s="50">
        <v>676402.95030120504</v>
      </c>
      <c r="G23" s="136">
        <f>PP!J23+RIS!C23+PM!D25</f>
        <v>10933801.927000547</v>
      </c>
      <c r="H23" s="137">
        <f t="shared" si="1"/>
        <v>16.16462778900015</v>
      </c>
      <c r="I23" s="138">
        <f t="shared" si="2"/>
        <v>54958.906692011442</v>
      </c>
    </row>
    <row r="24" spans="1:9">
      <c r="A24" s="124"/>
      <c r="B24" s="132" t="s">
        <v>66</v>
      </c>
      <c r="C24" s="47">
        <v>1585.9190000000001</v>
      </c>
      <c r="D24" s="47">
        <v>4562.4568099999997</v>
      </c>
      <c r="E24" s="133">
        <f t="shared" si="0"/>
        <v>2976.5378099999998</v>
      </c>
      <c r="F24" s="47">
        <v>267972.68867469899</v>
      </c>
      <c r="G24" s="133">
        <f>PP!J24+RIS!C24+PM!D26</f>
        <v>4569023.4737882493</v>
      </c>
      <c r="H24" s="134">
        <f t="shared" si="1"/>
        <v>17.050332615555234</v>
      </c>
      <c r="I24" s="135">
        <f t="shared" si="2"/>
        <v>50750.959703276349</v>
      </c>
    </row>
    <row r="25" spans="1:9">
      <c r="A25" s="124"/>
      <c r="B25" s="31" t="s">
        <v>67</v>
      </c>
      <c r="C25" s="50">
        <v>4383.92</v>
      </c>
      <c r="D25" s="50">
        <v>9809.4499500000002</v>
      </c>
      <c r="E25" s="136">
        <f t="shared" si="0"/>
        <v>5425.5299500000001</v>
      </c>
      <c r="F25" s="50">
        <v>915577.74704819301</v>
      </c>
      <c r="G25" s="136">
        <f>PP!J25+RIS!C25+PM!D27</f>
        <v>15659491.435633302</v>
      </c>
      <c r="H25" s="137">
        <f t="shared" si="1"/>
        <v>17.103398904264804</v>
      </c>
      <c r="I25" s="138">
        <f t="shared" si="2"/>
        <v>92795.003001885882</v>
      </c>
    </row>
    <row r="26" spans="1:9">
      <c r="A26" s="124"/>
      <c r="B26" s="132" t="s">
        <v>68</v>
      </c>
      <c r="C26" s="47">
        <v>766.38800000000003</v>
      </c>
      <c r="D26" s="47">
        <v>2140.3789999999999</v>
      </c>
      <c r="E26" s="133">
        <f t="shared" si="0"/>
        <v>1373.991</v>
      </c>
      <c r="F26" s="47">
        <v>300612.39343373501</v>
      </c>
      <c r="G26" s="133">
        <f>PP!J26+RIS!C26+PM!D28</f>
        <v>5615266.4112431761</v>
      </c>
      <c r="H26" s="134">
        <f t="shared" si="1"/>
        <v>18.67942418176105</v>
      </c>
      <c r="I26" s="135">
        <f t="shared" si="2"/>
        <v>25665.360710922047</v>
      </c>
    </row>
    <row r="27" spans="1:9">
      <c r="A27" s="124"/>
      <c r="B27" s="31" t="s">
        <v>69</v>
      </c>
      <c r="C27" s="50">
        <v>495.887</v>
      </c>
      <c r="D27" s="50">
        <v>12649.850570000001</v>
      </c>
      <c r="E27" s="136">
        <f t="shared" si="0"/>
        <v>12153.96357</v>
      </c>
      <c r="F27" s="50">
        <v>673727.75521686801</v>
      </c>
      <c r="G27" s="136">
        <f>PP!J27+RIS!C27+PM!D29</f>
        <v>9653608.7687589359</v>
      </c>
      <c r="H27" s="137">
        <f t="shared" si="1"/>
        <v>14.328649360232324</v>
      </c>
      <c r="I27" s="138">
        <f t="shared" si="2"/>
        <v>174149.88233156747</v>
      </c>
    </row>
    <row r="28" spans="1:9">
      <c r="A28" s="124"/>
      <c r="B28" s="132" t="s">
        <v>70</v>
      </c>
      <c r="C28" s="47">
        <v>6952.4309999999996</v>
      </c>
      <c r="D28" s="47">
        <v>13108.92959</v>
      </c>
      <c r="E28" s="133">
        <f t="shared" si="0"/>
        <v>6156.4985900000001</v>
      </c>
      <c r="F28" s="47">
        <v>1880773.0191566299</v>
      </c>
      <c r="G28" s="133">
        <f>PP!J28+RIS!C28+PM!D30</f>
        <v>22727759.288735706</v>
      </c>
      <c r="H28" s="134">
        <f t="shared" si="1"/>
        <v>12.084264851336082</v>
      </c>
      <c r="I28" s="135">
        <f t="shared" si="2"/>
        <v>74396.759518437146</v>
      </c>
    </row>
    <row r="29" spans="1:9">
      <c r="A29" s="124"/>
      <c r="B29" s="31" t="s">
        <v>71</v>
      </c>
      <c r="C29" s="50">
        <v>827.17345999999998</v>
      </c>
      <c r="D29" s="50">
        <v>3979.4874399999999</v>
      </c>
      <c r="E29" s="136">
        <f t="shared" si="0"/>
        <v>3152.3139799999999</v>
      </c>
      <c r="F29" s="50">
        <v>331261.212</v>
      </c>
      <c r="G29" s="136">
        <f>PP!J29+RIS!C29+PM!D31</f>
        <v>6405030.9757504286</v>
      </c>
      <c r="H29" s="137">
        <f t="shared" si="1"/>
        <v>19.335288116226625</v>
      </c>
      <c r="I29" s="138">
        <f t="shared" si="2"/>
        <v>60950.899036109055</v>
      </c>
    </row>
    <row r="30" spans="1:9">
      <c r="A30" s="124"/>
      <c r="B30" s="132" t="s">
        <v>72</v>
      </c>
      <c r="C30" s="47">
        <v>2151.2339999999999</v>
      </c>
      <c r="D30" s="47">
        <v>6924.2123499999998</v>
      </c>
      <c r="E30" s="133">
        <f t="shared" si="0"/>
        <v>4772.9783499999994</v>
      </c>
      <c r="F30" s="47">
        <v>258682.41462650601</v>
      </c>
      <c r="G30" s="133">
        <f>PP!J30+RIS!C30+PM!D32</f>
        <v>4449763.4370171428</v>
      </c>
      <c r="H30" s="134">
        <f t="shared" si="1"/>
        <v>17.201646441416802</v>
      </c>
      <c r="I30" s="135">
        <f t="shared" si="2"/>
        <v>82103.086049236925</v>
      </c>
    </row>
    <row r="31" spans="1:9">
      <c r="A31" s="124"/>
      <c r="B31" s="31" t="s">
        <v>73</v>
      </c>
      <c r="C31" s="50">
        <v>9725.8139800000008</v>
      </c>
      <c r="D31" s="50">
        <v>19201.98861</v>
      </c>
      <c r="E31" s="136">
        <f t="shared" si="0"/>
        <v>9476.1746299999995</v>
      </c>
      <c r="F31" s="50">
        <v>2271972.82515663</v>
      </c>
      <c r="G31" s="136">
        <f>PP!J31+RIS!C31+PM!D33</f>
        <v>19974854.23330906</v>
      </c>
      <c r="H31" s="137">
        <f t="shared" si="1"/>
        <v>8.7918543796543833</v>
      </c>
      <c r="I31" s="138">
        <f t="shared" si="2"/>
        <v>83313.147423135248</v>
      </c>
    </row>
    <row r="32" spans="1:9">
      <c r="A32" s="124"/>
      <c r="B32" s="132" t="s">
        <v>74</v>
      </c>
      <c r="C32" s="47">
        <v>336.36610000000002</v>
      </c>
      <c r="D32" s="47">
        <v>676.14274999999998</v>
      </c>
      <c r="E32" s="133">
        <f t="shared" si="0"/>
        <v>339.77664999999996</v>
      </c>
      <c r="F32" s="47">
        <v>58692.564759036097</v>
      </c>
      <c r="G32" s="133">
        <f>PP!J32+RIS!C32+PM!D34</f>
        <v>1278970.0492983928</v>
      </c>
      <c r="H32" s="134">
        <f t="shared" si="1"/>
        <v>21.79100631484139</v>
      </c>
      <c r="I32" s="135">
        <f t="shared" si="2"/>
        <v>7404.0751257856518</v>
      </c>
    </row>
    <row r="33" spans="1:9" s="52" customFormat="1">
      <c r="A33" s="139"/>
      <c r="B33" s="140" t="s">
        <v>75</v>
      </c>
      <c r="C33" s="55">
        <f>SUM(C7:C32)</f>
        <v>145405.27854</v>
      </c>
      <c r="D33" s="55">
        <f>SUM(D7:D32)</f>
        <v>145405.27854</v>
      </c>
      <c r="E33" s="55">
        <f>SUM(E7:E32)</f>
        <v>3.808509063674137E-12</v>
      </c>
      <c r="F33" s="55">
        <f>SUM(F7:F32)</f>
        <v>18067915.458747003</v>
      </c>
      <c r="G33" s="55">
        <f>SUM(G7:G32)</f>
        <v>231258816.22861707</v>
      </c>
      <c r="H33" s="141">
        <f t="shared" si="1"/>
        <v>12.799418768403664</v>
      </c>
      <c r="I33" s="56">
        <f>SUM(I7:I32)</f>
        <v>94276.546792013571</v>
      </c>
    </row>
  </sheetData>
  <conditionalFormatting sqref="G7:I32 E7:E32">
    <cfRule type="expression" dxfId="5" priority="1" stopIfTrue="1">
      <formula>ISBLANK(E7)</formula>
    </cfRule>
  </conditionalFormatting>
  <conditionalFormatting sqref="C7:D32 F7:F32">
    <cfRule type="expression" dxfId="4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2" customWidth="1"/>
    <col min="2" max="2" width="15.28515625" style="2" customWidth="1"/>
    <col min="3" max="3" width="18.42578125" style="2" customWidth="1"/>
    <col min="4" max="4" width="20" style="2" customWidth="1"/>
    <col min="5" max="5" width="17.28515625" style="2" customWidth="1"/>
    <col min="6" max="7" width="18.5703125" style="2" customWidth="1"/>
    <col min="8" max="8" width="19.42578125" style="2" customWidth="1"/>
  </cols>
  <sheetData>
    <row r="1" spans="1:10" s="2" customFormat="1" ht="30" customHeight="1">
      <c r="B1" s="142" t="str">
        <f>"AFA totale "&amp;Info!C31</f>
        <v>AFA totale 2010</v>
      </c>
      <c r="C1" s="143"/>
      <c r="D1" s="144" t="str">
        <f>Info!A4</f>
        <v>Année de référence 2015</v>
      </c>
      <c r="E1" s="145"/>
      <c r="F1" s="145"/>
      <c r="H1" s="19" t="str">
        <f>Info!$C$28</f>
        <v>FA_2015_20140616</v>
      </c>
    </row>
    <row r="2" spans="1:10" s="2" customFormat="1">
      <c r="A2" s="120"/>
      <c r="B2" s="121" t="s">
        <v>24</v>
      </c>
      <c r="C2" s="23" t="s">
        <v>25</v>
      </c>
      <c r="D2" s="23" t="s">
        <v>26</v>
      </c>
      <c r="E2" s="23" t="s">
        <v>27</v>
      </c>
      <c r="F2" s="23" t="s">
        <v>28</v>
      </c>
      <c r="G2" s="23" t="s">
        <v>29</v>
      </c>
      <c r="H2" s="24" t="s">
        <v>30</v>
      </c>
    </row>
    <row r="3" spans="1:10">
      <c r="A3" s="122"/>
      <c r="B3" s="123" t="s">
        <v>33</v>
      </c>
      <c r="C3" s="28"/>
      <c r="D3" s="28"/>
      <c r="E3" s="28"/>
      <c r="F3" s="28"/>
      <c r="G3" s="28"/>
      <c r="H3" s="30" t="s">
        <v>103</v>
      </c>
    </row>
    <row r="4" spans="1:10" ht="51" customHeight="1">
      <c r="A4" s="124"/>
      <c r="C4" s="33" t="s">
        <v>42</v>
      </c>
      <c r="D4" s="33" t="s">
        <v>104</v>
      </c>
      <c r="E4" s="33" t="s">
        <v>81</v>
      </c>
      <c r="F4" s="33" t="s">
        <v>86</v>
      </c>
      <c r="G4" s="33" t="s">
        <v>101</v>
      </c>
      <c r="H4" s="35" t="s">
        <v>105</v>
      </c>
    </row>
    <row r="5" spans="1:10" s="36" customFormat="1" ht="11.25" customHeight="1">
      <c r="A5" s="126"/>
      <c r="B5" s="41" t="s">
        <v>106</v>
      </c>
      <c r="C5" s="146">
        <f>Info!$C$31</f>
        <v>2010</v>
      </c>
      <c r="D5" s="146">
        <f>Info!$C$31</f>
        <v>2010</v>
      </c>
      <c r="E5" s="146">
        <f>Info!$C$31</f>
        <v>2010</v>
      </c>
      <c r="F5" s="146">
        <f>Info!$C$31</f>
        <v>2010</v>
      </c>
      <c r="G5" s="146">
        <f>Info!$C$31</f>
        <v>2010</v>
      </c>
      <c r="H5" s="147">
        <f>Info!$C$31</f>
        <v>2010</v>
      </c>
    </row>
    <row r="6" spans="1:10" s="36" customFormat="1" ht="11.25" customHeight="1">
      <c r="A6" s="126"/>
      <c r="B6" s="127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0" t="s">
        <v>47</v>
      </c>
    </row>
    <row r="7" spans="1:10">
      <c r="A7" s="124"/>
      <c r="B7" s="128" t="s">
        <v>49</v>
      </c>
      <c r="C7" s="129">
        <f>PP!J7</f>
        <v>35246961.299999997</v>
      </c>
      <c r="D7" s="129">
        <f>RIS!C7</f>
        <v>1823482.4914337599</v>
      </c>
      <c r="E7" s="129">
        <f>Fortunes!D9</f>
        <v>2743500.7680000002</v>
      </c>
      <c r="F7" s="148">
        <f>PM!D9</f>
        <v>11371302.2379</v>
      </c>
      <c r="G7" s="129">
        <f>REPART!I7</f>
        <v>-674766.03362068499</v>
      </c>
      <c r="H7" s="131">
        <f t="shared" ref="H7:H32" si="0">SUM(C7:G7)</f>
        <v>50510480.763713077</v>
      </c>
      <c r="J7" s="149"/>
    </row>
    <row r="8" spans="1:10">
      <c r="A8" s="124"/>
      <c r="B8" s="132" t="s">
        <v>50</v>
      </c>
      <c r="C8" s="133">
        <f>PP!J8</f>
        <v>15910794.700000001</v>
      </c>
      <c r="D8" s="133">
        <f>RIS!C8</f>
        <v>601181.47266183898</v>
      </c>
      <c r="E8" s="133">
        <f>Fortunes!D10</f>
        <v>1185780.4702720002</v>
      </c>
      <c r="F8" s="150">
        <f>PM!D10</f>
        <v>5273272.7230000002</v>
      </c>
      <c r="G8" s="133">
        <f>REPART!I8</f>
        <v>21758.069317988469</v>
      </c>
      <c r="H8" s="135">
        <f t="shared" si="0"/>
        <v>22992787.435251832</v>
      </c>
      <c r="J8" s="149"/>
    </row>
    <row r="9" spans="1:10">
      <c r="A9" s="124"/>
      <c r="B9" s="31" t="s">
        <v>51</v>
      </c>
      <c r="C9" s="136">
        <f>PP!J9</f>
        <v>6501847.4999999991</v>
      </c>
      <c r="D9" s="136">
        <f>RIS!C9</f>
        <v>259155.47136455399</v>
      </c>
      <c r="E9" s="136">
        <f>Fortunes!D11</f>
        <v>456344.12591944</v>
      </c>
      <c r="F9" s="151">
        <f>PM!D11</f>
        <v>2081178.2285</v>
      </c>
      <c r="G9" s="136">
        <f>REPART!I9</f>
        <v>-5690.2342164229258</v>
      </c>
      <c r="H9" s="138">
        <f t="shared" si="0"/>
        <v>9292835.0915675685</v>
      </c>
      <c r="J9" s="149"/>
    </row>
    <row r="10" spans="1:10">
      <c r="A10" s="124"/>
      <c r="B10" s="132" t="s">
        <v>52</v>
      </c>
      <c r="C10" s="133">
        <f>PP!J10</f>
        <v>466817.10000000003</v>
      </c>
      <c r="D10" s="133">
        <f>RIS!C10</f>
        <v>28660.007000624999</v>
      </c>
      <c r="E10" s="133">
        <f>Fortunes!D12</f>
        <v>34444.511520000007</v>
      </c>
      <c r="F10" s="150">
        <f>PM!D12</f>
        <v>136847.01930000001</v>
      </c>
      <c r="G10" s="133">
        <f>REPART!I10</f>
        <v>4789.9632454458242</v>
      </c>
      <c r="H10" s="135">
        <f t="shared" si="0"/>
        <v>671558.60106607096</v>
      </c>
      <c r="J10" s="149"/>
    </row>
    <row r="11" spans="1:10">
      <c r="A11" s="124"/>
      <c r="B11" s="31" t="s">
        <v>53</v>
      </c>
      <c r="C11" s="136">
        <f>PP!J11</f>
        <v>5374073.9000000004</v>
      </c>
      <c r="D11" s="136">
        <f>RIS!C11</f>
        <v>124090.196889643</v>
      </c>
      <c r="E11" s="136">
        <f>Fortunes!D13</f>
        <v>635644.17556</v>
      </c>
      <c r="F11" s="151">
        <f>PM!D13</f>
        <v>1054605.3239</v>
      </c>
      <c r="G11" s="136">
        <f>REPART!I11</f>
        <v>-8002.3428302780703</v>
      </c>
      <c r="H11" s="138">
        <f t="shared" si="0"/>
        <v>7180411.2535193656</v>
      </c>
      <c r="J11" s="149"/>
    </row>
    <row r="12" spans="1:10">
      <c r="A12" s="124"/>
      <c r="B12" s="132" t="s">
        <v>54</v>
      </c>
      <c r="C12" s="133">
        <f>PP!J12</f>
        <v>665437.30000000005</v>
      </c>
      <c r="D12" s="133">
        <f>RIS!C12</f>
        <v>29592.2885605179</v>
      </c>
      <c r="E12" s="133">
        <f>Fortunes!D14</f>
        <v>57967.700535999997</v>
      </c>
      <c r="F12" s="150">
        <f>PM!D14</f>
        <v>204084.14249999999</v>
      </c>
      <c r="G12" s="133">
        <f>REPART!I12</f>
        <v>1208.150869308763</v>
      </c>
      <c r="H12" s="135">
        <f t="shared" si="0"/>
        <v>958289.58246582665</v>
      </c>
      <c r="J12" s="149"/>
    </row>
    <row r="13" spans="1:10">
      <c r="A13" s="124"/>
      <c r="B13" s="31" t="s">
        <v>55</v>
      </c>
      <c r="C13" s="136">
        <f>PP!J13</f>
        <v>1137466.3999999999</v>
      </c>
      <c r="D13" s="136">
        <f>RIS!C13</f>
        <v>26647.4677572656</v>
      </c>
      <c r="E13" s="136">
        <f>Fortunes!D15</f>
        <v>185855.02490400002</v>
      </c>
      <c r="F13" s="151">
        <f>PM!D15</f>
        <v>215799.66159999999</v>
      </c>
      <c r="G13" s="136">
        <f>REPART!I13</f>
        <v>5986.665332467699</v>
      </c>
      <c r="H13" s="138">
        <f t="shared" si="0"/>
        <v>1571755.2195937333</v>
      </c>
      <c r="J13" s="149"/>
    </row>
    <row r="14" spans="1:10">
      <c r="A14" s="124"/>
      <c r="B14" s="132" t="s">
        <v>56</v>
      </c>
      <c r="C14" s="133">
        <f>PP!J14</f>
        <v>574654.40000000014</v>
      </c>
      <c r="D14" s="133">
        <f>RIS!C14</f>
        <v>34946.818918124998</v>
      </c>
      <c r="E14" s="133">
        <f>Fortunes!D16</f>
        <v>49390.994144000004</v>
      </c>
      <c r="F14" s="150">
        <f>PM!D16</f>
        <v>193428.133</v>
      </c>
      <c r="G14" s="133">
        <f>REPART!I14</f>
        <v>18026.810244219581</v>
      </c>
      <c r="H14" s="135">
        <f t="shared" si="0"/>
        <v>870447.15630634478</v>
      </c>
      <c r="J14" s="149"/>
    </row>
    <row r="15" spans="1:10">
      <c r="A15" s="124"/>
      <c r="B15" s="31" t="s">
        <v>57</v>
      </c>
      <c r="C15" s="136">
        <f>PP!J15</f>
        <v>4597067.0999999996</v>
      </c>
      <c r="D15" s="136">
        <f>RIS!C15</f>
        <v>209570.90534624999</v>
      </c>
      <c r="E15" s="136">
        <f>Fortunes!D17</f>
        <v>346619.83916799998</v>
      </c>
      <c r="F15" s="151">
        <f>PM!D17</f>
        <v>3099191.2049000002</v>
      </c>
      <c r="G15" s="136">
        <f>REPART!I15</f>
        <v>14822.807939773291</v>
      </c>
      <c r="H15" s="138">
        <f t="shared" si="0"/>
        <v>8267271.8573540235</v>
      </c>
      <c r="J15" s="149"/>
    </row>
    <row r="16" spans="1:10">
      <c r="A16" s="124"/>
      <c r="B16" s="132" t="s">
        <v>58</v>
      </c>
      <c r="C16" s="133">
        <f>PP!J16</f>
        <v>4446248.7</v>
      </c>
      <c r="D16" s="133">
        <f>RIS!C16</f>
        <v>195778.94461186</v>
      </c>
      <c r="E16" s="133">
        <f>Fortunes!D18</f>
        <v>198361.785416</v>
      </c>
      <c r="F16" s="150">
        <f>PM!D18</f>
        <v>1551284.5209000001</v>
      </c>
      <c r="G16" s="133">
        <f>REPART!I16</f>
        <v>-16570.719847293898</v>
      </c>
      <c r="H16" s="135">
        <f t="shared" si="0"/>
        <v>6375103.2310805665</v>
      </c>
      <c r="J16" s="149"/>
    </row>
    <row r="17" spans="1:10">
      <c r="A17" s="124"/>
      <c r="B17" s="31" t="s">
        <v>59</v>
      </c>
      <c r="C17" s="136">
        <f>PP!J17</f>
        <v>4492692.9000000004</v>
      </c>
      <c r="D17" s="136">
        <f>RIS!C17</f>
        <v>158418.14221258901</v>
      </c>
      <c r="E17" s="136">
        <f>Fortunes!D19</f>
        <v>168550.71542399999</v>
      </c>
      <c r="F17" s="151">
        <f>PM!D19</f>
        <v>1425806.4077000001</v>
      </c>
      <c r="G17" s="136">
        <f>REPART!I17</f>
        <v>50568.699317041908</v>
      </c>
      <c r="H17" s="138">
        <f t="shared" si="0"/>
        <v>6296036.864653632</v>
      </c>
      <c r="J17" s="149"/>
    </row>
    <row r="18" spans="1:10">
      <c r="A18" s="124"/>
      <c r="B18" s="132" t="s">
        <v>60</v>
      </c>
      <c r="C18" s="133">
        <f>PP!J18</f>
        <v>4503203</v>
      </c>
      <c r="D18" s="133">
        <f>RIS!C18</f>
        <v>639268.85751328303</v>
      </c>
      <c r="E18" s="133">
        <f>Fortunes!D20</f>
        <v>353761.21858400002</v>
      </c>
      <c r="F18" s="150">
        <f>PM!D20</f>
        <v>3031425.7138999999</v>
      </c>
      <c r="G18" s="133">
        <f>REPART!I18</f>
        <v>-17574.664226453973</v>
      </c>
      <c r="H18" s="135">
        <f t="shared" si="0"/>
        <v>8510084.1257708296</v>
      </c>
      <c r="J18" s="149"/>
    </row>
    <row r="19" spans="1:10">
      <c r="A19" s="124"/>
      <c r="B19" s="31" t="s">
        <v>61</v>
      </c>
      <c r="C19" s="136">
        <f>PP!J19</f>
        <v>6535449.8000000007</v>
      </c>
      <c r="D19" s="136">
        <f>RIS!C19</f>
        <v>359012.759403656</v>
      </c>
      <c r="E19" s="136">
        <f>Fortunes!D21</f>
        <v>284402.66945599997</v>
      </c>
      <c r="F19" s="151">
        <f>PM!D21</f>
        <v>1456720.7153</v>
      </c>
      <c r="G19" s="136">
        <f>REPART!I19</f>
        <v>-16869.924605618929</v>
      </c>
      <c r="H19" s="138">
        <f t="shared" si="0"/>
        <v>8618716.0195540376</v>
      </c>
      <c r="J19" s="149"/>
    </row>
    <row r="20" spans="1:10">
      <c r="A20" s="124"/>
      <c r="B20" s="132" t="s">
        <v>62</v>
      </c>
      <c r="C20" s="133">
        <f>PP!J20</f>
        <v>1269588.2999999998</v>
      </c>
      <c r="D20" s="133">
        <f>RIS!C20</f>
        <v>148598.48821403601</v>
      </c>
      <c r="E20" s="133">
        <f>Fortunes!D22</f>
        <v>87867.05696799999</v>
      </c>
      <c r="F20" s="150">
        <f>PM!D22</f>
        <v>865807.5013</v>
      </c>
      <c r="G20" s="133">
        <f>REPART!I20</f>
        <v>10030.453708860248</v>
      </c>
      <c r="H20" s="135">
        <f t="shared" si="0"/>
        <v>2381891.8001908958</v>
      </c>
      <c r="J20" s="149"/>
    </row>
    <row r="21" spans="1:10">
      <c r="A21" s="124"/>
      <c r="B21" s="31" t="s">
        <v>63</v>
      </c>
      <c r="C21" s="136">
        <f>PP!J21</f>
        <v>951184.29999999993</v>
      </c>
      <c r="D21" s="136">
        <f>RIS!C21</f>
        <v>40634.9611277679</v>
      </c>
      <c r="E21" s="136">
        <f>Fortunes!D23</f>
        <v>92083.827055999995</v>
      </c>
      <c r="F21" s="151">
        <f>PM!D23</f>
        <v>314446.92920000001</v>
      </c>
      <c r="G21" s="136">
        <f>REPART!I21</f>
        <v>2153.50414330994</v>
      </c>
      <c r="H21" s="138">
        <f t="shared" si="0"/>
        <v>1400503.5215270778</v>
      </c>
      <c r="J21" s="149"/>
    </row>
    <row r="22" spans="1:10">
      <c r="A22" s="124"/>
      <c r="B22" s="132" t="s">
        <v>64</v>
      </c>
      <c r="C22" s="133">
        <f>PP!J22</f>
        <v>273126.40000000002</v>
      </c>
      <c r="D22" s="133">
        <f>RIS!C22</f>
        <v>8208.5249663571394</v>
      </c>
      <c r="E22" s="133">
        <f>Fortunes!D24</f>
        <v>31018.780144</v>
      </c>
      <c r="F22" s="150">
        <f>PM!D24</f>
        <v>82184.867200000008</v>
      </c>
      <c r="G22" s="133">
        <f>REPART!I22</f>
        <v>-2082.7375720164341</v>
      </c>
      <c r="H22" s="135">
        <f t="shared" si="0"/>
        <v>392455.83473834081</v>
      </c>
      <c r="J22" s="149"/>
    </row>
    <row r="23" spans="1:10">
      <c r="A23" s="124"/>
      <c r="B23" s="31" t="s">
        <v>65</v>
      </c>
      <c r="C23" s="136">
        <f>PP!J23</f>
        <v>7540608.5</v>
      </c>
      <c r="D23" s="136">
        <f>RIS!C23</f>
        <v>466662.30570054601</v>
      </c>
      <c r="E23" s="136">
        <f>Fortunes!D25</f>
        <v>658054.44932000001</v>
      </c>
      <c r="F23" s="151">
        <f>PM!D25</f>
        <v>2926531.1213000002</v>
      </c>
      <c r="G23" s="136">
        <f>REPART!I23</f>
        <v>54958.906692011442</v>
      </c>
      <c r="H23" s="138">
        <f t="shared" si="0"/>
        <v>11646815.283012558</v>
      </c>
      <c r="J23" s="149"/>
    </row>
    <row r="24" spans="1:10">
      <c r="A24" s="124"/>
      <c r="B24" s="132" t="s">
        <v>66</v>
      </c>
      <c r="C24" s="133">
        <f>PP!J24</f>
        <v>3424467.9999999995</v>
      </c>
      <c r="D24" s="133">
        <f>RIS!C24</f>
        <v>372421.70088825002</v>
      </c>
      <c r="E24" s="133">
        <f>Fortunes!D26</f>
        <v>377763.60404800001</v>
      </c>
      <c r="F24" s="150">
        <f>PM!D26</f>
        <v>772133.77289999998</v>
      </c>
      <c r="G24" s="133">
        <f>REPART!I24</f>
        <v>50750.959703276349</v>
      </c>
      <c r="H24" s="135">
        <f t="shared" si="0"/>
        <v>4997538.0375395259</v>
      </c>
      <c r="J24" s="149"/>
    </row>
    <row r="25" spans="1:10">
      <c r="A25" s="124"/>
      <c r="B25" s="31" t="s">
        <v>67</v>
      </c>
      <c r="C25" s="136">
        <f>PP!J25</f>
        <v>11673644.699999999</v>
      </c>
      <c r="D25" s="136">
        <f>RIS!C25</f>
        <v>561052.92473330395</v>
      </c>
      <c r="E25" s="136">
        <f>Fortunes!D27</f>
        <v>758472.20523199998</v>
      </c>
      <c r="F25" s="151">
        <f>PM!D27</f>
        <v>3424793.8108999999</v>
      </c>
      <c r="G25" s="136">
        <f>REPART!I25</f>
        <v>92795.003001885882</v>
      </c>
      <c r="H25" s="138">
        <f t="shared" si="0"/>
        <v>16510758.643867189</v>
      </c>
      <c r="J25" s="149"/>
    </row>
    <row r="26" spans="1:10">
      <c r="A26" s="124"/>
      <c r="B26" s="132" t="s">
        <v>68</v>
      </c>
      <c r="C26" s="133">
        <f>PP!J26</f>
        <v>4161203.3</v>
      </c>
      <c r="D26" s="133">
        <f>RIS!C26</f>
        <v>247969.283843176</v>
      </c>
      <c r="E26" s="133">
        <f>Fortunes!D28</f>
        <v>332637.82</v>
      </c>
      <c r="F26" s="150">
        <f>PM!D28</f>
        <v>1206093.8274000001</v>
      </c>
      <c r="G26" s="133">
        <f>REPART!I26</f>
        <v>25665.360710922047</v>
      </c>
      <c r="H26" s="135">
        <f t="shared" si="0"/>
        <v>5973569.5919540981</v>
      </c>
      <c r="J26" s="149"/>
    </row>
    <row r="27" spans="1:10">
      <c r="A27" s="124"/>
      <c r="B27" s="31" t="s">
        <v>69</v>
      </c>
      <c r="C27" s="136">
        <f>PP!J27</f>
        <v>6353705.5999999996</v>
      </c>
      <c r="D27" s="136">
        <f>RIS!C27</f>
        <v>826982.16835893702</v>
      </c>
      <c r="E27" s="136">
        <f>Fortunes!D29</f>
        <v>382933.85343999998</v>
      </c>
      <c r="F27" s="151">
        <f>PM!D29</f>
        <v>2472921.0003999998</v>
      </c>
      <c r="G27" s="136">
        <f>REPART!I27</f>
        <v>174149.88233156747</v>
      </c>
      <c r="H27" s="138">
        <f t="shared" si="0"/>
        <v>10210692.504530502</v>
      </c>
      <c r="J27" s="149"/>
    </row>
    <row r="28" spans="1:10">
      <c r="A28" s="124"/>
      <c r="B28" s="132" t="s">
        <v>70</v>
      </c>
      <c r="C28" s="133">
        <f>PP!J28</f>
        <v>15487331.099999998</v>
      </c>
      <c r="D28" s="133">
        <f>RIS!C28</f>
        <v>1182709.61153571</v>
      </c>
      <c r="E28" s="133">
        <f>Fortunes!D30</f>
        <v>904619.24551199994</v>
      </c>
      <c r="F28" s="150">
        <f>PM!D30</f>
        <v>6057718.5771999992</v>
      </c>
      <c r="G28" s="133">
        <f>REPART!I28</f>
        <v>74396.759518437146</v>
      </c>
      <c r="H28" s="135">
        <f t="shared" si="0"/>
        <v>23706775.293766145</v>
      </c>
      <c r="J28" s="149"/>
    </row>
    <row r="29" spans="1:10">
      <c r="A29" s="124"/>
      <c r="B29" s="31" t="s">
        <v>71</v>
      </c>
      <c r="C29" s="136">
        <f>PP!J29</f>
        <v>4776054.3</v>
      </c>
      <c r="D29" s="136">
        <f>RIS!C29</f>
        <v>385390.06875042903</v>
      </c>
      <c r="E29" s="136">
        <f>Fortunes!D31</f>
        <v>313052.65488799999</v>
      </c>
      <c r="F29" s="151">
        <f>PM!D31</f>
        <v>1243586.6070000001</v>
      </c>
      <c r="G29" s="136">
        <f>REPART!I29</f>
        <v>60950.899036109055</v>
      </c>
      <c r="H29" s="138">
        <f t="shared" si="0"/>
        <v>6779034.5296745384</v>
      </c>
      <c r="J29" s="149"/>
    </row>
    <row r="30" spans="1:10">
      <c r="A30" s="124"/>
      <c r="B30" s="132" t="s">
        <v>72</v>
      </c>
      <c r="C30" s="133">
        <f>PP!J30</f>
        <v>2734328</v>
      </c>
      <c r="D30" s="133">
        <f>RIS!C30</f>
        <v>215903.901317143</v>
      </c>
      <c r="E30" s="133">
        <f>Fortunes!D32</f>
        <v>127079.834976</v>
      </c>
      <c r="F30" s="150">
        <f>PM!D32</f>
        <v>1499531.5356999999</v>
      </c>
      <c r="G30" s="133">
        <f>REPART!I30</f>
        <v>82103.086049236925</v>
      </c>
      <c r="H30" s="135">
        <f t="shared" si="0"/>
        <v>4658946.3580423798</v>
      </c>
      <c r="J30" s="149"/>
    </row>
    <row r="31" spans="1:10">
      <c r="A31" s="124"/>
      <c r="B31" s="31" t="s">
        <v>73</v>
      </c>
      <c r="C31" s="136">
        <f>PP!J31</f>
        <v>12629665.199999999</v>
      </c>
      <c r="D31" s="136">
        <f>RIS!C31</f>
        <v>2149952.0666090599</v>
      </c>
      <c r="E31" s="136">
        <f>Fortunes!D33</f>
        <v>659794.89724000008</v>
      </c>
      <c r="F31" s="151">
        <f>PM!D33</f>
        <v>5195236.9666999998</v>
      </c>
      <c r="G31" s="136">
        <f>REPART!I31</f>
        <v>83313.147423135248</v>
      </c>
      <c r="H31" s="138">
        <f t="shared" si="0"/>
        <v>20717962.277972195</v>
      </c>
      <c r="J31" s="149"/>
    </row>
    <row r="32" spans="1:10">
      <c r="A32" s="124"/>
      <c r="B32" s="132" t="s">
        <v>74</v>
      </c>
      <c r="C32" s="133">
        <f>PP!J32</f>
        <v>924737</v>
      </c>
      <c r="D32" s="133">
        <f>RIS!C32</f>
        <v>73987.859698392902</v>
      </c>
      <c r="E32" s="133">
        <f>Fortunes!D34</f>
        <v>45372.192000000003</v>
      </c>
      <c r="F32" s="150">
        <f>PM!D34</f>
        <v>280245.18959999998</v>
      </c>
      <c r="G32" s="133">
        <f>REPART!I32</f>
        <v>7404.0751257856518</v>
      </c>
      <c r="H32" s="135">
        <f t="shared" si="0"/>
        <v>1331746.3164241784</v>
      </c>
      <c r="J32" s="149"/>
    </row>
    <row r="33" spans="1:10">
      <c r="A33" s="139"/>
      <c r="B33" s="140" t="s">
        <v>75</v>
      </c>
      <c r="C33" s="55">
        <f t="shared" ref="C33:H33" si="1">SUM(C7:C32)</f>
        <v>162652358.79999998</v>
      </c>
      <c r="D33" s="55">
        <f t="shared" si="1"/>
        <v>11170279.689417079</v>
      </c>
      <c r="E33" s="55">
        <f t="shared" si="1"/>
        <v>11471374.419727439</v>
      </c>
      <c r="F33" s="55">
        <f t="shared" si="1"/>
        <v>57436177.739200003</v>
      </c>
      <c r="G33" s="55">
        <f t="shared" si="1"/>
        <v>94276.546792013571</v>
      </c>
      <c r="H33" s="56">
        <f t="shared" si="1"/>
        <v>242824467.19513652</v>
      </c>
      <c r="J33" s="149"/>
    </row>
  </sheetData>
  <conditionalFormatting sqref="C7:H32">
    <cfRule type="expression" dxfId="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2" customWidth="1"/>
    <col min="2" max="2" width="17" style="2" customWidth="1"/>
    <col min="3" max="3" width="17.28515625" style="2" customWidth="1"/>
    <col min="4" max="4" width="18" style="2" customWidth="1"/>
    <col min="5" max="6" width="17.140625" style="2" customWidth="1"/>
    <col min="7" max="7" width="19.140625" style="2" customWidth="1"/>
    <col min="8" max="8" width="15.7109375" style="2" customWidth="1"/>
    <col min="9" max="9" width="16" style="2" customWidth="1"/>
  </cols>
  <sheetData>
    <row r="1" spans="1:10" ht="30" customHeight="1">
      <c r="B1" s="142" t="str">
        <f>"AFA par habitant "&amp;Info!C31</f>
        <v>AFA par habitant 2010</v>
      </c>
      <c r="C1" s="143"/>
      <c r="D1" s="143"/>
      <c r="E1" s="144" t="str">
        <f>Info!A4</f>
        <v>Année de référence 2015</v>
      </c>
      <c r="F1" s="145"/>
      <c r="G1" s="145"/>
      <c r="I1" s="19" t="str">
        <f>Info!$C$28</f>
        <v>FA_2015_20140616</v>
      </c>
    </row>
    <row r="2" spans="1:10" s="2" customFormat="1">
      <c r="A2" s="120"/>
      <c r="B2" s="121" t="s">
        <v>24</v>
      </c>
      <c r="C2" s="23" t="s">
        <v>25</v>
      </c>
      <c r="D2" s="23" t="s">
        <v>26</v>
      </c>
      <c r="E2" s="23" t="s">
        <v>27</v>
      </c>
      <c r="F2" s="23" t="s">
        <v>28</v>
      </c>
      <c r="G2" s="23" t="s">
        <v>29</v>
      </c>
      <c r="H2" s="23" t="s">
        <v>30</v>
      </c>
      <c r="I2" s="24" t="s">
        <v>31</v>
      </c>
    </row>
    <row r="3" spans="1:10" s="2" customFormat="1">
      <c r="A3" s="122"/>
      <c r="B3" s="123" t="s">
        <v>33</v>
      </c>
      <c r="C3" s="28"/>
      <c r="D3" s="28"/>
      <c r="E3" s="28"/>
      <c r="F3" s="28"/>
      <c r="G3" s="28"/>
      <c r="H3" s="28"/>
      <c r="I3" s="152"/>
    </row>
    <row r="4" spans="1:10" ht="63.75" customHeight="1">
      <c r="A4" s="124"/>
      <c r="C4" s="33" t="s">
        <v>42</v>
      </c>
      <c r="D4" s="33" t="s">
        <v>104</v>
      </c>
      <c r="E4" s="33" t="s">
        <v>81</v>
      </c>
      <c r="F4" s="33" t="s">
        <v>86</v>
      </c>
      <c r="G4" s="33" t="s">
        <v>101</v>
      </c>
      <c r="H4" s="33" t="s">
        <v>107</v>
      </c>
      <c r="I4" s="35" t="s">
        <v>116</v>
      </c>
    </row>
    <row r="5" spans="1:10" s="36" customFormat="1" ht="11.25" customHeight="1">
      <c r="A5" s="126"/>
      <c r="B5" s="41" t="s">
        <v>106</v>
      </c>
      <c r="C5" s="146">
        <f>Info!$C$31</f>
        <v>2010</v>
      </c>
      <c r="D5" s="146">
        <f>Info!$C$31</f>
        <v>2010</v>
      </c>
      <c r="E5" s="146">
        <f>Info!$C$31</f>
        <v>2010</v>
      </c>
      <c r="F5" s="146">
        <f>Info!$C$31</f>
        <v>2010</v>
      </c>
      <c r="G5" s="146">
        <f>Info!$C$31</f>
        <v>2010</v>
      </c>
      <c r="H5" s="146">
        <f>Info!$C$31</f>
        <v>2010</v>
      </c>
      <c r="I5" s="85"/>
    </row>
    <row r="6" spans="1:10" s="36" customFormat="1" ht="11.25" customHeight="1">
      <c r="A6" s="126"/>
      <c r="B6" s="127" t="s">
        <v>46</v>
      </c>
      <c r="C6" s="39" t="s">
        <v>108</v>
      </c>
      <c r="D6" s="39" t="s">
        <v>108</v>
      </c>
      <c r="E6" s="39" t="s">
        <v>108</v>
      </c>
      <c r="F6" s="39" t="s">
        <v>108</v>
      </c>
      <c r="G6" s="39" t="s">
        <v>108</v>
      </c>
      <c r="H6" s="39" t="s">
        <v>108</v>
      </c>
      <c r="I6" s="40" t="s">
        <v>109</v>
      </c>
    </row>
    <row r="7" spans="1:10">
      <c r="A7" s="124"/>
      <c r="B7" s="128" t="s">
        <v>49</v>
      </c>
      <c r="C7" s="129">
        <f>AFA_totale!C7/AFA_par_habitant!$I7*1000</f>
        <v>25473.697170043815</v>
      </c>
      <c r="D7" s="129">
        <f>AFA_totale!D7/AFA_par_habitant!$I7*1000</f>
        <v>1317.8679542415086</v>
      </c>
      <c r="E7" s="129">
        <f>AFA_totale!E7/AFA_par_habitant!$I7*1000</f>
        <v>1982.783910220784</v>
      </c>
      <c r="F7" s="129">
        <f>AFA_totale!F7/AFA_par_habitant!$I7*1000</f>
        <v>8218.2718439704531</v>
      </c>
      <c r="G7" s="129">
        <f>AFA_totale!G7/AFA_par_habitant!$I7*1000</f>
        <v>-487.66716241961359</v>
      </c>
      <c r="H7" s="153">
        <f>AFA_totale!H7/AFA_par_habitant!$I7*1000</f>
        <v>36504.953716056953</v>
      </c>
      <c r="I7" s="154">
        <v>1383661</v>
      </c>
      <c r="J7" s="149"/>
    </row>
    <row r="8" spans="1:10">
      <c r="A8" s="124"/>
      <c r="B8" s="132" t="s">
        <v>50</v>
      </c>
      <c r="C8" s="133">
        <f>AFA_totale!C8/AFA_par_habitant!$I8*1000</f>
        <v>16178.500345212229</v>
      </c>
      <c r="D8" s="133">
        <f>AFA_totale!D8/AFA_par_habitant!$I8*1000</f>
        <v>611.29659746000971</v>
      </c>
      <c r="E8" s="133">
        <f>AFA_totale!E8/AFA_par_habitant!$I8*1000</f>
        <v>1205.7317129257831</v>
      </c>
      <c r="F8" s="133">
        <f>AFA_totale!F8/AFA_par_habitant!$I8*1000</f>
        <v>5361.9976989240968</v>
      </c>
      <c r="G8" s="133">
        <f>AFA_totale!G8/AFA_par_habitant!$I8*1000</f>
        <v>22.124157756383344</v>
      </c>
      <c r="H8" s="155">
        <f>AFA_totale!H8/AFA_par_habitant!$I8*1000</f>
        <v>23379.650512278506</v>
      </c>
      <c r="I8" s="156">
        <v>983453</v>
      </c>
      <c r="J8" s="149"/>
    </row>
    <row r="9" spans="1:10">
      <c r="A9" s="124"/>
      <c r="B9" s="31" t="s">
        <v>51</v>
      </c>
      <c r="C9" s="136">
        <f>AFA_totale!C9/AFA_par_habitant!$I9*1000</f>
        <v>17331.096480121549</v>
      </c>
      <c r="D9" s="136">
        <f>AFA_totale!D9/AFA_par_habitant!$I9*1000</f>
        <v>690.7957280712078</v>
      </c>
      <c r="E9" s="136">
        <f>AFA_totale!E9/AFA_par_habitant!$I9*1000</f>
        <v>1216.4148842996626</v>
      </c>
      <c r="F9" s="136">
        <f>AFA_totale!F9/AFA_par_habitant!$I9*1000</f>
        <v>5547.5156362037033</v>
      </c>
      <c r="G9" s="136">
        <f>AFA_totale!G9/AFA_par_habitant!$I9*1000</f>
        <v>-15.167688599173477</v>
      </c>
      <c r="H9" s="157">
        <f>AFA_totale!H9/AFA_par_habitant!$I9*1000</f>
        <v>24770.655040096943</v>
      </c>
      <c r="I9" s="158">
        <v>375155</v>
      </c>
      <c r="J9" s="149"/>
    </row>
    <row r="10" spans="1:10">
      <c r="A10" s="124"/>
      <c r="B10" s="132" t="s">
        <v>52</v>
      </c>
      <c r="C10" s="133">
        <f>AFA_totale!C10/AFA_par_habitant!$I10*1000</f>
        <v>13433.585611510793</v>
      </c>
      <c r="D10" s="133">
        <f>AFA_totale!D10/AFA_par_habitant!$I10*1000</f>
        <v>824.7484028956834</v>
      </c>
      <c r="E10" s="133">
        <f>AFA_totale!E10/AFA_par_habitant!$I10*1000</f>
        <v>991.20896460431675</v>
      </c>
      <c r="F10" s="133">
        <f>AFA_totale!F10/AFA_par_habitant!$I10*1000</f>
        <v>3938.0437208633098</v>
      </c>
      <c r="G10" s="133">
        <f>AFA_totale!G10/AFA_par_habitant!$I10*1000</f>
        <v>137.8406689336928</v>
      </c>
      <c r="H10" s="155">
        <f>AFA_totale!H10/AFA_par_habitant!$I10*1000</f>
        <v>19325.427368807799</v>
      </c>
      <c r="I10" s="156">
        <v>34750</v>
      </c>
      <c r="J10" s="149"/>
    </row>
    <row r="11" spans="1:10">
      <c r="A11" s="124"/>
      <c r="B11" s="31" t="s">
        <v>53</v>
      </c>
      <c r="C11" s="136">
        <f>AFA_totale!C11/AFA_par_habitant!$I11*1000</f>
        <v>37009.234276112365</v>
      </c>
      <c r="D11" s="136">
        <f>AFA_totale!D11/AFA_par_habitant!$I11*1000</f>
        <v>854.56271229498861</v>
      </c>
      <c r="E11" s="136">
        <f>AFA_totale!E11/AFA_par_habitant!$I11*1000</f>
        <v>4377.4433785784631</v>
      </c>
      <c r="F11" s="136">
        <f>AFA_totale!F11/AFA_par_habitant!$I11*1000</f>
        <v>7262.671899813372</v>
      </c>
      <c r="G11" s="136">
        <f>AFA_totale!G11/AFA_par_habitant!$I11*1000</f>
        <v>-55.10913807186931</v>
      </c>
      <c r="H11" s="157">
        <f>AFA_totale!H11/AFA_par_habitant!$I11*1000</f>
        <v>49448.803128727319</v>
      </c>
      <c r="I11" s="158">
        <v>145209</v>
      </c>
      <c r="J11" s="149"/>
    </row>
    <row r="12" spans="1:10">
      <c r="A12" s="124"/>
      <c r="B12" s="132" t="s">
        <v>54</v>
      </c>
      <c r="C12" s="133">
        <f>AFA_totale!C12/AFA_par_habitant!$I12*1000</f>
        <v>18903.394693483326</v>
      </c>
      <c r="D12" s="133">
        <f>AFA_totale!D12/AFA_par_habitant!$I12*1000</f>
        <v>840.6422521594767</v>
      </c>
      <c r="E12" s="133">
        <f>AFA_totale!E12/AFA_par_habitant!$I12*1000</f>
        <v>1646.7161109027895</v>
      </c>
      <c r="F12" s="133">
        <f>AFA_totale!F12/AFA_par_habitant!$I12*1000</f>
        <v>5797.5155530935745</v>
      </c>
      <c r="G12" s="133">
        <f>AFA_totale!G12/AFA_par_habitant!$I12*1000</f>
        <v>34.32051784866664</v>
      </c>
      <c r="H12" s="155">
        <f>AFA_totale!H12/AFA_par_habitant!$I12*1000</f>
        <v>27222.589127487834</v>
      </c>
      <c r="I12" s="156">
        <v>35202</v>
      </c>
      <c r="J12" s="149"/>
    </row>
    <row r="13" spans="1:10">
      <c r="A13" s="124"/>
      <c r="B13" s="31" t="s">
        <v>55</v>
      </c>
      <c r="C13" s="136">
        <f>AFA_totale!C13/AFA_par_habitant!$I13*1000</f>
        <v>28268.462647248867</v>
      </c>
      <c r="D13" s="136">
        <f>AFA_totale!D13/AFA_par_habitant!$I13*1000</f>
        <v>662.24632827838354</v>
      </c>
      <c r="E13" s="136">
        <f>AFA_totale!E13/AFA_par_habitant!$I13*1000</f>
        <v>4618.8932080123277</v>
      </c>
      <c r="F13" s="136">
        <f>AFA_totale!F13/AFA_par_habitant!$I13*1000</f>
        <v>5363.0812068194236</v>
      </c>
      <c r="G13" s="136">
        <f>AFA_totale!G13/AFA_par_habitant!$I13*1000</f>
        <v>148.78138407643769</v>
      </c>
      <c r="H13" s="157">
        <f>AFA_totale!H13/AFA_par_habitant!$I13*1000</f>
        <v>39061.464774435444</v>
      </c>
      <c r="I13" s="158">
        <v>40238</v>
      </c>
      <c r="J13" s="149"/>
    </row>
    <row r="14" spans="1:10">
      <c r="A14" s="124"/>
      <c r="B14" s="132" t="s">
        <v>56</v>
      </c>
      <c r="C14" s="133">
        <f>AFA_totale!C14/AFA_par_habitant!$I14*1000</f>
        <v>14946.275488972122</v>
      </c>
      <c r="D14" s="133">
        <f>AFA_totale!D14/AFA_par_habitant!$I14*1000</f>
        <v>908.9372377789482</v>
      </c>
      <c r="E14" s="133">
        <f>AFA_totale!E14/AFA_par_habitant!$I14*1000</f>
        <v>1284.6180332917188</v>
      </c>
      <c r="F14" s="133">
        <f>AFA_totale!F14/AFA_par_habitant!$I14*1000</f>
        <v>5030.9023356221396</v>
      </c>
      <c r="G14" s="133">
        <f>AFA_totale!G14/AFA_par_habitant!$I14*1000</f>
        <v>468.86210581095457</v>
      </c>
      <c r="H14" s="155">
        <f>AFA_totale!H14/AFA_par_habitant!$I14*1000</f>
        <v>22639.595201475884</v>
      </c>
      <c r="I14" s="156">
        <v>38448</v>
      </c>
      <c r="J14" s="149"/>
    </row>
    <row r="15" spans="1:10">
      <c r="A15" s="124"/>
      <c r="B15" s="31" t="s">
        <v>57</v>
      </c>
      <c r="C15" s="136">
        <f>AFA_totale!C15/AFA_par_habitant!$I15*1000</f>
        <v>41075.31496274058</v>
      </c>
      <c r="D15" s="136">
        <f>AFA_totale!D15/AFA_par_habitant!$I15*1000</f>
        <v>1872.5397643475578</v>
      </c>
      <c r="E15" s="136">
        <f>AFA_totale!E15/AFA_par_habitant!$I15*1000</f>
        <v>3097.0875030647439</v>
      </c>
      <c r="F15" s="136">
        <f>AFA_totale!F15/AFA_par_habitant!$I15*1000</f>
        <v>27691.624268660988</v>
      </c>
      <c r="G15" s="136">
        <f>AFA_totale!G15/AFA_par_habitant!$I15*1000</f>
        <v>132.44346700060126</v>
      </c>
      <c r="H15" s="157">
        <f>AFA_totale!H15/AFA_par_habitant!$I15*1000</f>
        <v>73869.009965814475</v>
      </c>
      <c r="I15" s="158">
        <v>111918</v>
      </c>
      <c r="J15" s="149"/>
    </row>
    <row r="16" spans="1:10">
      <c r="A16" s="124"/>
      <c r="B16" s="132" t="s">
        <v>58</v>
      </c>
      <c r="C16" s="133">
        <f>AFA_totale!C16/AFA_par_habitant!$I16*1000</f>
        <v>15959.771492977161</v>
      </c>
      <c r="D16" s="133">
        <f>AFA_totale!D16/AFA_par_habitant!$I16*1000</f>
        <v>702.74683895696558</v>
      </c>
      <c r="E16" s="133">
        <f>AFA_totale!E16/AFA_par_habitant!$I16*1000</f>
        <v>712.01792382381336</v>
      </c>
      <c r="F16" s="133">
        <f>AFA_totale!F16/AFA_par_habitant!$I16*1000</f>
        <v>5568.3224544224331</v>
      </c>
      <c r="G16" s="133">
        <f>AFA_totale!G16/AFA_par_habitant!$I16*1000</f>
        <v>-59.480456465908439</v>
      </c>
      <c r="H16" s="155">
        <f>AFA_totale!H16/AFA_par_habitant!$I16*1000</f>
        <v>22883.378253714465</v>
      </c>
      <c r="I16" s="156">
        <v>278591</v>
      </c>
      <c r="J16" s="149"/>
    </row>
    <row r="17" spans="1:10">
      <c r="A17" s="124"/>
      <c r="B17" s="31" t="s">
        <v>59</v>
      </c>
      <c r="C17" s="136">
        <f>AFA_totale!C17/AFA_par_habitant!$I17*1000</f>
        <v>17731.74764178869</v>
      </c>
      <c r="D17" s="136">
        <f>AFA_totale!D17/AFA_par_habitant!$I17*1000</f>
        <v>625.24427600974468</v>
      </c>
      <c r="E17" s="136">
        <f>AFA_totale!E17/AFA_par_habitant!$I17*1000</f>
        <v>665.23548732683423</v>
      </c>
      <c r="F17" s="136">
        <f>AFA_totale!F17/AFA_par_habitant!$I17*1000</f>
        <v>5627.3687007143708</v>
      </c>
      <c r="G17" s="136">
        <f>AFA_totale!G17/AFA_par_habitant!$I17*1000</f>
        <v>199.5843995620709</v>
      </c>
      <c r="H17" s="157">
        <f>AFA_totale!H17/AFA_par_habitant!$I17*1000</f>
        <v>24849.180505401713</v>
      </c>
      <c r="I17" s="158">
        <v>253370</v>
      </c>
      <c r="J17" s="149"/>
    </row>
    <row r="18" spans="1:10">
      <c r="A18" s="124"/>
      <c r="B18" s="132" t="s">
        <v>60</v>
      </c>
      <c r="C18" s="133">
        <f>AFA_totale!C18/AFA_par_habitant!$I18*1000</f>
        <v>23257.10257350473</v>
      </c>
      <c r="D18" s="133">
        <f>AFA_totale!D18/AFA_par_habitant!$I18*1000</f>
        <v>3301.5481183578891</v>
      </c>
      <c r="E18" s="133">
        <f>AFA_totale!E18/AFA_par_habitant!$I18*1000</f>
        <v>1827.0242196801069</v>
      </c>
      <c r="F18" s="133">
        <f>AFA_totale!F18/AFA_par_habitant!$I18*1000</f>
        <v>15656.007240209268</v>
      </c>
      <c r="G18" s="133">
        <f>AFA_totale!G18/AFA_par_habitant!$I18*1000</f>
        <v>-90.765565889333473</v>
      </c>
      <c r="H18" s="155">
        <f>AFA_totale!H18/AFA_par_habitant!$I18*1000</f>
        <v>43950.916585862666</v>
      </c>
      <c r="I18" s="156">
        <v>193627</v>
      </c>
      <c r="J18" s="149"/>
    </row>
    <row r="19" spans="1:10">
      <c r="A19" s="124"/>
      <c r="B19" s="31" t="s">
        <v>61</v>
      </c>
      <c r="C19" s="136">
        <f>AFA_totale!C19/AFA_par_habitant!$I19*1000</f>
        <v>23982.773957270671</v>
      </c>
      <c r="D19" s="136">
        <f>AFA_totale!D19/AFA_par_habitant!$I19*1000</f>
        <v>1317.4490081086508</v>
      </c>
      <c r="E19" s="136">
        <f>AFA_totale!E19/AFA_par_habitant!$I19*1000</f>
        <v>1043.6565413458784</v>
      </c>
      <c r="F19" s="136">
        <f>AFA_totale!F19/AFA_par_habitant!$I19*1000</f>
        <v>5345.6463905381906</v>
      </c>
      <c r="G19" s="136">
        <f>AFA_totale!G19/AFA_par_habitant!$I19*1000</f>
        <v>-61.906617122628234</v>
      </c>
      <c r="H19" s="157">
        <f>AFA_totale!H19/AFA_par_habitant!$I19*1000</f>
        <v>31627.61928014076</v>
      </c>
      <c r="I19" s="158">
        <v>272506</v>
      </c>
      <c r="J19" s="149"/>
    </row>
    <row r="20" spans="1:10">
      <c r="A20" s="124"/>
      <c r="B20" s="132" t="s">
        <v>62</v>
      </c>
      <c r="C20" s="133">
        <f>AFA_totale!C20/AFA_par_habitant!$I20*1000</f>
        <v>16681.842430294586</v>
      </c>
      <c r="D20" s="133">
        <f>AFA_totale!D20/AFA_par_habitant!$I20*1000</f>
        <v>1952.5200143751611</v>
      </c>
      <c r="E20" s="133">
        <f>AFA_totale!E20/AFA_par_habitant!$I20*1000</f>
        <v>1154.5352136231045</v>
      </c>
      <c r="F20" s="133">
        <f>AFA_totale!F20/AFA_par_habitant!$I20*1000</f>
        <v>11376.336968175965</v>
      </c>
      <c r="G20" s="133">
        <f>AFA_totale!G20/AFA_par_habitant!$I20*1000</f>
        <v>131.79583355924956</v>
      </c>
      <c r="H20" s="155">
        <f>AFA_totale!H20/AFA_par_habitant!$I20*1000</f>
        <v>31297.030460028065</v>
      </c>
      <c r="I20" s="156">
        <v>76106</v>
      </c>
      <c r="J20" s="149"/>
    </row>
    <row r="21" spans="1:10">
      <c r="A21" s="124"/>
      <c r="B21" s="31" t="s">
        <v>63</v>
      </c>
      <c r="C21" s="136">
        <f>AFA_totale!C21/AFA_par_habitant!$I21*1000</f>
        <v>18086.790264308802</v>
      </c>
      <c r="D21" s="136">
        <f>AFA_totale!D21/AFA_par_habitant!$I21*1000</f>
        <v>772.67467442038219</v>
      </c>
      <c r="E21" s="136">
        <f>AFA_totale!E21/AFA_par_habitant!$I21*1000</f>
        <v>1750.9759850922228</v>
      </c>
      <c r="F21" s="136">
        <f>AFA_totale!F21/AFA_par_habitant!$I21*1000</f>
        <v>5979.2152348355212</v>
      </c>
      <c r="G21" s="136">
        <f>AFA_totale!G21/AFA_par_habitant!$I21*1000</f>
        <v>40.948928376306142</v>
      </c>
      <c r="H21" s="157">
        <f>AFA_totale!H21/AFA_par_habitant!$I21*1000</f>
        <v>26630.605087033236</v>
      </c>
      <c r="I21" s="158">
        <v>52590</v>
      </c>
      <c r="J21" s="149"/>
    </row>
    <row r="22" spans="1:10">
      <c r="A22" s="124"/>
      <c r="B22" s="132" t="s">
        <v>64</v>
      </c>
      <c r="C22" s="133">
        <f>AFA_totale!C22/AFA_par_habitant!$I22*1000</f>
        <v>17272.26965155252</v>
      </c>
      <c r="D22" s="133">
        <f>AFA_totale!D22/AFA_par_habitant!$I22*1000</f>
        <v>519.09978918340232</v>
      </c>
      <c r="E22" s="133">
        <f>AFA_totale!E22/AFA_par_habitant!$I22*1000</f>
        <v>1961.5999585151458</v>
      </c>
      <c r="F22" s="133">
        <f>AFA_totale!F22/AFA_par_habitant!$I22*1000</f>
        <v>5197.2976158856645</v>
      </c>
      <c r="G22" s="133">
        <f>AFA_totale!G22/AFA_par_habitant!$I22*1000</f>
        <v>-131.71046430256334</v>
      </c>
      <c r="H22" s="155">
        <f>AFA_totale!H22/AFA_par_habitant!$I22*1000</f>
        <v>24818.556550834175</v>
      </c>
      <c r="I22" s="156">
        <v>15813</v>
      </c>
      <c r="J22" s="149"/>
    </row>
    <row r="23" spans="1:10">
      <c r="A23" s="124"/>
      <c r="B23" s="31" t="s">
        <v>65</v>
      </c>
      <c r="C23" s="136">
        <f>AFA_totale!C23/AFA_par_habitant!$I23*1000</f>
        <v>15801.910535712788</v>
      </c>
      <c r="D23" s="136">
        <f>AFA_totale!D23/AFA_par_habitant!$I23*1000</f>
        <v>977.92585373839268</v>
      </c>
      <c r="E23" s="136">
        <f>AFA_totale!E23/AFA_par_habitant!$I23*1000</f>
        <v>1379.0024420154402</v>
      </c>
      <c r="F23" s="136">
        <f>AFA_totale!F23/AFA_par_habitant!$I23*1000</f>
        <v>6132.765407295954</v>
      </c>
      <c r="G23" s="136">
        <f>AFA_totale!G23/AFA_par_habitant!$I23*1000</f>
        <v>115.17051000429895</v>
      </c>
      <c r="H23" s="157">
        <f>AFA_totale!H23/AFA_par_habitant!$I23*1000</f>
        <v>24406.774748766875</v>
      </c>
      <c r="I23" s="158">
        <v>477196</v>
      </c>
      <c r="J23" s="149"/>
    </row>
    <row r="24" spans="1:10">
      <c r="A24" s="124"/>
      <c r="B24" s="132" t="s">
        <v>66</v>
      </c>
      <c r="C24" s="133">
        <f>AFA_totale!C24/AFA_par_habitant!$I24*1000</f>
        <v>17525.335080168472</v>
      </c>
      <c r="D24" s="133">
        <f>AFA_totale!D24/AFA_par_habitant!$I24*1000</f>
        <v>1905.9354910581319</v>
      </c>
      <c r="E24" s="133">
        <f>AFA_totale!E24/AFA_par_habitant!$I24*1000</f>
        <v>1933.2736477704823</v>
      </c>
      <c r="F24" s="133">
        <f>AFA_totale!F24/AFA_par_habitant!$I24*1000</f>
        <v>3951.5343979815866</v>
      </c>
      <c r="G24" s="133">
        <f>AFA_totale!G24/AFA_par_habitant!$I24*1000</f>
        <v>259.72722608009349</v>
      </c>
      <c r="H24" s="155">
        <f>AFA_totale!H24/AFA_par_habitant!$I24*1000</f>
        <v>25575.805843058766</v>
      </c>
      <c r="I24" s="156">
        <v>195401</v>
      </c>
      <c r="J24" s="149"/>
    </row>
    <row r="25" spans="1:10">
      <c r="A25" s="124"/>
      <c r="B25" s="31" t="s">
        <v>67</v>
      </c>
      <c r="C25" s="136">
        <f>AFA_totale!C25/AFA_par_habitant!$I25*1000</f>
        <v>19316.704477197021</v>
      </c>
      <c r="D25" s="136">
        <f>AFA_totale!D25/AFA_par_habitant!$I25*1000</f>
        <v>928.38987494113951</v>
      </c>
      <c r="E25" s="136">
        <f>AFA_totale!E25/AFA_par_habitant!$I25*1000</f>
        <v>1255.0650477339329</v>
      </c>
      <c r="F25" s="136">
        <f>AFA_totale!F25/AFA_par_habitant!$I25*1000</f>
        <v>5667.1015471704977</v>
      </c>
      <c r="G25" s="136">
        <f>AFA_totale!G25/AFA_par_habitant!$I25*1000</f>
        <v>153.55047168328159</v>
      </c>
      <c r="H25" s="157">
        <f>AFA_totale!H25/AFA_par_habitant!$I25*1000</f>
        <v>27320.811418725876</v>
      </c>
      <c r="I25" s="158">
        <v>604329</v>
      </c>
      <c r="J25" s="149"/>
    </row>
    <row r="26" spans="1:10">
      <c r="A26" s="124"/>
      <c r="B26" s="132" t="s">
        <v>68</v>
      </c>
      <c r="C26" s="133">
        <f>AFA_totale!C26/AFA_par_habitant!$I26*1000</f>
        <v>16856.804371779501</v>
      </c>
      <c r="D26" s="133">
        <f>AFA_totale!D26/AFA_par_habitant!$I26*1000</f>
        <v>1004.5098512621771</v>
      </c>
      <c r="E26" s="133">
        <f>AFA_totale!E26/AFA_par_habitant!$I26*1000</f>
        <v>1347.4974073954047</v>
      </c>
      <c r="F26" s="133">
        <f>AFA_totale!F26/AFA_par_habitant!$I26*1000</f>
        <v>4885.8193740480283</v>
      </c>
      <c r="G26" s="133">
        <f>AFA_totale!G26/AFA_par_habitant!$I26*1000</f>
        <v>103.96895643987607</v>
      </c>
      <c r="H26" s="155">
        <f>AFA_totale!H26/AFA_par_habitant!$I26*1000</f>
        <v>24198.599960924985</v>
      </c>
      <c r="I26" s="156">
        <v>246856</v>
      </c>
      <c r="J26" s="149"/>
    </row>
    <row r="27" spans="1:10">
      <c r="A27" s="124"/>
      <c r="B27" s="31" t="s">
        <v>69</v>
      </c>
      <c r="C27" s="136">
        <f>AFA_totale!C27/AFA_par_habitant!$I27*1000</f>
        <v>18859.545972644377</v>
      </c>
      <c r="D27" s="136">
        <f>AFA_totale!D27/AFA_par_habitant!$I27*1000</f>
        <v>2454.7105586262142</v>
      </c>
      <c r="E27" s="136">
        <f>AFA_totale!E27/AFA_par_habitant!$I27*1000</f>
        <v>1136.653012917933</v>
      </c>
      <c r="F27" s="136">
        <f>AFA_totale!F27/AFA_par_habitant!$I27*1000</f>
        <v>7340.3097703742396</v>
      </c>
      <c r="G27" s="136">
        <f>AFA_totale!G27/AFA_par_habitant!$I27*1000</f>
        <v>516.9247552110071</v>
      </c>
      <c r="H27" s="157">
        <f>AFA_totale!H27/AFA_par_habitant!$I27*1000</f>
        <v>30308.144069773763</v>
      </c>
      <c r="I27" s="158">
        <v>336896</v>
      </c>
      <c r="J27" s="149"/>
    </row>
    <row r="28" spans="1:10">
      <c r="A28" s="124"/>
      <c r="B28" s="132" t="s">
        <v>70</v>
      </c>
      <c r="C28" s="133">
        <f>AFA_totale!C28/AFA_par_habitant!$I28*1000</f>
        <v>21615.769111060552</v>
      </c>
      <c r="D28" s="133">
        <f>AFA_totale!D28/AFA_par_habitant!$I28*1000</f>
        <v>1650.7155250518297</v>
      </c>
      <c r="E28" s="133">
        <f>AFA_totale!E28/AFA_par_habitant!$I28*1000</f>
        <v>1262.5829859354651</v>
      </c>
      <c r="F28" s="133">
        <f>AFA_totale!F28/AFA_par_habitant!$I28*1000</f>
        <v>8454.7973604398139</v>
      </c>
      <c r="G28" s="133">
        <f>AFA_totale!G28/AFA_par_habitant!$I28*1000</f>
        <v>103.83604289067172</v>
      </c>
      <c r="H28" s="155">
        <f>AFA_totale!H28/AFA_par_habitant!$I28*1000</f>
        <v>33087.701025378337</v>
      </c>
      <c r="I28" s="156">
        <v>716483</v>
      </c>
      <c r="J28" s="149"/>
    </row>
    <row r="29" spans="1:10">
      <c r="A29" s="124"/>
      <c r="B29" s="31" t="s">
        <v>71</v>
      </c>
      <c r="C29" s="136">
        <f>AFA_totale!C29/AFA_par_habitant!$I29*1000</f>
        <v>15440.246666127859</v>
      </c>
      <c r="D29" s="136">
        <f>AFA_totale!D29/AFA_par_habitant!$I29*1000</f>
        <v>1245.9066313761546</v>
      </c>
      <c r="E29" s="136">
        <f>AFA_totale!E29/AFA_par_habitant!$I29*1000</f>
        <v>1012.0509331221208</v>
      </c>
      <c r="F29" s="136">
        <f>AFA_totale!F29/AFA_par_habitant!$I29*1000</f>
        <v>4020.3236304857351</v>
      </c>
      <c r="G29" s="136">
        <f>AFA_totale!G29/AFA_par_habitant!$I29*1000</f>
        <v>197.04485261814938</v>
      </c>
      <c r="H29" s="157">
        <f>AFA_totale!H29/AFA_par_habitant!$I29*1000</f>
        <v>21915.57271373002</v>
      </c>
      <c r="I29" s="158">
        <v>309325</v>
      </c>
      <c r="J29" s="149"/>
    </row>
    <row r="30" spans="1:10">
      <c r="A30" s="124"/>
      <c r="B30" s="132" t="s">
        <v>72</v>
      </c>
      <c r="C30" s="133">
        <f>AFA_totale!C30/AFA_par_habitant!$I30*1000</f>
        <v>15862.395433291951</v>
      </c>
      <c r="D30" s="133">
        <f>AFA_totale!D30/AFA_par_habitant!$I30*1000</f>
        <v>1252.5026471889857</v>
      </c>
      <c r="E30" s="133">
        <f>AFA_totale!E30/AFA_par_habitant!$I30*1000</f>
        <v>737.21608892085999</v>
      </c>
      <c r="F30" s="133">
        <f>AFA_totale!F30/AFA_par_habitant!$I30*1000</f>
        <v>8699.0888379027474</v>
      </c>
      <c r="G30" s="133">
        <f>AFA_totale!G30/AFA_par_habitant!$I30*1000</f>
        <v>476.29677829674853</v>
      </c>
      <c r="H30" s="155">
        <f>AFA_totale!H30/AFA_par_habitant!$I30*1000</f>
        <v>27027.499785601292</v>
      </c>
      <c r="I30" s="156">
        <v>172378</v>
      </c>
      <c r="J30" s="149"/>
    </row>
    <row r="31" spans="1:10">
      <c r="A31" s="124"/>
      <c r="B31" s="31" t="s">
        <v>73</v>
      </c>
      <c r="C31" s="136">
        <f>AFA_totale!C31/AFA_par_habitant!$I31*1000</f>
        <v>27503.027373097277</v>
      </c>
      <c r="D31" s="136">
        <f>AFA_totale!D31/AFA_par_habitant!$I31*1000</f>
        <v>4681.8494079158991</v>
      </c>
      <c r="E31" s="136">
        <f>AFA_totale!E31/AFA_par_habitant!$I31*1000</f>
        <v>1436.8042883212474</v>
      </c>
      <c r="F31" s="136">
        <f>AFA_totale!F31/AFA_par_habitant!$I31*1000</f>
        <v>11313.422980118028</v>
      </c>
      <c r="G31" s="136">
        <f>AFA_totale!G31/AFA_par_habitant!$I31*1000</f>
        <v>181.42711923332516</v>
      </c>
      <c r="H31" s="157">
        <f>AFA_totale!H31/AFA_par_habitant!$I31*1000</f>
        <v>45116.531168685775</v>
      </c>
      <c r="I31" s="158">
        <v>459210</v>
      </c>
      <c r="J31" s="149"/>
    </row>
    <row r="32" spans="1:10">
      <c r="A32" s="124"/>
      <c r="B32" s="132" t="s">
        <v>74</v>
      </c>
      <c r="C32" s="133">
        <f>AFA_totale!C32/AFA_par_habitant!$I32*1000</f>
        <v>13429.233226837061</v>
      </c>
      <c r="D32" s="133">
        <f>AFA_totale!D32/AFA_par_habitant!$I32*1000</f>
        <v>1074.4679015160166</v>
      </c>
      <c r="E32" s="133">
        <f>AFA_totale!E32/AFA_par_habitant!$I32*1000</f>
        <v>658.90490851002039</v>
      </c>
      <c r="F32" s="133">
        <f>AFA_totale!F32/AFA_par_habitant!$I32*1000</f>
        <v>4069.7820156839962</v>
      </c>
      <c r="G32" s="133">
        <f>AFA_totale!G32/AFA_par_habitant!$I32*1000</f>
        <v>107.52360043255375</v>
      </c>
      <c r="H32" s="155">
        <f>AFA_totale!H32/AFA_par_habitant!$I32*1000</f>
        <v>19339.911652979645</v>
      </c>
      <c r="I32" s="156">
        <v>68860</v>
      </c>
      <c r="J32" s="149"/>
    </row>
    <row r="33" spans="1:10">
      <c r="A33" s="139"/>
      <c r="B33" s="140" t="s">
        <v>75</v>
      </c>
      <c r="C33" s="55">
        <f>AFA_totale!C33/AFA_par_habitant!$I33*1000</f>
        <v>20647.526858215555</v>
      </c>
      <c r="D33" s="55">
        <f>AFA_totale!D33/AFA_par_habitant!$I33*1000</f>
        <v>1417.9852760980611</v>
      </c>
      <c r="E33" s="55">
        <f>AFA_totale!E33/AFA_par_habitant!$I33*1000</f>
        <v>1456.2070490672111</v>
      </c>
      <c r="F33" s="55">
        <f>AFA_totale!F33/AFA_par_habitant!$I33*1000</f>
        <v>7291.1025161436191</v>
      </c>
      <c r="G33" s="55">
        <f>AFA_totale!G33/AFA_par_habitant!$I33*1000</f>
        <v>11.967717814541254</v>
      </c>
      <c r="H33" s="55">
        <f>AFA_totale!H33/AFA_par_habitant!$I33*1000</f>
        <v>30824.789417338987</v>
      </c>
      <c r="I33" s="56">
        <f>SUM(I7:I32)</f>
        <v>7877571</v>
      </c>
      <c r="J33" s="149"/>
    </row>
  </sheetData>
  <conditionalFormatting sqref="C7:H32">
    <cfRule type="expression" dxfId="2" priority="1" stopIfTrue="1">
      <formula>ISBLANK(C7)</formula>
    </cfRule>
  </conditionalFormatting>
  <conditionalFormatting sqref="I7:I32">
    <cfRule type="expression" dxfId="1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>
    <oddHeader>&amp;L&amp;F&amp;R&amp;A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2" customWidth="1"/>
    <col min="2" max="3" width="18.42578125" style="2" customWidth="1"/>
    <col min="4" max="4" width="17.28515625" style="2" customWidth="1"/>
    <col min="5" max="6" width="18.5703125" style="2" customWidth="1"/>
    <col min="7" max="7" width="14" style="2" customWidth="1"/>
    <col min="8" max="8" width="13.140625" style="2" customWidth="1"/>
    <col min="9" max="9" width="15.28515625" style="2" hidden="1" customWidth="1"/>
  </cols>
  <sheetData>
    <row r="1" spans="1:10" ht="23.25" customHeight="1">
      <c r="A1" s="159" t="str">
        <f>"AFA en pourcentage "&amp;Info!C31</f>
        <v>AFA en pourcentage 2010</v>
      </c>
      <c r="B1" s="160"/>
      <c r="C1" s="160"/>
      <c r="E1" s="161"/>
      <c r="F1" s="162"/>
      <c r="G1" s="162"/>
      <c r="H1" s="162"/>
      <c r="I1" s="1"/>
    </row>
    <row r="2" spans="1:10" ht="21.75" customHeight="1">
      <c r="A2" s="163" t="str">
        <f>Info!A4</f>
        <v>Année de référence 2015</v>
      </c>
      <c r="H2" s="19" t="str">
        <f>Info!C28</f>
        <v>FA_2015_20140616</v>
      </c>
    </row>
    <row r="3" spans="1:10" s="2" customFormat="1">
      <c r="A3" s="22" t="s">
        <v>24</v>
      </c>
      <c r="B3" s="23" t="s">
        <v>77</v>
      </c>
      <c r="C3" s="23" t="s">
        <v>25</v>
      </c>
      <c r="D3" s="23" t="s">
        <v>26</v>
      </c>
      <c r="E3" s="23" t="s">
        <v>27</v>
      </c>
      <c r="F3" s="23" t="s">
        <v>28</v>
      </c>
      <c r="G3" s="23" t="s">
        <v>29</v>
      </c>
      <c r="H3" s="84" t="s">
        <v>30</v>
      </c>
      <c r="I3" s="6"/>
    </row>
    <row r="4" spans="1:10" ht="68.25" customHeight="1">
      <c r="A4" s="164"/>
      <c r="B4" s="33" t="s">
        <v>42</v>
      </c>
      <c r="C4" s="33" t="s">
        <v>104</v>
      </c>
      <c r="D4" s="33" t="s">
        <v>81</v>
      </c>
      <c r="E4" s="33" t="s">
        <v>110</v>
      </c>
      <c r="F4" s="33" t="s">
        <v>111</v>
      </c>
      <c r="G4" s="33" t="s">
        <v>101</v>
      </c>
      <c r="H4" s="64" t="s">
        <v>112</v>
      </c>
      <c r="I4" s="6"/>
    </row>
    <row r="5" spans="1:10" s="36" customFormat="1" ht="11.25" customHeight="1">
      <c r="A5" s="86" t="s">
        <v>46</v>
      </c>
      <c r="B5" s="39" t="s">
        <v>113</v>
      </c>
      <c r="C5" s="39" t="s">
        <v>113</v>
      </c>
      <c r="D5" s="39" t="s">
        <v>113</v>
      </c>
      <c r="E5" s="39" t="s">
        <v>113</v>
      </c>
      <c r="F5" s="39" t="s">
        <v>113</v>
      </c>
      <c r="G5" s="39" t="s">
        <v>113</v>
      </c>
      <c r="H5" s="40" t="s">
        <v>113</v>
      </c>
      <c r="I5" s="165"/>
    </row>
    <row r="6" spans="1:10">
      <c r="A6" s="42" t="s">
        <v>49</v>
      </c>
      <c r="B6" s="166">
        <f>AFA_totale!C7/AFA_totale!$H7</f>
        <v>0.69781480530515061</v>
      </c>
      <c r="C6" s="166">
        <f>AFA_totale!D7/AFA_totale!$H7</f>
        <v>3.6101071774865323E-2</v>
      </c>
      <c r="D6" s="166">
        <f>AFA_totale!E7/AFA_totale!$H7</f>
        <v>5.4315475254215789E-2</v>
      </c>
      <c r="E6" s="166">
        <f>PM!B9/AFA_totale!$H7</f>
        <v>0.21721513899907421</v>
      </c>
      <c r="F6" s="166">
        <f>PM!C9/AFA_totale!$H7</f>
        <v>7.9124397918445086E-3</v>
      </c>
      <c r="G6" s="166">
        <f>AFA_totale!G7/AFA_totale!$H7</f>
        <v>-1.3358931125150554E-2</v>
      </c>
      <c r="H6" s="167">
        <f t="shared" ref="H6:H32" si="0">SUM(B6:G6)</f>
        <v>0.99999999999999978</v>
      </c>
      <c r="I6" s="128" t="s">
        <v>49</v>
      </c>
      <c r="J6" s="149"/>
    </row>
    <row r="7" spans="1:10">
      <c r="A7" s="46" t="s">
        <v>50</v>
      </c>
      <c r="B7" s="168">
        <f>AFA_totale!C8/AFA_totale!$H8</f>
        <v>0.69199068380922191</v>
      </c>
      <c r="C7" s="168">
        <f>AFA_totale!D8/AFA_totale!$H8</f>
        <v>2.6146524180888399E-2</v>
      </c>
      <c r="D7" s="168">
        <f>AFA_totale!E8/AFA_totale!$H8</f>
        <v>5.1571845023626765E-2</v>
      </c>
      <c r="E7" s="168">
        <f>PM!B10/AFA_totale!$H8</f>
        <v>0.18949676772638241</v>
      </c>
      <c r="F7" s="168">
        <f>PM!C10/AFA_totale!$H8</f>
        <v>3.9847879496127954E-2</v>
      </c>
      <c r="G7" s="168">
        <f>AFA_totale!G8/AFA_totale!$H8</f>
        <v>9.4629976375242215E-4</v>
      </c>
      <c r="H7" s="169">
        <f t="shared" si="0"/>
        <v>0.99999999999999989</v>
      </c>
      <c r="I7" s="132" t="s">
        <v>50</v>
      </c>
      <c r="J7" s="149"/>
    </row>
    <row r="8" spans="1:10">
      <c r="A8" s="49" t="s">
        <v>51</v>
      </c>
      <c r="B8" s="170">
        <f>AFA_totale!C9/AFA_totale!$H9</f>
        <v>0.6996624212023147</v>
      </c>
      <c r="C8" s="170">
        <f>AFA_totale!D9/AFA_totale!$H9</f>
        <v>2.7887664938734878E-2</v>
      </c>
      <c r="D8" s="170">
        <f>AFA_totale!E9/AFA_totale!$H9</f>
        <v>4.9107093951719021E-2</v>
      </c>
      <c r="E8" s="170">
        <f>PM!B11/AFA_totale!$H9</f>
        <v>0.21595700130534359</v>
      </c>
      <c r="F8" s="170">
        <f>PM!C11/AFA_totale!$H9</f>
        <v>7.9981434909400032E-3</v>
      </c>
      <c r="G8" s="170">
        <f>AFA_totale!G9/AFA_totale!$H9</f>
        <v>-6.1232488905203037E-4</v>
      </c>
      <c r="H8" s="171">
        <f t="shared" si="0"/>
        <v>1.0000000000000002</v>
      </c>
      <c r="I8" s="31" t="s">
        <v>51</v>
      </c>
      <c r="J8" s="149"/>
    </row>
    <row r="9" spans="1:10">
      <c r="A9" s="46" t="s">
        <v>52</v>
      </c>
      <c r="B9" s="168">
        <f>AFA_totale!C10/AFA_totale!$H10</f>
        <v>0.69512489194382676</v>
      </c>
      <c r="C9" s="168">
        <f>AFA_totale!D10/AFA_totale!$H10</f>
        <v>4.2676851960690321E-2</v>
      </c>
      <c r="D9" s="168">
        <f>AFA_totale!E10/AFA_totale!$H10</f>
        <v>5.1290403347259345E-2</v>
      </c>
      <c r="E9" s="168">
        <f>PM!B12/AFA_totale!$H10</f>
        <v>0.20278140996753022</v>
      </c>
      <c r="F9" s="168">
        <f>PM!C12/AFA_totale!$H10</f>
        <v>9.9383627719234037E-4</v>
      </c>
      <c r="G9" s="168">
        <f>AFA_totale!G10/AFA_totale!$H10</f>
        <v>7.1326065035009004E-3</v>
      </c>
      <c r="H9" s="169">
        <f t="shared" si="0"/>
        <v>0.99999999999999978</v>
      </c>
      <c r="I9" s="132" t="s">
        <v>52</v>
      </c>
      <c r="J9" s="149"/>
    </row>
    <row r="10" spans="1:10">
      <c r="A10" s="49" t="s">
        <v>53</v>
      </c>
      <c r="B10" s="170">
        <f>AFA_totale!C11/AFA_totale!$H11</f>
        <v>0.74843539043337981</v>
      </c>
      <c r="C10" s="170">
        <f>AFA_totale!D11/AFA_totale!$H11</f>
        <v>1.7281767367965471E-2</v>
      </c>
      <c r="D10" s="170">
        <f>AFA_totale!E11/AFA_totale!$H11</f>
        <v>8.8524758975114276E-2</v>
      </c>
      <c r="E10" s="170">
        <f>PM!B13/AFA_totale!$H11</f>
        <v>0.13480039872724395</v>
      </c>
      <c r="F10" s="170">
        <f>PM!C13/AFA_totale!$H11</f>
        <v>1.2072153089770962E-2</v>
      </c>
      <c r="G10" s="170">
        <f>AFA_totale!G11/AFA_totale!$H11</f>
        <v>-1.1144685934744822E-3</v>
      </c>
      <c r="H10" s="171">
        <f t="shared" si="0"/>
        <v>1</v>
      </c>
      <c r="I10" s="31" t="s">
        <v>53</v>
      </c>
      <c r="J10" s="149"/>
    </row>
    <row r="11" spans="1:10">
      <c r="A11" s="46" t="s">
        <v>54</v>
      </c>
      <c r="B11" s="168">
        <f>AFA_totale!C12/AFA_totale!$H12</f>
        <v>0.6944010580681963</v>
      </c>
      <c r="C11" s="168">
        <f>AFA_totale!D12/AFA_totale!$H12</f>
        <v>3.0880319583953302E-2</v>
      </c>
      <c r="D11" s="168">
        <f>AFA_totale!E12/AFA_totale!$H12</f>
        <v>6.049079693305251E-2</v>
      </c>
      <c r="E11" s="168">
        <f>PM!B14/AFA_totale!$H12</f>
        <v>0.20820783576358576</v>
      </c>
      <c r="F11" s="168">
        <f>PM!C14/AFA_totale!$H12</f>
        <v>4.7592529267244119E-3</v>
      </c>
      <c r="G11" s="168">
        <f>AFA_totale!G12/AFA_totale!$H12</f>
        <v>1.260736724487816E-3</v>
      </c>
      <c r="H11" s="169">
        <f t="shared" si="0"/>
        <v>1.0000000000000002</v>
      </c>
      <c r="I11" s="132" t="s">
        <v>54</v>
      </c>
      <c r="J11" s="149"/>
    </row>
    <row r="12" spans="1:10">
      <c r="A12" s="49" t="s">
        <v>55</v>
      </c>
      <c r="B12" s="170">
        <f>AFA_totale!C13/AFA_totale!$H13</f>
        <v>0.72369182288703438</v>
      </c>
      <c r="C12" s="170">
        <f>AFA_totale!D13/AFA_totale!$H13</f>
        <v>1.695395531382643E-2</v>
      </c>
      <c r="D12" s="170">
        <f>AFA_totale!E13/AFA_totale!$H13</f>
        <v>0.11824679987513562</v>
      </c>
      <c r="E12" s="170">
        <f>PM!B15/AFA_totale!$H13</f>
        <v>0.12543416273874994</v>
      </c>
      <c r="F12" s="170">
        <f>PM!C15/AFA_totale!$H13</f>
        <v>1.186435481017209E-2</v>
      </c>
      <c r="G12" s="170">
        <f>AFA_totale!G13/AFA_totale!$H13</f>
        <v>3.8089043750814647E-3</v>
      </c>
      <c r="H12" s="171">
        <f t="shared" si="0"/>
        <v>1</v>
      </c>
      <c r="I12" s="31" t="s">
        <v>55</v>
      </c>
      <c r="J12" s="149"/>
    </row>
    <row r="13" spans="1:10">
      <c r="A13" s="46" t="s">
        <v>56</v>
      </c>
      <c r="B13" s="168">
        <f>AFA_totale!C14/AFA_totale!$H14</f>
        <v>0.66018298277690801</v>
      </c>
      <c r="C13" s="168">
        <f>AFA_totale!D14/AFA_totale!$H14</f>
        <v>4.0148122335672068E-2</v>
      </c>
      <c r="D13" s="168">
        <f>AFA_totale!E14/AFA_totale!$H14</f>
        <v>5.6742093745915302E-2</v>
      </c>
      <c r="E13" s="168">
        <f>PM!B16/AFA_totale!$H14</f>
        <v>0.17923144313782258</v>
      </c>
      <c r="F13" s="168">
        <f>PM!C16/AFA_totale!$H14</f>
        <v>4.2985530745799354E-2</v>
      </c>
      <c r="G13" s="168">
        <f>AFA_totale!G14/AFA_totale!$H14</f>
        <v>2.0709827257882653E-2</v>
      </c>
      <c r="H13" s="169">
        <f t="shared" si="0"/>
        <v>1</v>
      </c>
      <c r="I13" s="132" t="s">
        <v>56</v>
      </c>
      <c r="J13" s="149"/>
    </row>
    <row r="14" spans="1:10">
      <c r="A14" s="49" t="s">
        <v>57</v>
      </c>
      <c r="B14" s="170">
        <f>AFA_totale!C15/AFA_totale!$H15</f>
        <v>0.55605611855025061</v>
      </c>
      <c r="C14" s="170">
        <f>AFA_totale!D15/AFA_totale!$H15</f>
        <v>2.5349463397629706E-2</v>
      </c>
      <c r="D14" s="170">
        <f>AFA_totale!E15/AFA_totale!$H15</f>
        <v>4.1926749857592947E-2</v>
      </c>
      <c r="E14" s="170">
        <f>PM!B17/AFA_totale!$H15</f>
        <v>0.24559774191940578</v>
      </c>
      <c r="F14" s="170">
        <f>PM!C17/AFA_totale!$H15</f>
        <v>0.12927697592879978</v>
      </c>
      <c r="G14" s="170">
        <f>AFA_totale!G15/AFA_totale!$H15</f>
        <v>1.7929503463210651E-3</v>
      </c>
      <c r="H14" s="171">
        <f t="shared" si="0"/>
        <v>0.99999999999999989</v>
      </c>
      <c r="I14" s="31" t="s">
        <v>57</v>
      </c>
      <c r="J14" s="149"/>
    </row>
    <row r="15" spans="1:10">
      <c r="A15" s="46" t="s">
        <v>58</v>
      </c>
      <c r="B15" s="168">
        <f>AFA_totale!C16/AFA_totale!$H16</f>
        <v>0.69743948275585343</v>
      </c>
      <c r="C15" s="168">
        <f>AFA_totale!D16/AFA_totale!$H16</f>
        <v>3.0709925394992527E-2</v>
      </c>
      <c r="D15" s="168">
        <f>AFA_totale!E16/AFA_totale!$H16</f>
        <v>3.1115070333124332E-2</v>
      </c>
      <c r="E15" s="168">
        <f>PM!B18/AFA_totale!$H16</f>
        <v>0.19082817264337812</v>
      </c>
      <c r="F15" s="168">
        <f>PM!C18/AFA_totale!$H16</f>
        <v>5.2506635385614467E-2</v>
      </c>
      <c r="G15" s="168">
        <f>AFA_totale!G16/AFA_totale!$H16</f>
        <v>-2.5992865129628962E-3</v>
      </c>
      <c r="H15" s="169">
        <f t="shared" si="0"/>
        <v>1</v>
      </c>
      <c r="I15" s="132" t="s">
        <v>58</v>
      </c>
      <c r="J15" s="149"/>
    </row>
    <row r="16" spans="1:10">
      <c r="A16" s="49" t="s">
        <v>59</v>
      </c>
      <c r="B16" s="170">
        <f>AFA_totale!C17/AFA_totale!$H17</f>
        <v>0.71357474496731044</v>
      </c>
      <c r="C16" s="170">
        <f>AFA_totale!D17/AFA_totale!$H17</f>
        <v>2.5161565222395529E-2</v>
      </c>
      <c r="D16" s="170">
        <f>AFA_totale!E17/AFA_totale!$H17</f>
        <v>2.6770922573572411E-2</v>
      </c>
      <c r="E16" s="170">
        <f>PM!B19/AFA_totale!$H17</f>
        <v>0.22336405110572144</v>
      </c>
      <c r="F16" s="170">
        <f>PM!C19/AFA_totale!$H17</f>
        <v>3.0968858853834972E-3</v>
      </c>
      <c r="G16" s="170">
        <f>AFA_totale!G17/AFA_totale!$H17</f>
        <v>8.031830245616562E-3</v>
      </c>
      <c r="H16" s="171">
        <f t="shared" si="0"/>
        <v>0.99999999999999989</v>
      </c>
      <c r="I16" s="31" t="s">
        <v>59</v>
      </c>
      <c r="J16" s="149"/>
    </row>
    <row r="17" spans="1:10">
      <c r="A17" s="46" t="s">
        <v>60</v>
      </c>
      <c r="B17" s="168">
        <f>AFA_totale!C18/AFA_totale!$H18</f>
        <v>0.52916080892350836</v>
      </c>
      <c r="C17" s="168">
        <f>AFA_totale!D18/AFA_totale!$H18</f>
        <v>7.5118982147004229E-2</v>
      </c>
      <c r="D17" s="168">
        <f>AFA_totale!E18/AFA_totale!$H18</f>
        <v>4.1569650000605238E-2</v>
      </c>
      <c r="E17" s="168">
        <f>PM!B20/AFA_totale!$H18</f>
        <v>0.1850092521685136</v>
      </c>
      <c r="F17" s="168">
        <f>PM!C20/AFA_totale!$H18</f>
        <v>0.17120646428016703</v>
      </c>
      <c r="G17" s="168">
        <f>AFA_totale!G18/AFA_totale!$H18</f>
        <v>-2.065157519798559E-3</v>
      </c>
      <c r="H17" s="169">
        <f t="shared" si="0"/>
        <v>0.99999999999999978</v>
      </c>
      <c r="I17" s="132" t="s">
        <v>60</v>
      </c>
      <c r="J17" s="149"/>
    </row>
    <row r="18" spans="1:10">
      <c r="A18" s="49" t="s">
        <v>61</v>
      </c>
      <c r="B18" s="170">
        <f>AFA_totale!C19/AFA_totale!$H19</f>
        <v>0.75828578005963443</v>
      </c>
      <c r="C18" s="170">
        <f>AFA_totale!D19/AFA_totale!$H19</f>
        <v>4.1655016662474113E-2</v>
      </c>
      <c r="D18" s="170">
        <f>AFA_totale!E19/AFA_totale!$H19</f>
        <v>3.2998264336677373E-2</v>
      </c>
      <c r="E18" s="170">
        <f>PM!B21/AFA_totale!$H19</f>
        <v>0.1368436432206554</v>
      </c>
      <c r="F18" s="170">
        <f>PM!C21/AFA_totale!$H19</f>
        <v>3.2174655096055556E-2</v>
      </c>
      <c r="G18" s="170">
        <f>AFA_totale!G19/AFA_totale!$H19</f>
        <v>-1.9573593754968433E-3</v>
      </c>
      <c r="H18" s="171">
        <f t="shared" si="0"/>
        <v>1</v>
      </c>
      <c r="I18" s="31" t="s">
        <v>61</v>
      </c>
      <c r="J18" s="149"/>
    </row>
    <row r="19" spans="1:10">
      <c r="A19" s="46" t="s">
        <v>62</v>
      </c>
      <c r="B19" s="168">
        <f>AFA_totale!C20/AFA_totale!$H20</f>
        <v>0.53301678098822503</v>
      </c>
      <c r="C19" s="168">
        <f>AFA_totale!D20/AFA_totale!$H20</f>
        <v>6.2386749978368725E-2</v>
      </c>
      <c r="D19" s="168">
        <f>AFA_totale!E20/AFA_totale!$H20</f>
        <v>3.6889608907070388E-2</v>
      </c>
      <c r="E19" s="168">
        <f>PM!B22/AFA_totale!$H20</f>
        <v>0.28675110260896836</v>
      </c>
      <c r="F19" s="168">
        <f>PM!C22/AFA_totale!$H20</f>
        <v>7.6744628486209901E-2</v>
      </c>
      <c r="G19" s="168">
        <f>AFA_totale!G20/AFA_totale!$H20</f>
        <v>4.2111290311576547E-3</v>
      </c>
      <c r="H19" s="169">
        <f t="shared" si="0"/>
        <v>0.99999999999999989</v>
      </c>
      <c r="I19" s="132" t="s">
        <v>62</v>
      </c>
      <c r="J19" s="149"/>
    </row>
    <row r="20" spans="1:10">
      <c r="A20" s="49" t="s">
        <v>63</v>
      </c>
      <c r="B20" s="170">
        <f>AFA_totale!C21/AFA_totale!$H21</f>
        <v>0.67917308695007761</v>
      </c>
      <c r="C20" s="170">
        <f>AFA_totale!D21/AFA_totale!$H21</f>
        <v>2.9014536917022847E-2</v>
      </c>
      <c r="D20" s="170">
        <f>AFA_totale!E21/AFA_totale!$H21</f>
        <v>6.575051446896317E-2</v>
      </c>
      <c r="E20" s="170">
        <f>PM!B23/AFA_totale!$H21</f>
        <v>0.22107177543002976</v>
      </c>
      <c r="F20" s="170">
        <f>PM!C23/AFA_totale!$H21</f>
        <v>3.4524220222794466E-3</v>
      </c>
      <c r="G20" s="170">
        <f>AFA_totale!G21/AFA_totale!$H21</f>
        <v>1.5376642116271206E-3</v>
      </c>
      <c r="H20" s="171">
        <f t="shared" si="0"/>
        <v>1</v>
      </c>
      <c r="I20" s="31" t="s">
        <v>63</v>
      </c>
      <c r="J20" s="149"/>
    </row>
    <row r="21" spans="1:10">
      <c r="A21" s="46" t="s">
        <v>64</v>
      </c>
      <c r="B21" s="168">
        <f>AFA_totale!C22/AFA_totale!$H22</f>
        <v>0.69594174891577187</v>
      </c>
      <c r="C21" s="168">
        <f>AFA_totale!D22/AFA_totale!$H22</f>
        <v>2.0915792911653228E-2</v>
      </c>
      <c r="D21" s="168">
        <f>AFA_totale!E22/AFA_totale!$H22</f>
        <v>7.9037632768744343E-2</v>
      </c>
      <c r="E21" s="168">
        <f>PM!B24/AFA_totale!$H22</f>
        <v>0.20365297933024151</v>
      </c>
      <c r="F21" s="168">
        <f>PM!C24/AFA_totale!$H22</f>
        <v>5.7587809887113487E-3</v>
      </c>
      <c r="G21" s="168">
        <f>AFA_totale!G22/AFA_totale!$H22</f>
        <v>-5.3069349151224684E-3</v>
      </c>
      <c r="H21" s="169">
        <f t="shared" si="0"/>
        <v>0.99999999999999978</v>
      </c>
      <c r="I21" s="132" t="s">
        <v>64</v>
      </c>
      <c r="J21" s="149"/>
    </row>
    <row r="22" spans="1:10">
      <c r="A22" s="49" t="s">
        <v>65</v>
      </c>
      <c r="B22" s="170">
        <f>AFA_totale!C23/AFA_totale!$H23</f>
        <v>0.64743952031233309</v>
      </c>
      <c r="C22" s="170">
        <f>AFA_totale!D23/AFA_totale!$H23</f>
        <v>4.0067803460504391E-2</v>
      </c>
      <c r="D22" s="170">
        <f>AFA_totale!E23/AFA_totale!$H23</f>
        <v>5.6500805870923716E-2</v>
      </c>
      <c r="E22" s="170">
        <f>PM!B25/AFA_totale!$H23</f>
        <v>0.23641613892650171</v>
      </c>
      <c r="F22" s="170">
        <f>PM!C25/AFA_totale!$H23</f>
        <v>1.4856938750662714E-2</v>
      </c>
      <c r="G22" s="170">
        <f>AFA_totale!G23/AFA_totale!$H23</f>
        <v>4.718792679074396E-3</v>
      </c>
      <c r="H22" s="171">
        <f t="shared" si="0"/>
        <v>1.0000000000000002</v>
      </c>
      <c r="I22" s="31" t="s">
        <v>65</v>
      </c>
      <c r="J22" s="149"/>
    </row>
    <row r="23" spans="1:10">
      <c r="A23" s="46" t="s">
        <v>66</v>
      </c>
      <c r="B23" s="168">
        <f>AFA_totale!C24/AFA_totale!$H24</f>
        <v>0.68523100260103131</v>
      </c>
      <c r="C23" s="168">
        <f>AFA_totale!D24/AFA_totale!$H24</f>
        <v>7.4521033775184056E-2</v>
      </c>
      <c r="D23" s="168">
        <f>AFA_totale!E24/AFA_totale!$H24</f>
        <v>7.5589940728892802E-2</v>
      </c>
      <c r="E23" s="168">
        <f>PM!B26/AFA_totale!$H24</f>
        <v>0.14760301861817812</v>
      </c>
      <c r="F23" s="168">
        <f>PM!C26/AFA_totale!$H24</f>
        <v>6.8998119956235103E-3</v>
      </c>
      <c r="G23" s="168">
        <f>AFA_totale!G24/AFA_totale!$H24</f>
        <v>1.0155192281090257E-2</v>
      </c>
      <c r="H23" s="169">
        <f t="shared" si="0"/>
        <v>1</v>
      </c>
      <c r="I23" s="132" t="s">
        <v>66</v>
      </c>
      <c r="J23" s="149"/>
    </row>
    <row r="24" spans="1:10">
      <c r="A24" s="49" t="s">
        <v>67</v>
      </c>
      <c r="B24" s="170">
        <f>AFA_totale!C25/AFA_totale!$H25</f>
        <v>0.70703260533313506</v>
      </c>
      <c r="C24" s="170">
        <f>AFA_totale!D25/AFA_totale!$H25</f>
        <v>3.3981050588593235E-2</v>
      </c>
      <c r="D24" s="170">
        <f>AFA_totale!E25/AFA_totale!$H25</f>
        <v>4.5938059031208081E-2</v>
      </c>
      <c r="E24" s="170">
        <f>PM!B27/AFA_totale!$H25</f>
        <v>0.20507893507714198</v>
      </c>
      <c r="F24" s="170">
        <f>PM!C27/AFA_totale!$H25</f>
        <v>2.3490750326246477E-3</v>
      </c>
      <c r="G24" s="170">
        <f>AFA_totale!G25/AFA_totale!$H25</f>
        <v>5.6202749372969586E-3</v>
      </c>
      <c r="H24" s="171">
        <f t="shared" si="0"/>
        <v>1</v>
      </c>
      <c r="I24" s="31" t="s">
        <v>67</v>
      </c>
      <c r="J24" s="149"/>
    </row>
    <row r="25" spans="1:10">
      <c r="A25" s="46" t="s">
        <v>68</v>
      </c>
      <c r="B25" s="168">
        <f>AFA_totale!C26/AFA_totale!$H26</f>
        <v>0.69660246456403474</v>
      </c>
      <c r="C25" s="168">
        <f>AFA_totale!D26/AFA_totale!$H26</f>
        <v>4.1511073073823401E-2</v>
      </c>
      <c r="D25" s="168">
        <f>AFA_totale!E26/AFA_totale!$H26</f>
        <v>5.5684932581690438E-2</v>
      </c>
      <c r="E25" s="168">
        <f>PM!B28/AFA_totale!$H26</f>
        <v>0.20008309631310717</v>
      </c>
      <c r="F25" s="168">
        <f>PM!C28/AFA_totale!$H26</f>
        <v>1.8219470339241059E-3</v>
      </c>
      <c r="G25" s="168">
        <f>AFA_totale!G26/AFA_totale!$H26</f>
        <v>4.2964864334201708E-3</v>
      </c>
      <c r="H25" s="169">
        <f t="shared" si="0"/>
        <v>1</v>
      </c>
      <c r="I25" s="132" t="s">
        <v>68</v>
      </c>
      <c r="J25" s="149"/>
    </row>
    <row r="26" spans="1:10">
      <c r="A26" s="49" t="s">
        <v>69</v>
      </c>
      <c r="B26" s="170">
        <f>AFA_totale!C27/AFA_totale!$H27</f>
        <v>0.62226000804361203</v>
      </c>
      <c r="C26" s="170">
        <f>AFA_totale!D27/AFA_totale!$H27</f>
        <v>8.0991780723198112E-2</v>
      </c>
      <c r="D26" s="170">
        <f>AFA_totale!E27/AFA_totale!$H27</f>
        <v>3.7503220596457248E-2</v>
      </c>
      <c r="E26" s="170">
        <f>PM!B29/AFA_totale!$H27</f>
        <v>0.22915054967739285</v>
      </c>
      <c r="F26" s="170">
        <f>PM!C29/AFA_totale!$H27</f>
        <v>1.3038802249791351E-2</v>
      </c>
      <c r="G26" s="170">
        <f>AFA_totale!G27/AFA_totale!$H27</f>
        <v>1.7055638709548529E-2</v>
      </c>
      <c r="H26" s="171">
        <f t="shared" si="0"/>
        <v>1.0000000000000002</v>
      </c>
      <c r="I26" s="31" t="s">
        <v>69</v>
      </c>
      <c r="J26" s="149"/>
    </row>
    <row r="27" spans="1:10">
      <c r="A27" s="46" t="s">
        <v>70</v>
      </c>
      <c r="B27" s="168">
        <f>AFA_totale!C28/AFA_totale!$H28</f>
        <v>0.65328712606781636</v>
      </c>
      <c r="C27" s="168">
        <f>AFA_totale!D28/AFA_totale!$H28</f>
        <v>4.9889096972489187E-2</v>
      </c>
      <c r="D27" s="168">
        <f>AFA_totale!E28/AFA_totale!$H28</f>
        <v>3.8158679715071815E-2</v>
      </c>
      <c r="E27" s="168">
        <f>PM!B30/AFA_totale!$H28</f>
        <v>0.15475566602956431</v>
      </c>
      <c r="F27" s="168">
        <f>PM!C30/AFA_totale!$H28</f>
        <v>0.10077122458018123</v>
      </c>
      <c r="G27" s="168">
        <f>AFA_totale!G28/AFA_totale!$H28</f>
        <v>3.1382066348770881E-3</v>
      </c>
      <c r="H27" s="169">
        <f t="shared" si="0"/>
        <v>1</v>
      </c>
      <c r="I27" s="132" t="s">
        <v>70</v>
      </c>
      <c r="J27" s="149"/>
    </row>
    <row r="28" spans="1:10">
      <c r="A28" s="49" t="s">
        <v>71</v>
      </c>
      <c r="B28" s="170">
        <f>AFA_totale!C29/AFA_totale!$H29</f>
        <v>0.7045331129518968</v>
      </c>
      <c r="C28" s="170">
        <f>AFA_totale!D29/AFA_totale!$H29</f>
        <v>5.6850288498077856E-2</v>
      </c>
      <c r="D28" s="170">
        <f>AFA_totale!E29/AFA_totale!$H29</f>
        <v>4.6179533902304767E-2</v>
      </c>
      <c r="E28" s="170">
        <f>PM!B31/AFA_totale!$H29</f>
        <v>0.18282693421529206</v>
      </c>
      <c r="F28" s="170">
        <f>PM!C31/AFA_totale!$H29</f>
        <v>6.1904198623420701E-4</v>
      </c>
      <c r="G28" s="170">
        <f>AFA_totale!G29/AFA_totale!$H29</f>
        <v>8.9910884461943154E-3</v>
      </c>
      <c r="H28" s="171">
        <f t="shared" si="0"/>
        <v>1</v>
      </c>
      <c r="I28" s="31" t="s">
        <v>71</v>
      </c>
      <c r="J28" s="149"/>
    </row>
    <row r="29" spans="1:10">
      <c r="A29" s="46" t="s">
        <v>72</v>
      </c>
      <c r="B29" s="168">
        <f>AFA_totale!C30/AFA_totale!$H30</f>
        <v>0.58689836496613457</v>
      </c>
      <c r="C29" s="168">
        <f>AFA_totale!D30/AFA_totale!$H30</f>
        <v>4.6341787332332074E-2</v>
      </c>
      <c r="D29" s="168">
        <f>AFA_totale!E30/AFA_totale!$H30</f>
        <v>2.7276518167381747E-2</v>
      </c>
      <c r="E29" s="168">
        <f>PM!B32/AFA_totale!$H30</f>
        <v>0.24316590339023056</v>
      </c>
      <c r="F29" s="168">
        <f>PM!C32/AFA_totale!$H30</f>
        <v>7.8694753603914522E-2</v>
      </c>
      <c r="G29" s="168">
        <f>AFA_totale!G30/AFA_totale!$H30</f>
        <v>1.7622672540006538E-2</v>
      </c>
      <c r="H29" s="169">
        <f t="shared" si="0"/>
        <v>1</v>
      </c>
      <c r="I29" s="132" t="s">
        <v>72</v>
      </c>
      <c r="J29" s="149"/>
    </row>
    <row r="30" spans="1:10">
      <c r="A30" s="49" t="s">
        <v>73</v>
      </c>
      <c r="B30" s="170">
        <f>AFA_totale!C31/AFA_totale!$H31</f>
        <v>0.60959977774591012</v>
      </c>
      <c r="C30" s="170">
        <f>AFA_totale!D31/AFA_totale!$H31</f>
        <v>0.10377237093895751</v>
      </c>
      <c r="D30" s="170">
        <f>AFA_totale!E31/AFA_totale!$H31</f>
        <v>3.1846515037895831E-2</v>
      </c>
      <c r="E30" s="170">
        <f>PM!B33/AFA_totale!$H31</f>
        <v>0.20106328721473651</v>
      </c>
      <c r="F30" s="170">
        <f>PM!C33/AFA_totale!$H31</f>
        <v>4.9696748786665683E-2</v>
      </c>
      <c r="G30" s="170">
        <f>AFA_totale!G31/AFA_totale!$H31</f>
        <v>4.0213002758343504E-3</v>
      </c>
      <c r="H30" s="171">
        <f t="shared" si="0"/>
        <v>1</v>
      </c>
      <c r="I30" s="31" t="s">
        <v>73</v>
      </c>
      <c r="J30" s="149"/>
    </row>
    <row r="31" spans="1:10">
      <c r="A31" s="46" t="s">
        <v>74</v>
      </c>
      <c r="B31" s="168">
        <f>AFA_totale!C32/AFA_totale!$H32</f>
        <v>0.69437924370083959</v>
      </c>
      <c r="C31" s="168">
        <f>AFA_totale!D32/AFA_totale!$H32</f>
        <v>5.5557022224063592E-2</v>
      </c>
      <c r="D31" s="168">
        <f>AFA_totale!E32/AFA_totale!$H32</f>
        <v>3.4069695887597541E-2</v>
      </c>
      <c r="E31" s="168">
        <f>PM!B34/AFA_totale!$H32</f>
        <v>0.20183258379247279</v>
      </c>
      <c r="F31" s="168">
        <f>PM!C34/AFA_totale!$H32</f>
        <v>8.6017805784200947E-3</v>
      </c>
      <c r="G31" s="168">
        <f>AFA_totale!G32/AFA_totale!$H32</f>
        <v>5.5596738166064944E-3</v>
      </c>
      <c r="H31" s="169">
        <f t="shared" si="0"/>
        <v>1.0000000000000002</v>
      </c>
      <c r="I31" s="132" t="s">
        <v>74</v>
      </c>
      <c r="J31" s="149"/>
    </row>
    <row r="32" spans="1:10">
      <c r="A32" s="54" t="s">
        <v>75</v>
      </c>
      <c r="B32" s="172">
        <f>AFA_totale!C33/AFA_totale!$H33</f>
        <v>0.66983513102611147</v>
      </c>
      <c r="C32" s="172">
        <f>AFA_totale!D33/AFA_totale!$H33</f>
        <v>4.6001458660426153E-2</v>
      </c>
      <c r="D32" s="172">
        <f>AFA_totale!E33/AFA_totale!$H33</f>
        <v>4.7241427324985798E-2</v>
      </c>
      <c r="E32" s="172">
        <f>PM!B35/AFA_totale!$H33</f>
        <v>0.19915471557953687</v>
      </c>
      <c r="F32" s="172">
        <f>PM!C35/AFA_totale!$H33</f>
        <v>3.7379017625542604E-2</v>
      </c>
      <c r="G32" s="172">
        <f>AFA_totale!G33/AFA_totale!$H33</f>
        <v>3.8824978339704072E-4</v>
      </c>
      <c r="H32" s="173">
        <f t="shared" si="0"/>
        <v>1</v>
      </c>
      <c r="I32" s="174" t="s">
        <v>75</v>
      </c>
      <c r="J32" s="149"/>
    </row>
    <row r="33" spans="1:10">
      <c r="A33" s="53"/>
      <c r="H33" s="175"/>
      <c r="I33" s="53"/>
      <c r="J33" s="149"/>
    </row>
    <row r="34" spans="1:10">
      <c r="A34" s="185" t="s">
        <v>114</v>
      </c>
      <c r="B34" s="176">
        <f t="shared" ref="B34:G34" si="1">MIN(B6:B32)</f>
        <v>0.52916080892350836</v>
      </c>
      <c r="C34" s="176">
        <f t="shared" si="1"/>
        <v>1.695395531382643E-2</v>
      </c>
      <c r="D34" s="176">
        <f t="shared" si="1"/>
        <v>2.6770922573572411E-2</v>
      </c>
      <c r="E34" s="176">
        <f t="shared" si="1"/>
        <v>0.12543416273874994</v>
      </c>
      <c r="F34" s="176">
        <f t="shared" si="1"/>
        <v>6.1904198623420701E-4</v>
      </c>
      <c r="G34" s="177">
        <f t="shared" si="1"/>
        <v>-1.3358931125150554E-2</v>
      </c>
    </row>
    <row r="35" spans="1:10">
      <c r="A35" s="186"/>
      <c r="B35" s="178" t="str">
        <f>VLOOKUP(B34,B$6:$I$32,B$36,FALSE)</f>
        <v>Bâle-Ville</v>
      </c>
      <c r="C35" s="178" t="str">
        <f>VLOOKUP(C34,C$6:$I$32,C$36,FALSE)</f>
        <v>Nidwald</v>
      </c>
      <c r="D35" s="178" t="str">
        <f>VLOOKUP(D34,D$6:$I$32,D$36,FALSE)</f>
        <v>Soleure</v>
      </c>
      <c r="E35" s="178" t="str">
        <f>VLOOKUP(E34,E$6:$I$32,E$36,FALSE)</f>
        <v>Nidwald</v>
      </c>
      <c r="F35" s="178" t="str">
        <f>VLOOKUP(F34,F$6:$I$32,F$36,FALSE)</f>
        <v>Valais</v>
      </c>
      <c r="G35" s="179" t="str">
        <f>VLOOKUP(G34,G$6:$I$32,G$36,FALSE)</f>
        <v>Zurich</v>
      </c>
    </row>
    <row r="36" spans="1:10" s="2" customFormat="1" ht="3.75" customHeight="1">
      <c r="A36" s="31"/>
      <c r="B36" s="180">
        <v>8</v>
      </c>
      <c r="C36" s="180">
        <v>7</v>
      </c>
      <c r="D36" s="180">
        <v>6</v>
      </c>
      <c r="E36" s="180">
        <v>5</v>
      </c>
      <c r="F36" s="180">
        <v>4</v>
      </c>
      <c r="G36" s="180">
        <v>3</v>
      </c>
    </row>
    <row r="37" spans="1:10">
      <c r="A37" s="185" t="s">
        <v>115</v>
      </c>
      <c r="B37" s="176">
        <f t="shared" ref="B37:G37" si="2">MAX(B6:B31)</f>
        <v>0.75828578005963443</v>
      </c>
      <c r="C37" s="176">
        <f t="shared" si="2"/>
        <v>0.10377237093895751</v>
      </c>
      <c r="D37" s="176">
        <f t="shared" si="2"/>
        <v>0.11824679987513562</v>
      </c>
      <c r="E37" s="176">
        <f t="shared" si="2"/>
        <v>0.28675110260896836</v>
      </c>
      <c r="F37" s="176">
        <f t="shared" si="2"/>
        <v>0.17120646428016703</v>
      </c>
      <c r="G37" s="177">
        <f t="shared" si="2"/>
        <v>2.0709827257882653E-2</v>
      </c>
    </row>
    <row r="38" spans="1:10">
      <c r="A38" s="186"/>
      <c r="B38" s="178" t="str">
        <f>VLOOKUP(B37,B$6:$I$32,B$36,FALSE)</f>
        <v>Bâle-Campagne</v>
      </c>
      <c r="C38" s="178" t="str">
        <f>VLOOKUP(C37,C$6:$I$32,C$36,FALSE)</f>
        <v>Genève</v>
      </c>
      <c r="D38" s="178" t="str">
        <f>VLOOKUP(D37,D$6:$I$32,D$36,FALSE)</f>
        <v>Nidwald</v>
      </c>
      <c r="E38" s="178" t="str">
        <f>VLOOKUP(E37,E$6:$I$32,E$36,FALSE)</f>
        <v>Schaffhouse</v>
      </c>
      <c r="F38" s="178" t="str">
        <f>VLOOKUP(F37,F$6:$I$32,F$36,FALSE)</f>
        <v>Bâle-Ville</v>
      </c>
      <c r="G38" s="179" t="str">
        <f>VLOOKUP(G37,G$6:$I$32,G$36,FALSE)</f>
        <v>Glaris</v>
      </c>
    </row>
    <row r="40" spans="1:10">
      <c r="G40" s="181"/>
    </row>
  </sheetData>
  <mergeCells count="2">
    <mergeCell ref="A37:A38"/>
    <mergeCell ref="A34:A35"/>
  </mergeCells>
  <conditionalFormatting sqref="C3:H4 C6:H28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PP</vt:lpstr>
      <vt:lpstr>RIS</vt:lpstr>
      <vt:lpstr>Fortunes</vt:lpstr>
      <vt:lpstr>PM</vt:lpstr>
      <vt:lpstr>REPART</vt:lpstr>
      <vt:lpstr>AFA_totale</vt:lpstr>
      <vt:lpstr>AFA_par_habitant</vt:lpstr>
      <vt:lpstr>AFA_pourcent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2012-03-06T13:43:13Z</cp:lastPrinted>
  <dcterms:created xsi:type="dcterms:W3CDTF">2010-11-03T16:06:04Z</dcterms:created>
  <dcterms:modified xsi:type="dcterms:W3CDTF">2014-06-25T13:00:04Z</dcterms:modified>
</cp:coreProperties>
</file>