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F32" i="7"/>
  <c r="F32" i="8" s="1"/>
  <c r="D32" i="7"/>
  <c r="D32" i="8" s="1"/>
  <c r="D31" i="7"/>
  <c r="F30"/>
  <c r="F30" i="8" s="1"/>
  <c r="D30" i="7"/>
  <c r="D30" i="8" s="1"/>
  <c r="D29" i="7"/>
  <c r="F28"/>
  <c r="F28" i="8" s="1"/>
  <c r="D28" i="7"/>
  <c r="D28" i="8" s="1"/>
  <c r="D27" i="7"/>
  <c r="F26"/>
  <c r="F26" i="8" s="1"/>
  <c r="D26" i="7"/>
  <c r="D26" i="8" s="1"/>
  <c r="D25" i="7"/>
  <c r="F24"/>
  <c r="F24" i="8" s="1"/>
  <c r="D24" i="7"/>
  <c r="D24" i="8" s="1"/>
  <c r="D23" i="7"/>
  <c r="F22"/>
  <c r="F22" i="8" s="1"/>
  <c r="D22" i="7"/>
  <c r="D22" i="8" s="1"/>
  <c r="D21" i="7"/>
  <c r="F20"/>
  <c r="F20" i="8" s="1"/>
  <c r="D20" i="7"/>
  <c r="D20" i="8" s="1"/>
  <c r="D19" i="7"/>
  <c r="F18"/>
  <c r="F18" i="8" s="1"/>
  <c r="D18" i="7"/>
  <c r="D18" i="8" s="1"/>
  <c r="D17" i="7"/>
  <c r="F16"/>
  <c r="F16" i="8" s="1"/>
  <c r="D16" i="7"/>
  <c r="D16" i="8" s="1"/>
  <c r="D15" i="7"/>
  <c r="F14"/>
  <c r="F14" i="8" s="1"/>
  <c r="D14" i="7"/>
  <c r="D14" i="8" s="1"/>
  <c r="D13" i="7"/>
  <c r="F12"/>
  <c r="F12" i="8" s="1"/>
  <c r="D12" i="7"/>
  <c r="D12" i="8" s="1"/>
  <c r="D11" i="7"/>
  <c r="D10"/>
  <c r="D10" i="8" s="1"/>
  <c r="D9" i="7"/>
  <c r="C9"/>
  <c r="D8"/>
  <c r="D8" i="8" s="1"/>
  <c r="D7" i="7"/>
  <c r="C7"/>
  <c r="H5"/>
  <c r="G5"/>
  <c r="F5"/>
  <c r="E5"/>
  <c r="D5"/>
  <c r="C5"/>
  <c r="H1"/>
  <c r="D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E1"/>
  <c r="B1"/>
  <c r="C35" i="5"/>
  <c r="B35"/>
  <c r="D34"/>
  <c r="D33"/>
  <c r="F31" i="7" s="1"/>
  <c r="F31" i="8" s="1"/>
  <c r="D32" i="5"/>
  <c r="D31"/>
  <c r="F29" i="7" s="1"/>
  <c r="F29" i="8" s="1"/>
  <c r="D30" i="5"/>
  <c r="D29"/>
  <c r="F27" i="7" s="1"/>
  <c r="F27" i="8" s="1"/>
  <c r="D28" i="5"/>
  <c r="D27"/>
  <c r="F25" i="7" s="1"/>
  <c r="F25" i="8" s="1"/>
  <c r="D26" i="5"/>
  <c r="D25"/>
  <c r="F23" i="7" s="1"/>
  <c r="F23" i="8" s="1"/>
  <c r="D24" i="5"/>
  <c r="D23"/>
  <c r="F21" i="7" s="1"/>
  <c r="F21" i="8" s="1"/>
  <c r="D22" i="5"/>
  <c r="D21"/>
  <c r="F19" i="7" s="1"/>
  <c r="F19" i="8" s="1"/>
  <c r="D20" i="5"/>
  <c r="D19"/>
  <c r="F17" i="7" s="1"/>
  <c r="F17" i="8" s="1"/>
  <c r="D18" i="5"/>
  <c r="D17"/>
  <c r="F15" i="7" s="1"/>
  <c r="F15" i="8" s="1"/>
  <c r="D16" i="5"/>
  <c r="D15"/>
  <c r="F13" i="7" s="1"/>
  <c r="F13" i="8" s="1"/>
  <c r="D14" i="5"/>
  <c r="D13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D35" s="1"/>
  <c r="D3"/>
  <c r="A2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2"/>
  <c r="B1"/>
  <c r="I33" i="2"/>
  <c r="H33"/>
  <c r="G33"/>
  <c r="F33"/>
  <c r="E33"/>
  <c r="D33"/>
  <c r="C33"/>
  <c r="J32"/>
  <c r="C32" i="7" s="1"/>
  <c r="J31" i="2"/>
  <c r="C31" i="7" s="1"/>
  <c r="C31" i="8" s="1"/>
  <c r="J30" i="2"/>
  <c r="C30" i="7" s="1"/>
  <c r="C30" i="8" s="1"/>
  <c r="J29" i="2"/>
  <c r="C29" i="7" s="1"/>
  <c r="J28" i="2"/>
  <c r="C28" i="7" s="1"/>
  <c r="J27" i="2"/>
  <c r="C27" i="7" s="1"/>
  <c r="C27" i="8" s="1"/>
  <c r="J26" i="2"/>
  <c r="C26" i="7" s="1"/>
  <c r="C26" i="8" s="1"/>
  <c r="J25" i="2"/>
  <c r="C25" i="7" s="1"/>
  <c r="J24" i="2"/>
  <c r="C24" i="7" s="1"/>
  <c r="J23" i="2"/>
  <c r="C23" i="7" s="1"/>
  <c r="C23" i="8" s="1"/>
  <c r="J22" i="2"/>
  <c r="C22" i="7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J15" i="2"/>
  <c r="C15" i="7" s="1"/>
  <c r="C15" i="8" s="1"/>
  <c r="J14" i="2"/>
  <c r="C14" i="7" s="1"/>
  <c r="C14" i="8" s="1"/>
  <c r="J13" i="2"/>
  <c r="C13" i="7" s="1"/>
  <c r="J12" i="2"/>
  <c r="C12" i="7" s="1"/>
  <c r="J11" i="2"/>
  <c r="C11" i="7" s="1"/>
  <c r="C11" i="8" s="1"/>
  <c r="J10" i="2"/>
  <c r="C10" i="7" s="1"/>
  <c r="J9" i="2"/>
  <c r="G9" i="6" s="1"/>
  <c r="H9" s="1"/>
  <c r="J8" i="2"/>
  <c r="C8" i="7" s="1"/>
  <c r="J7" i="2"/>
  <c r="G7" i="6" s="1"/>
  <c r="J1" i="2"/>
  <c r="B1"/>
  <c r="A4" i="1"/>
  <c r="E1" i="8" s="1"/>
  <c r="A3" i="1"/>
  <c r="H7" i="6" l="1"/>
  <c r="C8" i="8"/>
  <c r="C10"/>
  <c r="E33" i="7"/>
  <c r="E7" i="8"/>
  <c r="E8"/>
  <c r="E9"/>
  <c r="E10"/>
  <c r="I9" i="6"/>
  <c r="G9" i="7" s="1"/>
  <c r="D7" i="8"/>
  <c r="D9"/>
  <c r="J33" i="2"/>
  <c r="G1"/>
  <c r="A2" i="4"/>
  <c r="I7" i="6"/>
  <c r="G8"/>
  <c r="H8" s="1"/>
  <c r="I8" s="1"/>
  <c r="G8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F7"/>
  <c r="H9"/>
  <c r="B8" i="9" s="1"/>
  <c r="E11" i="8"/>
  <c r="C12"/>
  <c r="E13"/>
  <c r="E15"/>
  <c r="C16"/>
  <c r="E17"/>
  <c r="E19"/>
  <c r="E21"/>
  <c r="C22"/>
  <c r="E23"/>
  <c r="C24"/>
  <c r="E25"/>
  <c r="E27"/>
  <c r="C28"/>
  <c r="E29"/>
  <c r="E31"/>
  <c r="C32"/>
  <c r="A2" i="9"/>
  <c r="D11" i="8"/>
  <c r="D13"/>
  <c r="D15"/>
  <c r="D17"/>
  <c r="D19"/>
  <c r="D21"/>
  <c r="D23"/>
  <c r="D25"/>
  <c r="D27"/>
  <c r="D29"/>
  <c r="D31"/>
  <c r="D35" i="4"/>
  <c r="C33" i="7"/>
  <c r="D33"/>
  <c r="C7" i="8"/>
  <c r="C9"/>
  <c r="E12"/>
  <c r="C13"/>
  <c r="E14"/>
  <c r="E16"/>
  <c r="C17"/>
  <c r="E18"/>
  <c r="E20"/>
  <c r="C21"/>
  <c r="E22"/>
  <c r="E24"/>
  <c r="C25"/>
  <c r="E26"/>
  <c r="E28"/>
  <c r="C29"/>
  <c r="E30"/>
  <c r="E32"/>
  <c r="G32" l="1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9" i="9" s="1"/>
  <c r="G18" i="8"/>
  <c r="H18" i="7"/>
  <c r="G16" i="8"/>
  <c r="H16" i="7"/>
  <c r="G14" i="8"/>
  <c r="H14" i="7"/>
  <c r="G12" i="8"/>
  <c r="H12" i="7"/>
  <c r="G10" i="8"/>
  <c r="H10" i="7"/>
  <c r="G31" i="8"/>
  <c r="H31" i="7"/>
  <c r="G29" i="8"/>
  <c r="H29" i="7"/>
  <c r="G28" i="9" s="1"/>
  <c r="G27" i="8"/>
  <c r="H27" i="7"/>
  <c r="G25" i="8"/>
  <c r="H25" i="7"/>
  <c r="G23" i="8"/>
  <c r="H23" i="7"/>
  <c r="G21" i="8"/>
  <c r="H21" i="7"/>
  <c r="G19" i="8"/>
  <c r="H19" i="7"/>
  <c r="G17" i="8"/>
  <c r="H17" i="7"/>
  <c r="G16" i="9" s="1"/>
  <c r="G15" i="8"/>
  <c r="H15" i="7"/>
  <c r="G13" i="8"/>
  <c r="H13" i="7"/>
  <c r="G11" i="8"/>
  <c r="H11" i="7"/>
  <c r="G8" i="8"/>
  <c r="H8" i="7"/>
  <c r="D33" i="8"/>
  <c r="C33"/>
  <c r="G7" i="7"/>
  <c r="I33" i="6"/>
  <c r="G8" i="9"/>
  <c r="G9" i="8"/>
  <c r="D8" i="9"/>
  <c r="E8"/>
  <c r="H9" i="8"/>
  <c r="F8" i="9"/>
  <c r="F7" i="8"/>
  <c r="F33" i="7"/>
  <c r="F33" i="8" s="1"/>
  <c r="E33"/>
  <c r="C8" i="9"/>
  <c r="H8" s="1"/>
  <c r="G33" i="6"/>
  <c r="H33" s="1"/>
  <c r="G33" i="7" l="1"/>
  <c r="G7" i="8"/>
  <c r="F7" i="9"/>
  <c r="H8" i="8"/>
  <c r="E7" i="9"/>
  <c r="B7"/>
  <c r="C7"/>
  <c r="D7"/>
  <c r="E12"/>
  <c r="H13" i="8"/>
  <c r="F12" i="9"/>
  <c r="D12"/>
  <c r="B12"/>
  <c r="C12"/>
  <c r="E20"/>
  <c r="H21" i="8"/>
  <c r="F20" i="9"/>
  <c r="D20"/>
  <c r="B20"/>
  <c r="C20"/>
  <c r="F11"/>
  <c r="H12" i="8"/>
  <c r="E11" i="9"/>
  <c r="B11"/>
  <c r="C11"/>
  <c r="D11"/>
  <c r="F15"/>
  <c r="H16" i="8"/>
  <c r="E15" i="9"/>
  <c r="C15"/>
  <c r="B15"/>
  <c r="D15"/>
  <c r="F31"/>
  <c r="H32" i="8"/>
  <c r="E31" i="9"/>
  <c r="C31"/>
  <c r="B31"/>
  <c r="D31"/>
  <c r="G7"/>
  <c r="G31"/>
  <c r="E16"/>
  <c r="H17" i="8"/>
  <c r="F16" i="9"/>
  <c r="B16"/>
  <c r="D16"/>
  <c r="C16"/>
  <c r="E24"/>
  <c r="H25" i="8"/>
  <c r="F24" i="9"/>
  <c r="B24"/>
  <c r="D24"/>
  <c r="C24"/>
  <c r="E28"/>
  <c r="H29" i="8"/>
  <c r="F28" i="9"/>
  <c r="D28"/>
  <c r="B28"/>
  <c r="C28"/>
  <c r="F19"/>
  <c r="H20" i="8"/>
  <c r="E19" i="9"/>
  <c r="C19"/>
  <c r="D19"/>
  <c r="B19"/>
  <c r="F23"/>
  <c r="H24" i="8"/>
  <c r="E23" i="9"/>
  <c r="C23"/>
  <c r="B23"/>
  <c r="D23"/>
  <c r="F27"/>
  <c r="H28" i="8"/>
  <c r="E27" i="9"/>
  <c r="B27"/>
  <c r="D27"/>
  <c r="C27"/>
  <c r="E10"/>
  <c r="H11" i="8"/>
  <c r="F10" i="9"/>
  <c r="D10"/>
  <c r="B10"/>
  <c r="C10"/>
  <c r="E14"/>
  <c r="H15" i="8"/>
  <c r="F14" i="9"/>
  <c r="D14"/>
  <c r="B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E30"/>
  <c r="H31" i="8"/>
  <c r="F30" i="9"/>
  <c r="D30"/>
  <c r="B30"/>
  <c r="C30"/>
  <c r="F9"/>
  <c r="H10" i="8"/>
  <c r="C9" i="9"/>
  <c r="E9"/>
  <c r="B9"/>
  <c r="D9"/>
  <c r="F13"/>
  <c r="H14" i="8"/>
  <c r="C13" i="9"/>
  <c r="E13"/>
  <c r="D13"/>
  <c r="B13"/>
  <c r="F17"/>
  <c r="H18" i="8"/>
  <c r="C17" i="9"/>
  <c r="E17"/>
  <c r="D17"/>
  <c r="B17"/>
  <c r="F21"/>
  <c r="H22" i="8"/>
  <c r="C21" i="9"/>
  <c r="E21"/>
  <c r="B21"/>
  <c r="D21"/>
  <c r="F25"/>
  <c r="H26" i="8"/>
  <c r="C25" i="9"/>
  <c r="E25"/>
  <c r="B25"/>
  <c r="D25"/>
  <c r="F29"/>
  <c r="H30" i="8"/>
  <c r="C29" i="9"/>
  <c r="E29"/>
  <c r="D29"/>
  <c r="B29"/>
  <c r="G12"/>
  <c r="G20"/>
  <c r="G24"/>
  <c r="G11"/>
  <c r="G15"/>
  <c r="G23"/>
  <c r="G27"/>
  <c r="H7" i="7"/>
  <c r="G10" i="9"/>
  <c r="G14"/>
  <c r="G18"/>
  <c r="G22"/>
  <c r="G26"/>
  <c r="G30"/>
  <c r="G9"/>
  <c r="G13"/>
  <c r="G17"/>
  <c r="G21"/>
  <c r="G25"/>
  <c r="G29"/>
  <c r="H19" l="1"/>
  <c r="H17"/>
  <c r="E6"/>
  <c r="H7" i="8"/>
  <c r="H33" i="7"/>
  <c r="F6" i="9"/>
  <c r="C6"/>
  <c r="D6"/>
  <c r="B6"/>
  <c r="H29"/>
  <c r="G32"/>
  <c r="G33" i="8"/>
  <c r="H13" i="9"/>
  <c r="H27"/>
  <c r="H24"/>
  <c r="H16"/>
  <c r="H11"/>
  <c r="H7"/>
  <c r="G6"/>
  <c r="H25"/>
  <c r="H21"/>
  <c r="H9"/>
  <c r="H30"/>
  <c r="H26"/>
  <c r="H22"/>
  <c r="H18"/>
  <c r="H14"/>
  <c r="H10"/>
  <c r="H23"/>
  <c r="H28"/>
  <c r="H31"/>
  <c r="H15"/>
  <c r="H20"/>
  <c r="H12"/>
  <c r="G37" l="1"/>
  <c r="G38" s="1"/>
  <c r="G34"/>
  <c r="G35" s="1"/>
  <c r="B37"/>
  <c r="B38" s="1"/>
  <c r="H6"/>
  <c r="C37"/>
  <c r="C38" s="1"/>
  <c r="H33" i="8"/>
  <c r="F32" i="9"/>
  <c r="E32"/>
  <c r="C32"/>
  <c r="C34" s="1"/>
  <c r="C35" s="1"/>
  <c r="B32"/>
  <c r="D32"/>
  <c r="E37"/>
  <c r="E38" s="1"/>
  <c r="E34"/>
  <c r="E35" s="1"/>
  <c r="D37"/>
  <c r="D38" s="1"/>
  <c r="D34"/>
  <c r="D35" s="1"/>
  <c r="F37"/>
  <c r="F38" s="1"/>
  <c r="F34"/>
  <c r="F35" s="1"/>
  <c r="H32" l="1"/>
  <c r="B34"/>
  <c r="B35" s="1"/>
</calcChain>
</file>

<file path=xl/sharedStrings.xml><?xml version="1.0" encoding="utf-8"?>
<sst xmlns="http://schemas.openxmlformats.org/spreadsheetml/2006/main" count="451" uniqueCount="125">
  <si>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</si>
  <si>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</si>
  <si>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</si>
  <si>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</si>
  <si>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</si>
  <si>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</si>
  <si>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</si>
  <si>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</si>
  <si>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</si>
  <si>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</si>
  <si>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</si>
  <si>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</si>
  <si>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</si>
  <si>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</si>
  <si>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</si>
  <si>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</si>
  <si>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</si>
  <si>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</si>
  <si>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</si>
  <si>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</si>
  <si>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</si>
  <si>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</si>
  <si>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</si>
  <si>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</si>
  <si>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</si>
  <si>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</si>
  <si>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</si>
  <si>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</si>
  <si>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</si>
  <si>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</si>
  <si>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</si>
  <si>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</si>
  <si>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</si>
  <si>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</si>
  <si>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</si>
  <si>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</si>
  <si>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</si>
  <si>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</si>
  <si>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</si>
  <si>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</si>
  <si>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Revenu imposable des contribuables avec revenu imposable plus grand ou égal au revenu minimal déterminant</t>
  </si>
  <si>
    <t>Revenu déterminant des personnes physiques</t>
  </si>
  <si>
    <t>Source des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</si>
  <si>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</si>
  <si>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</si>
  <si>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</si>
  <si>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</si>
  <si>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</si>
  <si>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</si>
  <si>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</si>
  <si>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</si>
  <si>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</si>
  <si>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</si>
  <si>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</si>
  <si>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</si>
  <si>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</si>
  <si>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</si>
  <si>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</si>
  <si>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</si>
  <si>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</si>
  <si>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</si>
  <si>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</si>
  <si>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</si>
  <si>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</si>
  <si>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</si>
  <si>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</si>
  <si>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</si>
  <si>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</si>
  <si>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</si>
  <si>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</si>
  <si>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</si>
  <si>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</si>
  <si>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</si>
  <si>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</si>
  <si>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</si>
  <si>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</si>
  <si>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</si>
  <si>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</si>
  <si>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</si>
  <si>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</si>
  <si>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</si>
  <si>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</si>
  <si>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</si>
  <si>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sans statut fiscal spécial</t>
  </si>
  <si>
    <t>Bénéfice déterminant des sociétés avec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</si>
  <si>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</si>
  <si>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</si>
  <si>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</si>
  <si>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</si>
  <si>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</si>
  <si>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</si>
  <si>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</si>
  <si>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</si>
  <si>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</si>
  <si>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</si>
  <si>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</si>
  <si>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</si>
  <si>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</si>
  <si>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</si>
  <si>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</si>
  <si>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</si>
  <si>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</si>
  <si>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</si>
  <si>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</si>
  <si>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</si>
  <si>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</si>
  <si>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</si>
  <si>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</si>
  <si>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</si>
  <si>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</si>
  <si>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</si>
  <si>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</si>
  <si>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</si>
  <si>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</si>
  <si>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</si>
  <si>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Jura*</t>
  </si>
  <si>
    <t>* Correction</t>
  </si>
  <si>
    <t>Nombre de contribuables avec revenu imposable plus grand ou égal au revenu minimal déterminant</t>
  </si>
  <si>
    <t>AFA_totale</t>
  </si>
  <si>
    <t>AFA_pourcent</t>
  </si>
  <si>
    <t>AFA_par_habitant</t>
  </si>
  <si>
    <t>Résumé AFA</t>
  </si>
  <si>
    <t>Résumé AFA par habitant</t>
  </si>
  <si>
    <t>Résumé AFA en %</t>
  </si>
  <si>
    <t>Population
résidante  moyenne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</si>
</sst>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4" fillId="0" borderId="1" xfId="0" applyFont="1" applyFill="1" applyBorder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2" customWidth="1"/>
    <col min="2" max="2" width="18.285156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7" t="s">
        <v>0</v>
      </c>
      <c r="B1" s="187"/>
      <c r="C1" s="187"/>
      <c r="D1" s="187"/>
      <c r="E1" s="187"/>
    </row>
    <row r="2" spans="1:5" ht="24.75" customHeight="1">
      <c r="A2" s="186"/>
      <c r="B2" s="186"/>
      <c r="C2" s="186"/>
      <c r="D2" s="186"/>
      <c r="E2" s="186"/>
    </row>
    <row r="3" spans="1:5" ht="18" customHeight="1">
      <c r="A3" s="185" t="str">
        <f>"Année de calcul "&amp;C31</f>
        <v>Année de calcul 2008</v>
      </c>
      <c r="B3" s="185"/>
      <c r="C3" s="185"/>
      <c r="D3" s="185"/>
      <c r="E3" s="185"/>
    </row>
    <row r="4" spans="1:5" ht="18" customHeight="1">
      <c r="A4" s="185" t="str">
        <f>"Année de référence "&amp;C30</f>
        <v>Année de référence 2014</v>
      </c>
      <c r="B4" s="185"/>
      <c r="C4" s="185"/>
      <c r="D4" s="185"/>
      <c r="E4" s="185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18" spans="2:4">
      <c r="B18" s="184" t="s">
        <v>118</v>
      </c>
      <c r="C18" s="184" t="s">
        <v>121</v>
      </c>
      <c r="D18" s="6"/>
    </row>
    <row r="19" spans="2:4">
      <c r="B19" s="184" t="s">
        <v>120</v>
      </c>
      <c r="C19" s="184" t="s">
        <v>122</v>
      </c>
      <c r="D19" s="6"/>
    </row>
    <row r="20" spans="2:4">
      <c r="B20" s="184" t="s">
        <v>119</v>
      </c>
      <c r="C20" s="184" t="s">
        <v>123</v>
      </c>
      <c r="D20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2014</v>
      </c>
    </row>
    <row r="31" spans="2:4">
      <c r="B31" s="12" t="s">
        <v>23</v>
      </c>
      <c r="C31" s="13">
        <v>2008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2008</v>
      </c>
      <c r="D1" s="16"/>
      <c r="E1" s="17"/>
      <c r="G1" s="18" t="str">
        <f>Info!A4</f>
        <v>Année de référence 2014</v>
      </c>
      <c r="J1" s="19" t="str">
        <f>Info!$C$28</f>
        <v>FA_2014_20130902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117</v>
      </c>
      <c r="I4" s="33" t="s">
        <v>40</v>
      </c>
      <c r="J4" s="35" t="s">
        <v>41</v>
      </c>
    </row>
    <row r="5" spans="1:12" s="36" customFormat="1" ht="22.5" customHeight="1">
      <c r="A5" s="37"/>
      <c r="B5" s="38" t="s">
        <v>42</v>
      </c>
      <c r="C5" s="39" t="s">
        <v>43</v>
      </c>
      <c r="D5" s="39" t="s">
        <v>43</v>
      </c>
      <c r="E5" s="39" t="s">
        <v>44</v>
      </c>
      <c r="F5" s="39" t="s">
        <v>43</v>
      </c>
      <c r="G5" s="39" t="s">
        <v>43</v>
      </c>
      <c r="H5" s="39" t="s">
        <v>43</v>
      </c>
      <c r="I5" s="39" t="s">
        <v>43</v>
      </c>
      <c r="J5" s="40"/>
    </row>
    <row r="6" spans="1:12" s="36" customFormat="1" ht="11.25" customHeight="1">
      <c r="A6" s="37"/>
      <c r="B6" s="38" t="s">
        <v>45</v>
      </c>
      <c r="C6" s="41"/>
      <c r="D6" s="41" t="s">
        <v>46</v>
      </c>
      <c r="E6" s="41" t="s">
        <v>47</v>
      </c>
      <c r="F6" s="41"/>
      <c r="G6" s="41" t="s">
        <v>46</v>
      </c>
      <c r="H6" s="41"/>
      <c r="I6" s="41" t="s">
        <v>46</v>
      </c>
      <c r="J6" s="40" t="s">
        <v>46</v>
      </c>
    </row>
    <row r="7" spans="1:12">
      <c r="A7" s="31"/>
      <c r="B7" s="42" t="s">
        <v>48</v>
      </c>
      <c r="C7" s="43">
        <v>813813</v>
      </c>
      <c r="D7" s="43">
        <v>54143977.600000001</v>
      </c>
      <c r="E7" s="43">
        <v>29200</v>
      </c>
      <c r="F7" s="43">
        <v>226439</v>
      </c>
      <c r="G7" s="43">
        <v>2659849.5</v>
      </c>
      <c r="H7" s="43">
        <v>587374</v>
      </c>
      <c r="I7" s="43">
        <v>51484128.100000001</v>
      </c>
      <c r="J7" s="44">
        <f t="shared" ref="J7:J32" si="0">I7-(E7/1000*H7)</f>
        <v>34332807.299999997</v>
      </c>
      <c r="K7" s="2"/>
      <c r="L7" s="45"/>
    </row>
    <row r="8" spans="1:12">
      <c r="A8" s="31"/>
      <c r="B8" s="46" t="s">
        <v>49</v>
      </c>
      <c r="C8" s="47">
        <v>609058</v>
      </c>
      <c r="D8" s="47">
        <v>28868432.899999999</v>
      </c>
      <c r="E8" s="47">
        <v>29200</v>
      </c>
      <c r="F8" s="47">
        <v>214404</v>
      </c>
      <c r="G8" s="47">
        <v>2259553.7999999998</v>
      </c>
      <c r="H8" s="47">
        <v>394654</v>
      </c>
      <c r="I8" s="47">
        <v>26608879.100000001</v>
      </c>
      <c r="J8" s="48">
        <f t="shared" si="0"/>
        <v>15084982.300000003</v>
      </c>
      <c r="K8" s="2"/>
      <c r="L8" s="45"/>
    </row>
    <row r="9" spans="1:12">
      <c r="A9" s="31"/>
      <c r="B9" s="49" t="s">
        <v>50</v>
      </c>
      <c r="C9" s="50">
        <v>213640</v>
      </c>
      <c r="D9" s="50">
        <v>11247225.5</v>
      </c>
      <c r="E9" s="50">
        <v>29200</v>
      </c>
      <c r="F9" s="50">
        <v>65037</v>
      </c>
      <c r="G9" s="50">
        <v>842063.1</v>
      </c>
      <c r="H9" s="50">
        <v>148603</v>
      </c>
      <c r="I9" s="50">
        <v>10405162.4</v>
      </c>
      <c r="J9" s="51">
        <f t="shared" si="0"/>
        <v>6065954.8000000007</v>
      </c>
      <c r="K9" s="2"/>
      <c r="L9" s="45"/>
    </row>
    <row r="10" spans="1:12">
      <c r="A10" s="31"/>
      <c r="B10" s="46" t="s">
        <v>51</v>
      </c>
      <c r="C10" s="47">
        <v>20031</v>
      </c>
      <c r="D10" s="47">
        <v>911596.3</v>
      </c>
      <c r="E10" s="47">
        <v>29200</v>
      </c>
      <c r="F10" s="47">
        <v>6298</v>
      </c>
      <c r="G10" s="47">
        <v>83014.2</v>
      </c>
      <c r="H10" s="47">
        <v>13733</v>
      </c>
      <c r="I10" s="47">
        <v>828582.1</v>
      </c>
      <c r="J10" s="48">
        <f t="shared" si="0"/>
        <v>427578.5</v>
      </c>
      <c r="K10" s="2"/>
      <c r="L10" s="45"/>
    </row>
    <row r="11" spans="1:12">
      <c r="A11" s="31"/>
      <c r="B11" s="49" t="s">
        <v>52</v>
      </c>
      <c r="C11" s="50">
        <v>83647</v>
      </c>
      <c r="D11" s="50">
        <v>7042522.2000000002</v>
      </c>
      <c r="E11" s="50">
        <v>29200</v>
      </c>
      <c r="F11" s="50">
        <v>23793</v>
      </c>
      <c r="G11" s="50">
        <v>299882.90000000002</v>
      </c>
      <c r="H11" s="50">
        <v>59854</v>
      </c>
      <c r="I11" s="50">
        <v>6742639.2999999998</v>
      </c>
      <c r="J11" s="51">
        <f t="shared" si="0"/>
        <v>4994902.5</v>
      </c>
      <c r="K11" s="2"/>
      <c r="L11" s="45"/>
    </row>
    <row r="12" spans="1:12">
      <c r="A12" s="31"/>
      <c r="B12" s="46" t="s">
        <v>53</v>
      </c>
      <c r="C12" s="47">
        <v>20863</v>
      </c>
      <c r="D12" s="47">
        <v>1084673.8</v>
      </c>
      <c r="E12" s="47">
        <v>29200</v>
      </c>
      <c r="F12" s="47">
        <v>7045</v>
      </c>
      <c r="G12" s="47">
        <v>88562.4</v>
      </c>
      <c r="H12" s="47">
        <v>13818</v>
      </c>
      <c r="I12" s="47">
        <v>996111.4</v>
      </c>
      <c r="J12" s="48">
        <f t="shared" si="0"/>
        <v>592625.80000000005</v>
      </c>
      <c r="K12" s="2"/>
      <c r="L12" s="45"/>
    </row>
    <row r="13" spans="1:12">
      <c r="A13" s="31"/>
      <c r="B13" s="49" t="s">
        <v>54</v>
      </c>
      <c r="C13" s="50">
        <v>24359</v>
      </c>
      <c r="D13" s="50">
        <v>1758441.6</v>
      </c>
      <c r="E13" s="50">
        <v>29200</v>
      </c>
      <c r="F13" s="50">
        <v>6317</v>
      </c>
      <c r="G13" s="50">
        <v>85486.8</v>
      </c>
      <c r="H13" s="50">
        <v>18042</v>
      </c>
      <c r="I13" s="50">
        <v>1672954.8</v>
      </c>
      <c r="J13" s="51">
        <f t="shared" si="0"/>
        <v>1146128.3999999999</v>
      </c>
      <c r="K13" s="2"/>
      <c r="L13" s="45"/>
    </row>
    <row r="14" spans="1:12">
      <c r="A14" s="31"/>
      <c r="B14" s="46" t="s">
        <v>55</v>
      </c>
      <c r="C14" s="47">
        <v>22430</v>
      </c>
      <c r="D14" s="47">
        <v>1087061.7</v>
      </c>
      <c r="E14" s="47">
        <v>29200</v>
      </c>
      <c r="F14" s="47">
        <v>7036</v>
      </c>
      <c r="G14" s="47">
        <v>99062.399999999994</v>
      </c>
      <c r="H14" s="47">
        <v>15394</v>
      </c>
      <c r="I14" s="47">
        <v>987999.3</v>
      </c>
      <c r="J14" s="48">
        <f t="shared" si="0"/>
        <v>538494.5</v>
      </c>
      <c r="K14" s="2"/>
      <c r="L14" s="45"/>
    </row>
    <row r="15" spans="1:12">
      <c r="A15" s="31"/>
      <c r="B15" s="49" t="s">
        <v>56</v>
      </c>
      <c r="C15" s="50">
        <v>64584</v>
      </c>
      <c r="D15" s="50">
        <v>6205650.2000000002</v>
      </c>
      <c r="E15" s="50">
        <v>29200</v>
      </c>
      <c r="F15" s="50">
        <v>15463</v>
      </c>
      <c r="G15" s="50">
        <v>180210</v>
      </c>
      <c r="H15" s="50">
        <v>49121</v>
      </c>
      <c r="I15" s="50">
        <v>6025440.2000000002</v>
      </c>
      <c r="J15" s="51">
        <f t="shared" si="0"/>
        <v>4591107</v>
      </c>
      <c r="K15" s="2"/>
      <c r="L15" s="45"/>
    </row>
    <row r="16" spans="1:12">
      <c r="A16" s="31"/>
      <c r="B16" s="46" t="s">
        <v>57</v>
      </c>
      <c r="C16" s="47">
        <v>151158</v>
      </c>
      <c r="D16" s="47">
        <v>7647177.7000000002</v>
      </c>
      <c r="E16" s="47">
        <v>29200</v>
      </c>
      <c r="F16" s="47">
        <v>49255</v>
      </c>
      <c r="G16" s="47">
        <v>609796.6</v>
      </c>
      <c r="H16" s="47">
        <v>101903</v>
      </c>
      <c r="I16" s="47">
        <v>7037381.0999999996</v>
      </c>
      <c r="J16" s="48">
        <f t="shared" si="0"/>
        <v>4061813.4999999995</v>
      </c>
      <c r="K16" s="2"/>
      <c r="L16" s="45"/>
    </row>
    <row r="17" spans="1:12">
      <c r="A17" s="31"/>
      <c r="B17" s="49" t="s">
        <v>58</v>
      </c>
      <c r="C17" s="50">
        <v>155567</v>
      </c>
      <c r="D17" s="50">
        <v>7975847.2999999998</v>
      </c>
      <c r="E17" s="50">
        <v>29200</v>
      </c>
      <c r="F17" s="50">
        <v>48062</v>
      </c>
      <c r="G17" s="50">
        <v>548299.9</v>
      </c>
      <c r="H17" s="50">
        <v>107505</v>
      </c>
      <c r="I17" s="50">
        <v>7427547.4000000004</v>
      </c>
      <c r="J17" s="51">
        <f t="shared" si="0"/>
        <v>4288401.4000000004</v>
      </c>
      <c r="K17" s="2"/>
      <c r="L17" s="45"/>
    </row>
    <row r="18" spans="1:12">
      <c r="A18" s="31"/>
      <c r="B18" s="46" t="s">
        <v>59</v>
      </c>
      <c r="C18" s="47">
        <v>124049</v>
      </c>
      <c r="D18" s="47">
        <v>7141711.2000000002</v>
      </c>
      <c r="E18" s="47">
        <v>29200</v>
      </c>
      <c r="F18" s="47">
        <v>45075</v>
      </c>
      <c r="G18" s="47">
        <v>493845.8</v>
      </c>
      <c r="H18" s="47">
        <v>78974</v>
      </c>
      <c r="I18" s="47">
        <v>6647865.4000000004</v>
      </c>
      <c r="J18" s="48">
        <f t="shared" si="0"/>
        <v>4341824.6000000006</v>
      </c>
      <c r="K18" s="2"/>
      <c r="L18" s="45"/>
    </row>
    <row r="19" spans="1:12">
      <c r="A19" s="31"/>
      <c r="B19" s="49" t="s">
        <v>60</v>
      </c>
      <c r="C19" s="50">
        <v>161129</v>
      </c>
      <c r="D19" s="50">
        <v>10198629.6</v>
      </c>
      <c r="E19" s="50">
        <v>29200</v>
      </c>
      <c r="F19" s="50">
        <v>41574</v>
      </c>
      <c r="G19" s="50">
        <v>463014.3</v>
      </c>
      <c r="H19" s="50">
        <v>119555</v>
      </c>
      <c r="I19" s="50">
        <v>9735615.3000000007</v>
      </c>
      <c r="J19" s="51">
        <f t="shared" si="0"/>
        <v>6244609.3000000007</v>
      </c>
      <c r="K19" s="2"/>
      <c r="L19" s="45"/>
    </row>
    <row r="20" spans="1:12">
      <c r="A20" s="31"/>
      <c r="B20" s="46" t="s">
        <v>61</v>
      </c>
      <c r="C20" s="47">
        <v>44398</v>
      </c>
      <c r="D20" s="47">
        <v>2305458.2999999998</v>
      </c>
      <c r="E20" s="47">
        <v>29200</v>
      </c>
      <c r="F20" s="47">
        <v>13522</v>
      </c>
      <c r="G20" s="47">
        <v>176337.6</v>
      </c>
      <c r="H20" s="47">
        <v>30876</v>
      </c>
      <c r="I20" s="47">
        <v>2129120.7000000002</v>
      </c>
      <c r="J20" s="48">
        <f t="shared" si="0"/>
        <v>1227541.5000000002</v>
      </c>
      <c r="K20" s="2"/>
      <c r="L20" s="45"/>
    </row>
    <row r="21" spans="1:12">
      <c r="A21" s="31"/>
      <c r="B21" s="49" t="s">
        <v>62</v>
      </c>
      <c r="C21" s="50">
        <v>31020</v>
      </c>
      <c r="D21" s="50">
        <v>1643614.9</v>
      </c>
      <c r="E21" s="50">
        <v>29200</v>
      </c>
      <c r="F21" s="50">
        <v>10123</v>
      </c>
      <c r="G21" s="50">
        <v>131789.9</v>
      </c>
      <c r="H21" s="50">
        <v>20897</v>
      </c>
      <c r="I21" s="50">
        <v>1511825</v>
      </c>
      <c r="J21" s="51">
        <f t="shared" si="0"/>
        <v>901632.6</v>
      </c>
      <c r="K21" s="2"/>
      <c r="L21" s="45"/>
    </row>
    <row r="22" spans="1:12">
      <c r="A22" s="31"/>
      <c r="B22" s="46" t="s">
        <v>63</v>
      </c>
      <c r="C22" s="47">
        <v>8884</v>
      </c>
      <c r="D22" s="47">
        <v>487449.7</v>
      </c>
      <c r="E22" s="47">
        <v>29200</v>
      </c>
      <c r="F22" s="47">
        <v>2872</v>
      </c>
      <c r="G22" s="47">
        <v>39932.9</v>
      </c>
      <c r="H22" s="47">
        <v>6012</v>
      </c>
      <c r="I22" s="47">
        <v>447516.8</v>
      </c>
      <c r="J22" s="48">
        <f t="shared" si="0"/>
        <v>271966.40000000002</v>
      </c>
      <c r="K22" s="2"/>
      <c r="L22" s="45"/>
    </row>
    <row r="23" spans="1:12">
      <c r="A23" s="31"/>
      <c r="B23" s="49" t="s">
        <v>64</v>
      </c>
      <c r="C23" s="50">
        <v>272380</v>
      </c>
      <c r="D23" s="50">
        <v>13779363.199999999</v>
      </c>
      <c r="E23" s="50">
        <v>29200</v>
      </c>
      <c r="F23" s="50">
        <v>88139</v>
      </c>
      <c r="G23" s="50">
        <v>1134204.8</v>
      </c>
      <c r="H23" s="50">
        <v>184241</v>
      </c>
      <c r="I23" s="50">
        <v>12645158.4</v>
      </c>
      <c r="J23" s="51">
        <f t="shared" si="0"/>
        <v>7265321.2000000002</v>
      </c>
      <c r="K23" s="2"/>
      <c r="L23" s="45"/>
    </row>
    <row r="24" spans="1:12">
      <c r="A24" s="31"/>
      <c r="B24" s="46" t="s">
        <v>65</v>
      </c>
      <c r="C24" s="47">
        <v>125280</v>
      </c>
      <c r="D24" s="47">
        <v>5929780.7999999998</v>
      </c>
      <c r="E24" s="47">
        <v>29200</v>
      </c>
      <c r="F24" s="47">
        <v>48419</v>
      </c>
      <c r="G24" s="47">
        <v>500755</v>
      </c>
      <c r="H24" s="47">
        <v>76861</v>
      </c>
      <c r="I24" s="47">
        <v>5429025.7999999998</v>
      </c>
      <c r="J24" s="48">
        <f t="shared" si="0"/>
        <v>3184684.6</v>
      </c>
      <c r="K24" s="2"/>
      <c r="L24" s="45"/>
    </row>
    <row r="25" spans="1:12">
      <c r="A25" s="31"/>
      <c r="B25" s="49" t="s">
        <v>66</v>
      </c>
      <c r="C25" s="50">
        <v>340328</v>
      </c>
      <c r="D25" s="50">
        <v>19559591.5</v>
      </c>
      <c r="E25" s="50">
        <v>29200</v>
      </c>
      <c r="F25" s="50">
        <v>85314</v>
      </c>
      <c r="G25" s="50">
        <v>1074087.1000000001</v>
      </c>
      <c r="H25" s="50">
        <v>255014</v>
      </c>
      <c r="I25" s="50">
        <v>18485504.399999999</v>
      </c>
      <c r="J25" s="51">
        <f t="shared" si="0"/>
        <v>11039095.599999998</v>
      </c>
      <c r="K25" s="2"/>
      <c r="L25" s="45"/>
    </row>
    <row r="26" spans="1:12">
      <c r="A26" s="31"/>
      <c r="B26" s="46" t="s">
        <v>67</v>
      </c>
      <c r="C26" s="47">
        <v>139294</v>
      </c>
      <c r="D26" s="47">
        <v>7367280.7000000002</v>
      </c>
      <c r="E26" s="47">
        <v>29200</v>
      </c>
      <c r="F26" s="47">
        <v>41659</v>
      </c>
      <c r="G26" s="47">
        <v>559230</v>
      </c>
      <c r="H26" s="47">
        <v>97635</v>
      </c>
      <c r="I26" s="47">
        <v>6808050.7000000002</v>
      </c>
      <c r="J26" s="48">
        <f t="shared" si="0"/>
        <v>3957108.7</v>
      </c>
      <c r="K26" s="2"/>
      <c r="L26" s="45"/>
    </row>
    <row r="27" spans="1:12">
      <c r="A27" s="31"/>
      <c r="B27" s="49" t="s">
        <v>68</v>
      </c>
      <c r="C27" s="50">
        <v>201591</v>
      </c>
      <c r="D27" s="50">
        <v>10671206.699999999</v>
      </c>
      <c r="E27" s="50">
        <v>29200</v>
      </c>
      <c r="F27" s="50">
        <v>74447</v>
      </c>
      <c r="G27" s="50">
        <v>940294.3</v>
      </c>
      <c r="H27" s="50">
        <v>127144</v>
      </c>
      <c r="I27" s="50">
        <v>9730912.4000000004</v>
      </c>
      <c r="J27" s="51">
        <f t="shared" si="0"/>
        <v>6018307.6000000006</v>
      </c>
      <c r="K27" s="2"/>
      <c r="L27" s="45"/>
    </row>
    <row r="28" spans="1:12">
      <c r="A28" s="31"/>
      <c r="B28" s="46" t="s">
        <v>69</v>
      </c>
      <c r="C28" s="47">
        <v>391165</v>
      </c>
      <c r="D28" s="47">
        <v>23791098.399999999</v>
      </c>
      <c r="E28" s="47">
        <v>29200</v>
      </c>
      <c r="F28" s="47">
        <v>130965</v>
      </c>
      <c r="G28" s="47">
        <v>1437071.6</v>
      </c>
      <c r="H28" s="47">
        <v>260200</v>
      </c>
      <c r="I28" s="47">
        <v>22354026.800000001</v>
      </c>
      <c r="J28" s="48">
        <f t="shared" si="0"/>
        <v>14756186.800000001</v>
      </c>
      <c r="K28" s="2"/>
      <c r="L28" s="45"/>
    </row>
    <row r="29" spans="1:12">
      <c r="A29" s="31"/>
      <c r="B29" s="49" t="s">
        <v>70</v>
      </c>
      <c r="C29" s="50">
        <v>210375</v>
      </c>
      <c r="D29" s="50">
        <v>8727733.8000000007</v>
      </c>
      <c r="E29" s="50">
        <v>29200</v>
      </c>
      <c r="F29" s="50">
        <v>93369</v>
      </c>
      <c r="G29" s="50">
        <v>836636.4</v>
      </c>
      <c r="H29" s="50">
        <v>117006</v>
      </c>
      <c r="I29" s="50">
        <v>7891097.4000000004</v>
      </c>
      <c r="J29" s="51">
        <f t="shared" si="0"/>
        <v>4474522.2000000011</v>
      </c>
      <c r="K29" s="2"/>
      <c r="L29" s="45"/>
    </row>
    <row r="30" spans="1:12">
      <c r="A30" s="31"/>
      <c r="B30" s="46" t="s">
        <v>71</v>
      </c>
      <c r="C30" s="47">
        <v>101408</v>
      </c>
      <c r="D30" s="47">
        <v>5091318.9000000004</v>
      </c>
      <c r="E30" s="47">
        <v>29200</v>
      </c>
      <c r="F30" s="47">
        <v>35035</v>
      </c>
      <c r="G30" s="47">
        <v>404090.8</v>
      </c>
      <c r="H30" s="47">
        <v>66373</v>
      </c>
      <c r="I30" s="47">
        <v>4687228.0999999996</v>
      </c>
      <c r="J30" s="48">
        <f t="shared" si="0"/>
        <v>2749136.5</v>
      </c>
      <c r="K30" s="2"/>
      <c r="L30" s="45"/>
    </row>
    <row r="31" spans="1:12">
      <c r="A31" s="31"/>
      <c r="B31" s="49" t="s">
        <v>72</v>
      </c>
      <c r="C31" s="50">
        <v>246525</v>
      </c>
      <c r="D31" s="50">
        <v>17806323.5</v>
      </c>
      <c r="E31" s="50">
        <v>29200</v>
      </c>
      <c r="F31" s="50">
        <v>82173</v>
      </c>
      <c r="G31" s="50">
        <v>933299.1</v>
      </c>
      <c r="H31" s="50">
        <v>164352</v>
      </c>
      <c r="I31" s="50">
        <v>16873024.399999999</v>
      </c>
      <c r="J31" s="51">
        <f t="shared" si="0"/>
        <v>12073946</v>
      </c>
      <c r="K31" s="2"/>
      <c r="L31" s="45"/>
    </row>
    <row r="32" spans="1:12">
      <c r="A32" s="31"/>
      <c r="B32" s="46" t="s">
        <v>73</v>
      </c>
      <c r="C32" s="47">
        <v>42051</v>
      </c>
      <c r="D32" s="47">
        <v>1845035.6</v>
      </c>
      <c r="E32" s="47">
        <v>29200</v>
      </c>
      <c r="F32" s="47">
        <v>15833</v>
      </c>
      <c r="G32" s="47">
        <v>197885.5</v>
      </c>
      <c r="H32" s="47">
        <v>26218</v>
      </c>
      <c r="I32" s="47">
        <v>1647150.1</v>
      </c>
      <c r="J32" s="48">
        <f t="shared" si="0"/>
        <v>881584.50000000012</v>
      </c>
      <c r="K32" s="2"/>
      <c r="L32" s="45"/>
    </row>
    <row r="33" spans="1:12" s="52" customFormat="1">
      <c r="A33" s="53"/>
      <c r="B33" s="54" t="s">
        <v>74</v>
      </c>
      <c r="C33" s="55">
        <f>SUM(C7:C32)</f>
        <v>4619027</v>
      </c>
      <c r="D33" s="55">
        <f>SUM(D7:D32)</f>
        <v>264318203.59999999</v>
      </c>
      <c r="E33" s="55">
        <f>AVERAGE(E7:E32)</f>
        <v>29200</v>
      </c>
      <c r="F33" s="55">
        <f>SUM(F7:F32)</f>
        <v>1477668</v>
      </c>
      <c r="G33" s="55">
        <f>SUM(G7:G32)</f>
        <v>17078256.700000003</v>
      </c>
      <c r="H33" s="55">
        <f>SUM(H7:H32)</f>
        <v>3141359</v>
      </c>
      <c r="I33" s="55">
        <f>SUM(I7:I32)</f>
        <v>247239946.90000004</v>
      </c>
      <c r="J33" s="56">
        <f>SUM(J7:J32)</f>
        <v>155512264.09999996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2008</v>
      </c>
      <c r="C1" s="59"/>
      <c r="D1" s="60"/>
    </row>
    <row r="2" spans="1:4" ht="15" customHeight="1">
      <c r="B2" s="61" t="str">
        <f>Info!A4</f>
        <v>Année de référence 2014</v>
      </c>
    </row>
    <row r="3" spans="1:4" ht="24" customHeight="1">
      <c r="A3" s="62"/>
      <c r="B3" s="62"/>
      <c r="C3" s="19" t="str">
        <f>Info!$C$28</f>
        <v>FA_2014_20130902</v>
      </c>
    </row>
    <row r="4" spans="1:4" ht="31.5" customHeight="1">
      <c r="B4" s="63"/>
      <c r="C4" s="64" t="s">
        <v>75</v>
      </c>
    </row>
    <row r="5" spans="1:4" s="65" customFormat="1">
      <c r="A5" s="66"/>
      <c r="B5" s="67" t="s">
        <v>42</v>
      </c>
      <c r="C5" s="68" t="str">
        <f>"RIS_"&amp;Info!C30&amp;"_"&amp;Info!C31&amp;".xlsx"</f>
        <v>RIS_2014_2008.xlsx</v>
      </c>
    </row>
    <row r="6" spans="1:4" s="65" customFormat="1">
      <c r="A6" s="69"/>
      <c r="B6" s="41" t="s">
        <v>45</v>
      </c>
      <c r="C6" s="40" t="s">
        <v>46</v>
      </c>
    </row>
    <row r="7" spans="1:4" ht="15" customHeight="1">
      <c r="A7" s="70"/>
      <c r="B7" s="71" t="s">
        <v>48</v>
      </c>
      <c r="C7" s="72">
        <v>1551531.5292022</v>
      </c>
    </row>
    <row r="8" spans="1:4" ht="15" customHeight="1">
      <c r="A8" s="70"/>
      <c r="B8" s="73" t="s">
        <v>49</v>
      </c>
      <c r="C8" s="74">
        <v>548346.22238953505</v>
      </c>
    </row>
    <row r="9" spans="1:4" ht="15" customHeight="1">
      <c r="A9" s="70"/>
      <c r="B9" s="75" t="s">
        <v>50</v>
      </c>
      <c r="C9" s="76">
        <v>228410.73265166901</v>
      </c>
    </row>
    <row r="10" spans="1:4" ht="15" customHeight="1">
      <c r="A10" s="70"/>
      <c r="B10" s="73" t="s">
        <v>51</v>
      </c>
      <c r="C10" s="74">
        <v>23886.067136781301</v>
      </c>
    </row>
    <row r="11" spans="1:4" ht="15" customHeight="1">
      <c r="A11" s="70"/>
      <c r="B11" s="75" t="s">
        <v>52</v>
      </c>
      <c r="C11" s="76">
        <v>109232.037389644</v>
      </c>
    </row>
    <row r="12" spans="1:4" ht="15" customHeight="1">
      <c r="A12" s="70"/>
      <c r="B12" s="73" t="s">
        <v>53</v>
      </c>
      <c r="C12" s="74">
        <v>23845.009687781301</v>
      </c>
    </row>
    <row r="13" spans="1:4" ht="15" customHeight="1">
      <c r="A13" s="70"/>
      <c r="B13" s="75" t="s">
        <v>54</v>
      </c>
      <c r="C13" s="76">
        <v>21444.0787255344</v>
      </c>
    </row>
    <row r="14" spans="1:4" ht="15" customHeight="1">
      <c r="A14" s="70"/>
      <c r="B14" s="73" t="s">
        <v>55</v>
      </c>
      <c r="C14" s="74">
        <v>24874.964451662501</v>
      </c>
    </row>
    <row r="15" spans="1:4" ht="15" customHeight="1">
      <c r="A15" s="70"/>
      <c r="B15" s="75" t="s">
        <v>56</v>
      </c>
      <c r="C15" s="76">
        <v>197492.81730493301</v>
      </c>
    </row>
    <row r="16" spans="1:4" ht="15" customHeight="1">
      <c r="A16" s="70"/>
      <c r="B16" s="73" t="s">
        <v>57</v>
      </c>
      <c r="C16" s="74">
        <v>167679.75945978801</v>
      </c>
    </row>
    <row r="17" spans="1:3" ht="15" customHeight="1">
      <c r="A17" s="70"/>
      <c r="B17" s="75" t="s">
        <v>58</v>
      </c>
      <c r="C17" s="76">
        <v>143144.53205399399</v>
      </c>
    </row>
    <row r="18" spans="1:3" ht="15" customHeight="1">
      <c r="A18" s="70"/>
      <c r="B18" s="73" t="s">
        <v>59</v>
      </c>
      <c r="C18" s="74">
        <v>589768.23089221003</v>
      </c>
    </row>
    <row r="19" spans="1:3" ht="15" customHeight="1">
      <c r="A19" s="70"/>
      <c r="B19" s="75" t="s">
        <v>60</v>
      </c>
      <c r="C19" s="76">
        <v>331977.06233950402</v>
      </c>
    </row>
    <row r="20" spans="1:3" ht="15" customHeight="1">
      <c r="A20" s="70"/>
      <c r="B20" s="73" t="s">
        <v>61</v>
      </c>
      <c r="C20" s="74">
        <v>129004.19000711699</v>
      </c>
    </row>
    <row r="21" spans="1:3" ht="15" customHeight="1">
      <c r="A21" s="70"/>
      <c r="B21" s="75" t="s">
        <v>62</v>
      </c>
      <c r="C21" s="76">
        <v>35863.0555358981</v>
      </c>
    </row>
    <row r="22" spans="1:3" ht="15" customHeight="1">
      <c r="A22" s="70"/>
      <c r="B22" s="73" t="s">
        <v>63</v>
      </c>
      <c r="C22" s="74">
        <v>7978.0878913569204</v>
      </c>
    </row>
    <row r="23" spans="1:3" ht="15" customHeight="1">
      <c r="A23" s="70"/>
      <c r="B23" s="75" t="s">
        <v>64</v>
      </c>
      <c r="C23" s="76">
        <v>429688.01541964803</v>
      </c>
    </row>
    <row r="24" spans="1:3" ht="15" customHeight="1">
      <c r="A24" s="70"/>
      <c r="B24" s="73" t="s">
        <v>65</v>
      </c>
      <c r="C24" s="74">
        <v>325298.89076013799</v>
      </c>
    </row>
    <row r="25" spans="1:3" ht="15" customHeight="1">
      <c r="A25" s="70"/>
      <c r="B25" s="75" t="s">
        <v>66</v>
      </c>
      <c r="C25" s="76">
        <v>459913.03533011698</v>
      </c>
    </row>
    <row r="26" spans="1:3" ht="15" customHeight="1">
      <c r="A26" s="70"/>
      <c r="B26" s="73" t="s">
        <v>67</v>
      </c>
      <c r="C26" s="74">
        <v>206668.91494653301</v>
      </c>
    </row>
    <row r="27" spans="1:3" ht="15" customHeight="1">
      <c r="A27" s="70"/>
      <c r="B27" s="75" t="s">
        <v>68</v>
      </c>
      <c r="C27" s="76">
        <v>700697.77589813503</v>
      </c>
    </row>
    <row r="28" spans="1:3" ht="15" customHeight="1">
      <c r="A28" s="70"/>
      <c r="B28" s="73" t="s">
        <v>69</v>
      </c>
      <c r="C28" s="74">
        <v>959196.62523404404</v>
      </c>
    </row>
    <row r="29" spans="1:3" ht="15" customHeight="1">
      <c r="A29" s="70"/>
      <c r="B29" s="75" t="s">
        <v>70</v>
      </c>
      <c r="C29" s="76">
        <v>325250.18056398502</v>
      </c>
    </row>
    <row r="30" spans="1:3" ht="15" customHeight="1">
      <c r="A30" s="70"/>
      <c r="B30" s="73" t="s">
        <v>71</v>
      </c>
      <c r="C30" s="74">
        <v>188664.2995965</v>
      </c>
    </row>
    <row r="31" spans="1:3" ht="15" customHeight="1">
      <c r="A31" s="70"/>
      <c r="B31" s="75" t="s">
        <v>72</v>
      </c>
      <c r="C31" s="76">
        <v>1828229.2335439101</v>
      </c>
    </row>
    <row r="32" spans="1:3" ht="15" customHeight="1">
      <c r="A32" s="70"/>
      <c r="B32" s="182" t="s">
        <v>115</v>
      </c>
      <c r="C32" s="183">
        <v>74867.133066095193</v>
      </c>
    </row>
    <row r="33" spans="1:3" s="52" customFormat="1" ht="18.75" customHeight="1">
      <c r="A33" s="77"/>
      <c r="B33" s="78" t="s">
        <v>74</v>
      </c>
      <c r="C33" s="79">
        <f>SUM(C7:C32)</f>
        <v>9632952.4814787135</v>
      </c>
    </row>
    <row r="34" spans="1:3">
      <c r="B34" s="65" t="s">
        <v>116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2008</v>
      </c>
      <c r="B1" s="58"/>
      <c r="C1" s="58"/>
      <c r="D1" s="58"/>
    </row>
    <row r="2" spans="1:5" ht="15.75" customHeight="1">
      <c r="A2" s="80" t="str">
        <f>Info!A4</f>
        <v>Année de référence 2014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FA_2014_20130902</v>
      </c>
    </row>
    <row r="4" spans="1:5" s="2" customFormat="1">
      <c r="A4" s="83" t="s">
        <v>24</v>
      </c>
      <c r="B4" s="23" t="s">
        <v>76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77</v>
      </c>
    </row>
    <row r="6" spans="1:5" ht="25.5" customHeight="1">
      <c r="A6" s="32"/>
      <c r="B6" s="33" t="s">
        <v>78</v>
      </c>
      <c r="C6" s="33" t="s">
        <v>79</v>
      </c>
      <c r="D6" s="35" t="s">
        <v>80</v>
      </c>
      <c r="E6" s="52"/>
    </row>
    <row r="7" spans="1:5">
      <c r="A7" s="38" t="s">
        <v>42</v>
      </c>
      <c r="B7" s="39" t="s">
        <v>43</v>
      </c>
      <c r="C7" s="39" t="s">
        <v>81</v>
      </c>
      <c r="D7" s="85"/>
    </row>
    <row r="8" spans="1:5" s="36" customFormat="1" ht="11.25" customHeight="1">
      <c r="A8" s="86" t="s">
        <v>45</v>
      </c>
      <c r="B8" s="41" t="s">
        <v>46</v>
      </c>
      <c r="C8" s="41"/>
      <c r="D8" s="40" t="s">
        <v>46</v>
      </c>
    </row>
    <row r="9" spans="1:5" ht="15" customHeight="1">
      <c r="A9" s="42" t="s">
        <v>48</v>
      </c>
      <c r="B9" s="87">
        <v>293184429</v>
      </c>
      <c r="C9" s="88">
        <f t="shared" ref="C9:C34" si="0">C$35</f>
        <v>8.0000000000000002E-3</v>
      </c>
      <c r="D9" s="89">
        <f t="shared" ref="D9:D34" si="1">B9*C9</f>
        <v>2345475.432</v>
      </c>
    </row>
    <row r="10" spans="1:5" ht="15" customHeight="1">
      <c r="A10" s="46" t="s">
        <v>49</v>
      </c>
      <c r="B10" s="90">
        <v>137706535.43799999</v>
      </c>
      <c r="C10" s="91">
        <f t="shared" si="0"/>
        <v>8.0000000000000002E-3</v>
      </c>
      <c r="D10" s="92">
        <f t="shared" si="1"/>
        <v>1101652.2835039999</v>
      </c>
    </row>
    <row r="11" spans="1:5" ht="15" customHeight="1">
      <c r="A11" s="49" t="s">
        <v>50</v>
      </c>
      <c r="B11" s="93">
        <v>51116058.974210002</v>
      </c>
      <c r="C11" s="94">
        <f t="shared" si="0"/>
        <v>8.0000000000000002E-3</v>
      </c>
      <c r="D11" s="95">
        <f t="shared" si="1"/>
        <v>408928.47179368004</v>
      </c>
    </row>
    <row r="12" spans="1:5" ht="15" customHeight="1">
      <c r="A12" s="46" t="s">
        <v>51</v>
      </c>
      <c r="B12" s="90">
        <v>3855491.5290000001</v>
      </c>
      <c r="C12" s="91">
        <f t="shared" si="0"/>
        <v>8.0000000000000002E-3</v>
      </c>
      <c r="D12" s="92">
        <f t="shared" si="1"/>
        <v>30843.932232000003</v>
      </c>
    </row>
    <row r="13" spans="1:5" ht="15" customHeight="1">
      <c r="A13" s="49" t="s">
        <v>52</v>
      </c>
      <c r="B13" s="93">
        <v>60986731.489</v>
      </c>
      <c r="C13" s="94">
        <f t="shared" si="0"/>
        <v>8.0000000000000002E-3</v>
      </c>
      <c r="D13" s="95">
        <f t="shared" si="1"/>
        <v>487893.85191199998</v>
      </c>
    </row>
    <row r="14" spans="1:5" ht="15" customHeight="1">
      <c r="A14" s="46" t="s">
        <v>53</v>
      </c>
      <c r="B14" s="90">
        <v>6191352.5060000001</v>
      </c>
      <c r="C14" s="91">
        <f t="shared" si="0"/>
        <v>8.0000000000000002E-3</v>
      </c>
      <c r="D14" s="92">
        <f t="shared" si="1"/>
        <v>49530.820048000001</v>
      </c>
    </row>
    <row r="15" spans="1:5" ht="15" customHeight="1">
      <c r="A15" s="49" t="s">
        <v>54</v>
      </c>
      <c r="B15" s="93">
        <v>19784344.067000002</v>
      </c>
      <c r="C15" s="94">
        <f t="shared" si="0"/>
        <v>8.0000000000000002E-3</v>
      </c>
      <c r="D15" s="95">
        <f t="shared" si="1"/>
        <v>158274.75253600001</v>
      </c>
    </row>
    <row r="16" spans="1:5" ht="15" customHeight="1">
      <c r="A16" s="46" t="s">
        <v>55</v>
      </c>
      <c r="B16" s="90">
        <v>5584455.8430000003</v>
      </c>
      <c r="C16" s="91">
        <f t="shared" si="0"/>
        <v>8.0000000000000002E-3</v>
      </c>
      <c r="D16" s="92">
        <f t="shared" si="1"/>
        <v>44675.646744000005</v>
      </c>
    </row>
    <row r="17" spans="1:4" ht="15" customHeight="1">
      <c r="A17" s="49" t="s">
        <v>56</v>
      </c>
      <c r="B17" s="93">
        <v>39622785.987999998</v>
      </c>
      <c r="C17" s="94">
        <f t="shared" si="0"/>
        <v>8.0000000000000002E-3</v>
      </c>
      <c r="D17" s="95">
        <f t="shared" si="1"/>
        <v>316982.28790399997</v>
      </c>
    </row>
    <row r="18" spans="1:4" ht="15" customHeight="1">
      <c r="A18" s="46" t="s">
        <v>57</v>
      </c>
      <c r="B18" s="90">
        <v>23080414.708999999</v>
      </c>
      <c r="C18" s="91">
        <f t="shared" si="0"/>
        <v>8.0000000000000002E-3</v>
      </c>
      <c r="D18" s="92">
        <f t="shared" si="1"/>
        <v>184643.317672</v>
      </c>
    </row>
    <row r="19" spans="1:4" ht="15" customHeight="1">
      <c r="A19" s="49" t="s">
        <v>58</v>
      </c>
      <c r="B19" s="93">
        <v>20767065.377</v>
      </c>
      <c r="C19" s="94">
        <f t="shared" si="0"/>
        <v>8.0000000000000002E-3</v>
      </c>
      <c r="D19" s="95">
        <f t="shared" si="1"/>
        <v>166136.52301599999</v>
      </c>
    </row>
    <row r="20" spans="1:4" ht="15" customHeight="1">
      <c r="A20" s="46" t="s">
        <v>59</v>
      </c>
      <c r="B20" s="90">
        <v>42093172.127999999</v>
      </c>
      <c r="C20" s="91">
        <f t="shared" si="0"/>
        <v>8.0000000000000002E-3</v>
      </c>
      <c r="D20" s="92">
        <f t="shared" si="1"/>
        <v>336745.37702399999</v>
      </c>
    </row>
    <row r="21" spans="1:4" ht="15" customHeight="1">
      <c r="A21" s="49" t="s">
        <v>60</v>
      </c>
      <c r="B21" s="93">
        <v>33068026.364</v>
      </c>
      <c r="C21" s="94">
        <f t="shared" si="0"/>
        <v>8.0000000000000002E-3</v>
      </c>
      <c r="D21" s="95">
        <f t="shared" si="1"/>
        <v>264544.21091199998</v>
      </c>
    </row>
    <row r="22" spans="1:4" ht="15" customHeight="1">
      <c r="A22" s="46" t="s">
        <v>61</v>
      </c>
      <c r="B22" s="90">
        <v>9795186.9379999992</v>
      </c>
      <c r="C22" s="91">
        <f t="shared" si="0"/>
        <v>8.0000000000000002E-3</v>
      </c>
      <c r="D22" s="92">
        <f t="shared" si="1"/>
        <v>78361.495503999991</v>
      </c>
    </row>
    <row r="23" spans="1:4" ht="15" customHeight="1">
      <c r="A23" s="49" t="s">
        <v>62</v>
      </c>
      <c r="B23" s="93">
        <v>10446979.637</v>
      </c>
      <c r="C23" s="94">
        <f t="shared" si="0"/>
        <v>8.0000000000000002E-3</v>
      </c>
      <c r="D23" s="95">
        <f t="shared" si="1"/>
        <v>83575.837096000003</v>
      </c>
    </row>
    <row r="24" spans="1:4" ht="15" customHeight="1">
      <c r="A24" s="46" t="s">
        <v>63</v>
      </c>
      <c r="B24" s="90">
        <v>3378394.1860000002</v>
      </c>
      <c r="C24" s="91">
        <f t="shared" si="0"/>
        <v>8.0000000000000002E-3</v>
      </c>
      <c r="D24" s="92">
        <f t="shared" si="1"/>
        <v>27027.153488000004</v>
      </c>
    </row>
    <row r="25" spans="1:4" ht="15" customHeight="1">
      <c r="A25" s="49" t="s">
        <v>64</v>
      </c>
      <c r="B25" s="93">
        <v>74013830.379999995</v>
      </c>
      <c r="C25" s="94">
        <f t="shared" si="0"/>
        <v>8.0000000000000002E-3</v>
      </c>
      <c r="D25" s="95">
        <f t="shared" si="1"/>
        <v>592110.64304</v>
      </c>
    </row>
    <row r="26" spans="1:4" ht="15" customHeight="1">
      <c r="A26" s="46" t="s">
        <v>65</v>
      </c>
      <c r="B26" s="90">
        <v>40484242.924000002</v>
      </c>
      <c r="C26" s="91">
        <f t="shared" si="0"/>
        <v>8.0000000000000002E-3</v>
      </c>
      <c r="D26" s="92">
        <f t="shared" si="1"/>
        <v>323873.94339200004</v>
      </c>
    </row>
    <row r="27" spans="1:4" ht="15" customHeight="1">
      <c r="A27" s="49" t="s">
        <v>66</v>
      </c>
      <c r="B27" s="93">
        <v>85982696.834999993</v>
      </c>
      <c r="C27" s="94">
        <f t="shared" si="0"/>
        <v>8.0000000000000002E-3</v>
      </c>
      <c r="D27" s="95">
        <f t="shared" si="1"/>
        <v>687861.57467999996</v>
      </c>
    </row>
    <row r="28" spans="1:4" ht="15" customHeight="1">
      <c r="A28" s="46" t="s">
        <v>67</v>
      </c>
      <c r="B28" s="90">
        <v>36413410.899999999</v>
      </c>
      <c r="C28" s="91">
        <f t="shared" si="0"/>
        <v>8.0000000000000002E-3</v>
      </c>
      <c r="D28" s="92">
        <f t="shared" si="1"/>
        <v>291307.28720000002</v>
      </c>
    </row>
    <row r="29" spans="1:4" ht="15" customHeight="1">
      <c r="A29" s="49" t="s">
        <v>68</v>
      </c>
      <c r="B29" s="93">
        <v>45128906.163999997</v>
      </c>
      <c r="C29" s="94">
        <f t="shared" si="0"/>
        <v>8.0000000000000002E-3</v>
      </c>
      <c r="D29" s="95">
        <f t="shared" si="1"/>
        <v>361031.249312</v>
      </c>
    </row>
    <row r="30" spans="1:4" ht="15" customHeight="1">
      <c r="A30" s="46" t="s">
        <v>69</v>
      </c>
      <c r="B30" s="90">
        <v>102810313</v>
      </c>
      <c r="C30" s="91">
        <f t="shared" si="0"/>
        <v>8.0000000000000002E-3</v>
      </c>
      <c r="D30" s="92">
        <f t="shared" si="1"/>
        <v>822482.50400000007</v>
      </c>
    </row>
    <row r="31" spans="1:4" ht="15" customHeight="1">
      <c r="A31" s="49" t="s">
        <v>70</v>
      </c>
      <c r="B31" s="93">
        <v>36504279.247000001</v>
      </c>
      <c r="C31" s="94">
        <f t="shared" si="0"/>
        <v>8.0000000000000002E-3</v>
      </c>
      <c r="D31" s="95">
        <f t="shared" si="1"/>
        <v>292034.23397599999</v>
      </c>
    </row>
    <row r="32" spans="1:4" ht="15" customHeight="1">
      <c r="A32" s="46" t="s">
        <v>71</v>
      </c>
      <c r="B32" s="90">
        <v>15347603.435000001</v>
      </c>
      <c r="C32" s="91">
        <f t="shared" si="0"/>
        <v>8.0000000000000002E-3</v>
      </c>
      <c r="D32" s="92">
        <f t="shared" si="1"/>
        <v>122780.82748000001</v>
      </c>
    </row>
    <row r="33" spans="1:4" ht="15" customHeight="1">
      <c r="A33" s="49" t="s">
        <v>72</v>
      </c>
      <c r="B33" s="93">
        <v>76613772.233999997</v>
      </c>
      <c r="C33" s="94">
        <f t="shared" si="0"/>
        <v>8.0000000000000002E-3</v>
      </c>
      <c r="D33" s="95">
        <f t="shared" si="1"/>
        <v>612910.17787200003</v>
      </c>
    </row>
    <row r="34" spans="1:4" ht="15" customHeight="1">
      <c r="A34" s="46" t="s">
        <v>73</v>
      </c>
      <c r="B34" s="90">
        <v>5317236</v>
      </c>
      <c r="C34" s="91">
        <f t="shared" si="0"/>
        <v>8.0000000000000002E-3</v>
      </c>
      <c r="D34" s="92">
        <f t="shared" si="1"/>
        <v>42537.887999999999</v>
      </c>
    </row>
    <row r="35" spans="1:4" s="52" customFormat="1" ht="18.75" customHeight="1">
      <c r="A35" s="96" t="s">
        <v>74</v>
      </c>
      <c r="B35" s="97">
        <f>SUM(B9:B34)</f>
        <v>1279277715.2922101</v>
      </c>
      <c r="C35" s="98">
        <v>8.0000000000000002E-3</v>
      </c>
      <c r="D35" s="79">
        <f>SUM(D9:D34)</f>
        <v>10234221.72233768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2008</v>
      </c>
      <c r="B1" s="58"/>
      <c r="C1" s="58"/>
      <c r="D1" s="58"/>
      <c r="E1" s="59"/>
    </row>
    <row r="2" spans="1:7" ht="15.75" customHeight="1">
      <c r="A2" s="100" t="str">
        <f>Info!A4</f>
        <v>Année de référence 2014</v>
      </c>
      <c r="B2" s="101"/>
      <c r="C2" s="81"/>
      <c r="D2" s="31"/>
      <c r="E2" s="31"/>
    </row>
    <row r="3" spans="1:7" ht="18.75" customHeight="1">
      <c r="D3" s="19" t="str">
        <f>Info!$C$28</f>
        <v>FA_2014_20130902</v>
      </c>
      <c r="G3" s="19"/>
    </row>
    <row r="4" spans="1:7" s="20" customFormat="1">
      <c r="A4" s="83" t="s">
        <v>24</v>
      </c>
      <c r="B4" s="23" t="s">
        <v>76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82</v>
      </c>
    </row>
    <row r="6" spans="1:7" ht="42.75" customHeight="1">
      <c r="A6" s="102"/>
      <c r="B6" s="103" t="s">
        <v>83</v>
      </c>
      <c r="C6" s="103" t="s">
        <v>84</v>
      </c>
      <c r="D6" s="104" t="s">
        <v>85</v>
      </c>
    </row>
    <row r="7" spans="1:7" s="36" customFormat="1" ht="11.25" customHeight="1">
      <c r="A7" s="38" t="s">
        <v>42</v>
      </c>
      <c r="B7" s="39" t="s">
        <v>43</v>
      </c>
      <c r="C7" s="39" t="s">
        <v>43</v>
      </c>
      <c r="D7" s="105"/>
    </row>
    <row r="8" spans="1:7" s="106" customFormat="1">
      <c r="A8" s="86" t="s">
        <v>45</v>
      </c>
      <c r="B8" s="41" t="s">
        <v>46</v>
      </c>
      <c r="C8" s="41" t="s">
        <v>46</v>
      </c>
      <c r="D8" s="40" t="s">
        <v>46</v>
      </c>
      <c r="F8" s="107" t="s">
        <v>86</v>
      </c>
      <c r="G8" s="108"/>
    </row>
    <row r="9" spans="1:7">
      <c r="A9" s="42" t="s">
        <v>48</v>
      </c>
      <c r="B9" s="43">
        <v>8947208.6999999993</v>
      </c>
      <c r="C9" s="43">
        <v>448505.20610000001</v>
      </c>
      <c r="D9" s="109">
        <f t="shared" ref="D9:D34" si="0">B9+C9</f>
        <v>9395713.9060999993</v>
      </c>
      <c r="F9" s="110" t="s">
        <v>87</v>
      </c>
      <c r="G9" s="111">
        <v>2.7E-2</v>
      </c>
    </row>
    <row r="10" spans="1:7">
      <c r="A10" s="46" t="s">
        <v>49</v>
      </c>
      <c r="B10" s="47">
        <v>4428302.9000000004</v>
      </c>
      <c r="C10" s="47">
        <v>210318.557</v>
      </c>
      <c r="D10" s="112">
        <f t="shared" si="0"/>
        <v>4638621.4570000004</v>
      </c>
      <c r="F10" s="110" t="s">
        <v>88</v>
      </c>
      <c r="G10" s="111">
        <v>8.7999999999999995E-2</v>
      </c>
    </row>
    <row r="11" spans="1:7">
      <c r="A11" s="49" t="s">
        <v>50</v>
      </c>
      <c r="B11" s="50">
        <v>1622623.9</v>
      </c>
      <c r="C11" s="50">
        <v>126349.43339999999</v>
      </c>
      <c r="D11" s="113">
        <f t="shared" si="0"/>
        <v>1748973.3333999999</v>
      </c>
      <c r="F11" s="110" t="s">
        <v>89</v>
      </c>
      <c r="G11" s="111">
        <v>0.125</v>
      </c>
    </row>
    <row r="12" spans="1:7">
      <c r="A12" s="46" t="s">
        <v>51</v>
      </c>
      <c r="B12" s="47">
        <v>127630.5</v>
      </c>
      <c r="C12" s="47">
        <v>772.5059</v>
      </c>
      <c r="D12" s="112">
        <f t="shared" si="0"/>
        <v>128403.0059</v>
      </c>
      <c r="F12" s="114" t="s">
        <v>90</v>
      </c>
      <c r="G12" s="115">
        <v>1</v>
      </c>
    </row>
    <row r="13" spans="1:7">
      <c r="A13" s="49" t="s">
        <v>52</v>
      </c>
      <c r="B13" s="50">
        <v>758677.3</v>
      </c>
      <c r="C13" s="50">
        <v>189113.5717</v>
      </c>
      <c r="D13" s="113">
        <f t="shared" si="0"/>
        <v>947790.87170000002</v>
      </c>
    </row>
    <row r="14" spans="1:7">
      <c r="A14" s="46" t="s">
        <v>53</v>
      </c>
      <c r="B14" s="47">
        <v>156109.20000000001</v>
      </c>
      <c r="C14" s="47">
        <v>4249.4884000000002</v>
      </c>
      <c r="D14" s="112">
        <f t="shared" si="0"/>
        <v>160358.68840000001</v>
      </c>
    </row>
    <row r="15" spans="1:7">
      <c r="A15" s="49" t="s">
        <v>54</v>
      </c>
      <c r="B15" s="50">
        <v>192271.2</v>
      </c>
      <c r="C15" s="50">
        <v>13034.0015</v>
      </c>
      <c r="D15" s="113">
        <f t="shared" si="0"/>
        <v>205305.20150000002</v>
      </c>
    </row>
    <row r="16" spans="1:7">
      <c r="A16" s="46" t="s">
        <v>55</v>
      </c>
      <c r="B16" s="47">
        <v>126918.7</v>
      </c>
      <c r="C16" s="47">
        <v>10748.8668</v>
      </c>
      <c r="D16" s="112">
        <f t="shared" si="0"/>
        <v>137667.5668</v>
      </c>
    </row>
    <row r="17" spans="1:4">
      <c r="A17" s="49" t="s">
        <v>56</v>
      </c>
      <c r="B17" s="50">
        <v>1901054.9</v>
      </c>
      <c r="C17" s="50">
        <v>1287709.0641000001</v>
      </c>
      <c r="D17" s="113">
        <f t="shared" si="0"/>
        <v>3188763.9641</v>
      </c>
    </row>
    <row r="18" spans="1:4">
      <c r="A18" s="46" t="s">
        <v>57</v>
      </c>
      <c r="B18" s="47">
        <v>1211306.5</v>
      </c>
      <c r="C18" s="47">
        <v>296095.00270000001</v>
      </c>
      <c r="D18" s="112">
        <f t="shared" si="0"/>
        <v>1507401.5027000001</v>
      </c>
    </row>
    <row r="19" spans="1:4">
      <c r="A19" s="49" t="s">
        <v>58</v>
      </c>
      <c r="B19" s="50">
        <v>1207575.2</v>
      </c>
      <c r="C19" s="50">
        <v>26329.6083</v>
      </c>
      <c r="D19" s="113">
        <f t="shared" si="0"/>
        <v>1233904.8082999999</v>
      </c>
    </row>
    <row r="20" spans="1:4">
      <c r="A20" s="46" t="s">
        <v>59</v>
      </c>
      <c r="B20" s="47">
        <v>1362204.2</v>
      </c>
      <c r="C20" s="47">
        <v>1655260.2679999999</v>
      </c>
      <c r="D20" s="112">
        <f t="shared" si="0"/>
        <v>3017464.4679999999</v>
      </c>
    </row>
    <row r="21" spans="1:4">
      <c r="A21" s="49" t="s">
        <v>60</v>
      </c>
      <c r="B21" s="50">
        <v>1067986.5</v>
      </c>
      <c r="C21" s="50">
        <v>142391.641</v>
      </c>
      <c r="D21" s="113">
        <f t="shared" si="0"/>
        <v>1210378.1410000001</v>
      </c>
    </row>
    <row r="22" spans="1:4">
      <c r="A22" s="46" t="s">
        <v>61</v>
      </c>
      <c r="B22" s="47">
        <v>591839.9</v>
      </c>
      <c r="C22" s="47">
        <v>317905.53110000002</v>
      </c>
      <c r="D22" s="112">
        <f t="shared" si="0"/>
        <v>909745.43110000005</v>
      </c>
    </row>
    <row r="23" spans="1:4">
      <c r="A23" s="49" t="s">
        <v>62</v>
      </c>
      <c r="B23" s="50">
        <v>273913.59999999998</v>
      </c>
      <c r="C23" s="50">
        <v>7948.6016</v>
      </c>
      <c r="D23" s="113">
        <f t="shared" si="0"/>
        <v>281862.20159999997</v>
      </c>
    </row>
    <row r="24" spans="1:4">
      <c r="A24" s="46" t="s">
        <v>63</v>
      </c>
      <c r="B24" s="47">
        <v>77860.2</v>
      </c>
      <c r="C24" s="47">
        <v>4050.8557999999998</v>
      </c>
      <c r="D24" s="112">
        <f t="shared" si="0"/>
        <v>81911.055800000002</v>
      </c>
    </row>
    <row r="25" spans="1:4">
      <c r="A25" s="49" t="s">
        <v>64</v>
      </c>
      <c r="B25" s="50">
        <v>2761432.6</v>
      </c>
      <c r="C25" s="50">
        <v>95737.569399999993</v>
      </c>
      <c r="D25" s="113">
        <f t="shared" si="0"/>
        <v>2857170.1694</v>
      </c>
    </row>
    <row r="26" spans="1:4">
      <c r="A26" s="46" t="s">
        <v>65</v>
      </c>
      <c r="B26" s="47">
        <v>956014.4</v>
      </c>
      <c r="C26" s="47">
        <v>36066.387999999999</v>
      </c>
      <c r="D26" s="112">
        <f t="shared" si="0"/>
        <v>992080.78800000006</v>
      </c>
    </row>
    <row r="27" spans="1:4">
      <c r="A27" s="49" t="s">
        <v>66</v>
      </c>
      <c r="B27" s="50">
        <v>3185899.9</v>
      </c>
      <c r="C27" s="50">
        <v>30956.142100000001</v>
      </c>
      <c r="D27" s="113">
        <f t="shared" si="0"/>
        <v>3216856.0420999997</v>
      </c>
    </row>
    <row r="28" spans="1:4">
      <c r="A28" s="46" t="s">
        <v>67</v>
      </c>
      <c r="B28" s="47">
        <v>1171972.3</v>
      </c>
      <c r="C28" s="47">
        <v>11373.9175</v>
      </c>
      <c r="D28" s="112">
        <f t="shared" si="0"/>
        <v>1183346.2175</v>
      </c>
    </row>
    <row r="29" spans="1:4">
      <c r="A29" s="49" t="s">
        <v>68</v>
      </c>
      <c r="B29" s="50">
        <v>2410038.7999999998</v>
      </c>
      <c r="C29" s="50">
        <v>274729.90019999997</v>
      </c>
      <c r="D29" s="113">
        <f t="shared" si="0"/>
        <v>2684768.7001999998</v>
      </c>
    </row>
    <row r="30" spans="1:4">
      <c r="A30" s="46" t="s">
        <v>69</v>
      </c>
      <c r="B30" s="47">
        <v>4080431.1</v>
      </c>
      <c r="C30" s="47">
        <v>1725600.71</v>
      </c>
      <c r="D30" s="112">
        <f t="shared" si="0"/>
        <v>5806031.8100000005</v>
      </c>
    </row>
    <row r="31" spans="1:4">
      <c r="A31" s="49" t="s">
        <v>70</v>
      </c>
      <c r="B31" s="50">
        <v>1031678.3</v>
      </c>
      <c r="C31" s="50">
        <v>3453.9526000000001</v>
      </c>
      <c r="D31" s="113">
        <f t="shared" si="0"/>
        <v>1035132.2526</v>
      </c>
    </row>
    <row r="32" spans="1:4">
      <c r="A32" s="46" t="s">
        <v>71</v>
      </c>
      <c r="B32" s="47">
        <v>1622021.7</v>
      </c>
      <c r="C32" s="47">
        <v>334822.82760000002</v>
      </c>
      <c r="D32" s="112">
        <f t="shared" si="0"/>
        <v>1956844.5275999999</v>
      </c>
    </row>
    <row r="33" spans="1:6">
      <c r="A33" s="49" t="s">
        <v>72</v>
      </c>
      <c r="B33" s="50">
        <v>4255453.5999999996</v>
      </c>
      <c r="C33" s="50">
        <v>1212482.9110000001</v>
      </c>
      <c r="D33" s="113">
        <f t="shared" si="0"/>
        <v>5467936.5109999999</v>
      </c>
    </row>
    <row r="34" spans="1:6">
      <c r="A34" s="116" t="s">
        <v>73</v>
      </c>
      <c r="B34" s="47">
        <v>286458.7</v>
      </c>
      <c r="C34" s="47">
        <v>12376.415499999999</v>
      </c>
      <c r="D34" s="112">
        <f t="shared" si="0"/>
        <v>298835.11550000001</v>
      </c>
    </row>
    <row r="35" spans="1:6" s="52" customFormat="1">
      <c r="A35" s="54" t="s">
        <v>74</v>
      </c>
      <c r="B35" s="117">
        <f>SUM(B9:B34)</f>
        <v>45814884.799999997</v>
      </c>
      <c r="C35" s="117">
        <f>SUM(C9:C34)</f>
        <v>8478382.9373000022</v>
      </c>
      <c r="D35" s="56">
        <f>SUM(D9:D34)</f>
        <v>54293267.737299994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fiscales "&amp;Info!C31</f>
        <v>Répartitions fiscales 2008</v>
      </c>
      <c r="C1" s="118"/>
      <c r="D1" s="119"/>
      <c r="E1" s="18" t="str">
        <f>Info!A4</f>
        <v>Année de référence 2014</v>
      </c>
      <c r="I1" s="19" t="str">
        <f>Info!$C$28</f>
        <v>FA_2014_20130902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91</v>
      </c>
      <c r="F3" s="28"/>
      <c r="G3" s="28"/>
      <c r="H3" s="28" t="s">
        <v>92</v>
      </c>
      <c r="I3" s="30" t="s">
        <v>93</v>
      </c>
    </row>
    <row r="4" spans="1:9" ht="40.5" customHeight="1">
      <c r="A4" s="124"/>
      <c r="B4" s="125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5" t="s">
        <v>100</v>
      </c>
    </row>
    <row r="5" spans="1:9">
      <c r="A5" s="124"/>
      <c r="B5" s="41" t="s">
        <v>42</v>
      </c>
      <c r="C5" s="39" t="s">
        <v>43</v>
      </c>
      <c r="D5" s="39" t="s">
        <v>43</v>
      </c>
      <c r="E5" s="39"/>
      <c r="F5" s="39" t="s">
        <v>43</v>
      </c>
      <c r="G5" s="39" t="s">
        <v>101</v>
      </c>
      <c r="H5" s="39"/>
      <c r="I5" s="85"/>
    </row>
    <row r="6" spans="1:9" s="36" customFormat="1" ht="11.25" customHeight="1">
      <c r="A6" s="126"/>
      <c r="B6" s="127" t="s">
        <v>45</v>
      </c>
      <c r="C6" s="41" t="s">
        <v>46</v>
      </c>
      <c r="D6" s="41" t="s">
        <v>46</v>
      </c>
      <c r="E6" s="41" t="s">
        <v>46</v>
      </c>
      <c r="F6" s="41" t="s">
        <v>46</v>
      </c>
      <c r="G6" s="41" t="s">
        <v>46</v>
      </c>
      <c r="H6" s="41"/>
      <c r="I6" s="40" t="s">
        <v>46</v>
      </c>
    </row>
    <row r="7" spans="1:9">
      <c r="A7" s="124"/>
      <c r="B7" s="128" t="s">
        <v>48</v>
      </c>
      <c r="C7" s="43">
        <v>67417.595000000001</v>
      </c>
      <c r="D7" s="43">
        <v>18225.99165</v>
      </c>
      <c r="E7" s="129">
        <f t="shared" ref="E7:E32" si="0">D7-C7</f>
        <v>-49191.603350000005</v>
      </c>
      <c r="F7" s="43">
        <v>3573665.2661899999</v>
      </c>
      <c r="G7" s="129">
        <f>PP!J7+RIS!C7+PM!D9</f>
        <v>45280052.735302195</v>
      </c>
      <c r="H7" s="130">
        <f t="shared" ref="H7:H33" si="1">G7/F7</f>
        <v>12.670479567208242</v>
      </c>
      <c r="I7" s="131">
        <f t="shared" ref="I7:I32" si="2">E7*H7</f>
        <v>-623281.20512438752</v>
      </c>
    </row>
    <row r="8" spans="1:9">
      <c r="A8" s="124"/>
      <c r="B8" s="132" t="s">
        <v>49</v>
      </c>
      <c r="C8" s="47">
        <v>30906.945</v>
      </c>
      <c r="D8" s="47">
        <v>8887.5375000000004</v>
      </c>
      <c r="E8" s="133">
        <f t="shared" si="0"/>
        <v>-22019.407500000001</v>
      </c>
      <c r="F8" s="47">
        <v>1256011.0536400001</v>
      </c>
      <c r="G8" s="133">
        <f>PP!J8+RIS!C8+PM!D10</f>
        <v>20271949.979389541</v>
      </c>
      <c r="H8" s="134">
        <f t="shared" si="1"/>
        <v>16.139945520893416</v>
      </c>
      <c r="I8" s="135">
        <f t="shared" si="2"/>
        <v>-355392.03745235194</v>
      </c>
    </row>
    <row r="9" spans="1:9">
      <c r="A9" s="124"/>
      <c r="B9" s="31" t="s">
        <v>50</v>
      </c>
      <c r="C9" s="50">
        <v>5844.0159999999996</v>
      </c>
      <c r="D9" s="50">
        <v>5695.6214</v>
      </c>
      <c r="E9" s="136">
        <f t="shared" si="0"/>
        <v>-148.39459999999963</v>
      </c>
      <c r="F9" s="50">
        <v>542971.89514000004</v>
      </c>
      <c r="G9" s="136">
        <f>PP!J9+RIS!C9+PM!D11</f>
        <v>8043338.8660516692</v>
      </c>
      <c r="H9" s="137">
        <f t="shared" si="1"/>
        <v>14.813545485586824</v>
      </c>
      <c r="I9" s="138">
        <f t="shared" si="2"/>
        <v>-2198.250156915457</v>
      </c>
    </row>
    <row r="10" spans="1:9">
      <c r="A10" s="124"/>
      <c r="B10" s="132" t="s">
        <v>51</v>
      </c>
      <c r="C10" s="47">
        <v>157.39230000000001</v>
      </c>
      <c r="D10" s="47">
        <v>559.96334999999999</v>
      </c>
      <c r="E10" s="133">
        <f t="shared" si="0"/>
        <v>402.57105000000001</v>
      </c>
      <c r="F10" s="47">
        <v>29973.409439999999</v>
      </c>
      <c r="G10" s="133">
        <f>PP!J10+RIS!C10+PM!D12</f>
        <v>579867.57303678128</v>
      </c>
      <c r="H10" s="134">
        <f t="shared" si="1"/>
        <v>19.346066525983481</v>
      </c>
      <c r="I10" s="135">
        <f t="shared" si="2"/>
        <v>7788.1663147350228</v>
      </c>
    </row>
    <row r="11" spans="1:9">
      <c r="A11" s="124"/>
      <c r="B11" s="31" t="s">
        <v>52</v>
      </c>
      <c r="C11" s="50">
        <v>2273.9155000000001</v>
      </c>
      <c r="D11" s="50">
        <v>2054.1385500000001</v>
      </c>
      <c r="E11" s="136">
        <f t="shared" si="0"/>
        <v>-219.77694999999994</v>
      </c>
      <c r="F11" s="50">
        <v>554654.05935</v>
      </c>
      <c r="G11" s="136">
        <f>PP!J11+RIS!C11+PM!D13</f>
        <v>6051925.4090896444</v>
      </c>
      <c r="H11" s="137">
        <f t="shared" si="1"/>
        <v>10.911171219375742</v>
      </c>
      <c r="I11" s="138">
        <f t="shared" si="2"/>
        <v>-2398.0239315221806</v>
      </c>
    </row>
    <row r="12" spans="1:9">
      <c r="A12" s="124"/>
      <c r="B12" s="132" t="s">
        <v>53</v>
      </c>
      <c r="C12" s="47">
        <v>507.67599999999999</v>
      </c>
      <c r="D12" s="47">
        <v>907.25615000000005</v>
      </c>
      <c r="E12" s="133">
        <f t="shared" si="0"/>
        <v>399.58015000000006</v>
      </c>
      <c r="F12" s="47">
        <v>55179.11376</v>
      </c>
      <c r="G12" s="133">
        <f>PP!J12+RIS!C12+PM!D14</f>
        <v>776829.49808778137</v>
      </c>
      <c r="H12" s="134">
        <f t="shared" si="1"/>
        <v>14.078325024692846</v>
      </c>
      <c r="I12" s="135">
        <f t="shared" si="2"/>
        <v>5625.4192251155218</v>
      </c>
    </row>
    <row r="13" spans="1:9">
      <c r="A13" s="124"/>
      <c r="B13" s="31" t="s">
        <v>54</v>
      </c>
      <c r="C13" s="50">
        <v>634.17899999999997</v>
      </c>
      <c r="D13" s="50">
        <v>859.67439999999999</v>
      </c>
      <c r="E13" s="136">
        <f t="shared" si="0"/>
        <v>225.49540000000002</v>
      </c>
      <c r="F13" s="50">
        <v>120143.77099</v>
      </c>
      <c r="G13" s="136">
        <f>PP!J13+RIS!C13+PM!D15</f>
        <v>1372877.6802255344</v>
      </c>
      <c r="H13" s="137">
        <f t="shared" si="1"/>
        <v>11.426956794454236</v>
      </c>
      <c r="I13" s="138">
        <f t="shared" si="2"/>
        <v>2576.7261931481762</v>
      </c>
    </row>
    <row r="14" spans="1:9">
      <c r="A14" s="124"/>
      <c r="B14" s="132" t="s">
        <v>55</v>
      </c>
      <c r="C14" s="47">
        <v>578.75599999999997</v>
      </c>
      <c r="D14" s="47">
        <v>1105.4838</v>
      </c>
      <c r="E14" s="133">
        <f t="shared" si="0"/>
        <v>526.7278</v>
      </c>
      <c r="F14" s="47">
        <v>45104.647810000002</v>
      </c>
      <c r="G14" s="133">
        <f>PP!J14+RIS!C14+PM!D16</f>
        <v>701037.03125166253</v>
      </c>
      <c r="H14" s="134">
        <f t="shared" si="1"/>
        <v>15.542456604577188</v>
      </c>
      <c r="I14" s="135">
        <f t="shared" si="2"/>
        <v>8186.6439739244124</v>
      </c>
    </row>
    <row r="15" spans="1:9">
      <c r="A15" s="124"/>
      <c r="B15" s="31" t="s">
        <v>56</v>
      </c>
      <c r="C15" s="50">
        <v>1628.54585</v>
      </c>
      <c r="D15" s="50">
        <v>3066.7595500000002</v>
      </c>
      <c r="E15" s="136">
        <f t="shared" si="0"/>
        <v>1438.2137000000002</v>
      </c>
      <c r="F15" s="50">
        <v>1452162.68402</v>
      </c>
      <c r="G15" s="136">
        <f>PP!J15+RIS!C15+PM!D17</f>
        <v>7977363.781404933</v>
      </c>
      <c r="H15" s="137">
        <f t="shared" si="1"/>
        <v>5.4934366990627508</v>
      </c>
      <c r="I15" s="138">
        <f t="shared" si="2"/>
        <v>7900.735920674827</v>
      </c>
    </row>
    <row r="16" spans="1:9">
      <c r="A16" s="124"/>
      <c r="B16" s="132" t="s">
        <v>57</v>
      </c>
      <c r="C16" s="47">
        <v>2858.7101499999999</v>
      </c>
      <c r="D16" s="47">
        <v>3309.1918000000001</v>
      </c>
      <c r="E16" s="133">
        <f t="shared" si="0"/>
        <v>450.48165000000017</v>
      </c>
      <c r="F16" s="47">
        <v>400773.51984000002</v>
      </c>
      <c r="G16" s="133">
        <f>PP!J16+RIS!C16+PM!D18</f>
        <v>5736894.762159788</v>
      </c>
      <c r="H16" s="134">
        <f t="shared" si="1"/>
        <v>14.314555423846658</v>
      </c>
      <c r="I16" s="135">
        <f t="shared" si="2"/>
        <v>6448.4445463508946</v>
      </c>
    </row>
    <row r="17" spans="1:9">
      <c r="A17" s="124"/>
      <c r="B17" s="31" t="s">
        <v>58</v>
      </c>
      <c r="C17" s="50">
        <v>2686.8760000000002</v>
      </c>
      <c r="D17" s="50">
        <v>4940.1093499999997</v>
      </c>
      <c r="E17" s="136">
        <f t="shared" si="0"/>
        <v>2253.2333499999995</v>
      </c>
      <c r="F17" s="50">
        <v>321301.10839000001</v>
      </c>
      <c r="G17" s="136">
        <f>PP!J17+RIS!C17+PM!D19</f>
        <v>5665450.7403539941</v>
      </c>
      <c r="H17" s="137">
        <f t="shared" si="1"/>
        <v>17.632839079649816</v>
      </c>
      <c r="I17" s="138">
        <f t="shared" si="2"/>
        <v>39730.901069450265</v>
      </c>
    </row>
    <row r="18" spans="1:9">
      <c r="A18" s="124"/>
      <c r="B18" s="132" t="s">
        <v>59</v>
      </c>
      <c r="C18" s="47">
        <v>6191.9960000000001</v>
      </c>
      <c r="D18" s="47">
        <v>12195.456249999999</v>
      </c>
      <c r="E18" s="133">
        <f t="shared" si="0"/>
        <v>6003.4602499999992</v>
      </c>
      <c r="F18" s="47">
        <v>1183342.10873</v>
      </c>
      <c r="G18" s="133">
        <f>PP!J18+RIS!C18+PM!D20</f>
        <v>7949057.2988922112</v>
      </c>
      <c r="H18" s="134">
        <f t="shared" si="1"/>
        <v>6.7174633947771785</v>
      </c>
      <c r="I18" s="135">
        <f t="shared" si="2"/>
        <v>40328.02447137484</v>
      </c>
    </row>
    <row r="19" spans="1:9">
      <c r="A19" s="124"/>
      <c r="B19" s="31" t="s">
        <v>60</v>
      </c>
      <c r="C19" s="50">
        <v>3030.808</v>
      </c>
      <c r="D19" s="50">
        <v>2680.3036499999998</v>
      </c>
      <c r="E19" s="136">
        <f t="shared" si="0"/>
        <v>-350.50435000000016</v>
      </c>
      <c r="F19" s="50">
        <v>487286.14458000002</v>
      </c>
      <c r="G19" s="136">
        <f>PP!J19+RIS!C19+PM!D21</f>
        <v>7786964.5033395048</v>
      </c>
      <c r="H19" s="137">
        <f t="shared" si="1"/>
        <v>15.980270709423142</v>
      </c>
      <c r="I19" s="138">
        <f t="shared" si="2"/>
        <v>-5601.1543978303998</v>
      </c>
    </row>
    <row r="20" spans="1:9">
      <c r="A20" s="124"/>
      <c r="B20" s="132" t="s">
        <v>61</v>
      </c>
      <c r="C20" s="47">
        <v>635.86905000000002</v>
      </c>
      <c r="D20" s="47">
        <v>1645.5355</v>
      </c>
      <c r="E20" s="133">
        <f t="shared" si="0"/>
        <v>1009.6664499999999</v>
      </c>
      <c r="F20" s="47">
        <v>230755.47141</v>
      </c>
      <c r="G20" s="133">
        <f>PP!J20+RIS!C20+PM!D22</f>
        <v>2266291.1211071173</v>
      </c>
      <c r="H20" s="134">
        <f t="shared" si="1"/>
        <v>9.8211804351127743</v>
      </c>
      <c r="I20" s="135">
        <f t="shared" si="2"/>
        <v>9916.1163847297703</v>
      </c>
    </row>
    <row r="21" spans="1:9">
      <c r="A21" s="124"/>
      <c r="B21" s="31" t="s">
        <v>62</v>
      </c>
      <c r="C21" s="50">
        <v>929.07</v>
      </c>
      <c r="D21" s="50">
        <v>917.48934999999994</v>
      </c>
      <c r="E21" s="136">
        <f t="shared" si="0"/>
        <v>-11.580650000000105</v>
      </c>
      <c r="F21" s="50">
        <v>68657.386020000005</v>
      </c>
      <c r="G21" s="136">
        <f>PP!J21+RIS!C21+PM!D23</f>
        <v>1219357.857135898</v>
      </c>
      <c r="H21" s="137">
        <f t="shared" si="1"/>
        <v>17.760039055094481</v>
      </c>
      <c r="I21" s="138">
        <f t="shared" si="2"/>
        <v>-205.67279628338176</v>
      </c>
    </row>
    <row r="22" spans="1:9">
      <c r="A22" s="124"/>
      <c r="B22" s="132" t="s">
        <v>63</v>
      </c>
      <c r="C22" s="47">
        <v>146.49185</v>
      </c>
      <c r="D22" s="47">
        <v>240.96664999999999</v>
      </c>
      <c r="E22" s="133">
        <f t="shared" si="0"/>
        <v>94.474799999999988</v>
      </c>
      <c r="F22" s="47">
        <v>26356.525610000001</v>
      </c>
      <c r="G22" s="133">
        <f>PP!J22+RIS!C22+PM!D24</f>
        <v>361855.5436913569</v>
      </c>
      <c r="H22" s="134">
        <f t="shared" si="1"/>
        <v>13.729258136894353</v>
      </c>
      <c r="I22" s="135">
        <f t="shared" si="2"/>
        <v>1297.0689166314664</v>
      </c>
    </row>
    <row r="23" spans="1:9">
      <c r="A23" s="124"/>
      <c r="B23" s="31" t="s">
        <v>64</v>
      </c>
      <c r="C23" s="50">
        <v>4076.9290000000001</v>
      </c>
      <c r="D23" s="50">
        <v>10278.749250000001</v>
      </c>
      <c r="E23" s="136">
        <f t="shared" si="0"/>
        <v>6201.8202500000007</v>
      </c>
      <c r="F23" s="50">
        <v>606767.73077000002</v>
      </c>
      <c r="G23" s="136">
        <f>PP!J23+RIS!C23+PM!D25</f>
        <v>10552179.384819649</v>
      </c>
      <c r="H23" s="137">
        <f t="shared" si="1"/>
        <v>17.390805162675228</v>
      </c>
      <c r="I23" s="138">
        <f t="shared" si="2"/>
        <v>107854.64762168379</v>
      </c>
    </row>
    <row r="24" spans="1:9">
      <c r="A24" s="124"/>
      <c r="B24" s="132" t="s">
        <v>65</v>
      </c>
      <c r="C24" s="47">
        <v>248.27199999999999</v>
      </c>
      <c r="D24" s="47">
        <v>10971.11865</v>
      </c>
      <c r="E24" s="133">
        <f t="shared" si="0"/>
        <v>10722.846649999999</v>
      </c>
      <c r="F24" s="47">
        <v>221752.53883</v>
      </c>
      <c r="G24" s="133">
        <f>PP!J24+RIS!C24+PM!D26</f>
        <v>4502064.278760138</v>
      </c>
      <c r="H24" s="134">
        <f t="shared" si="1"/>
        <v>20.302199481068904</v>
      </c>
      <c r="I24" s="135">
        <f t="shared" si="2"/>
        <v>217697.37169321143</v>
      </c>
    </row>
    <row r="25" spans="1:9">
      <c r="A25" s="124"/>
      <c r="B25" s="31" t="s">
        <v>66</v>
      </c>
      <c r="C25" s="50">
        <v>7063.9689500000004</v>
      </c>
      <c r="D25" s="50">
        <v>9918.7744500000008</v>
      </c>
      <c r="E25" s="136">
        <f t="shared" si="0"/>
        <v>2854.8055000000004</v>
      </c>
      <c r="F25" s="50">
        <v>856106.99236999999</v>
      </c>
      <c r="G25" s="136">
        <f>PP!J25+RIS!C25+PM!D27</f>
        <v>14715864.677430114</v>
      </c>
      <c r="H25" s="137">
        <f t="shared" si="1"/>
        <v>17.189282190876067</v>
      </c>
      <c r="I25" s="138">
        <f t="shared" si="2"/>
        <v>49072.057339565057</v>
      </c>
    </row>
    <row r="26" spans="1:9">
      <c r="A26" s="124"/>
      <c r="B26" s="132" t="s">
        <v>67</v>
      </c>
      <c r="C26" s="47">
        <v>2615.0129999999999</v>
      </c>
      <c r="D26" s="47">
        <v>2894.5423500000002</v>
      </c>
      <c r="E26" s="133">
        <f t="shared" si="0"/>
        <v>279.52935000000025</v>
      </c>
      <c r="F26" s="47">
        <v>296246.91979000001</v>
      </c>
      <c r="G26" s="133">
        <f>PP!J26+RIS!C26+PM!D28</f>
        <v>5347123.8324465333</v>
      </c>
      <c r="H26" s="134">
        <f t="shared" si="1"/>
        <v>18.049550814695184</v>
      </c>
      <c r="I26" s="135">
        <f t="shared" si="2"/>
        <v>5045.3792070237196</v>
      </c>
    </row>
    <row r="27" spans="1:9">
      <c r="A27" s="124"/>
      <c r="B27" s="31" t="s">
        <v>68</v>
      </c>
      <c r="C27" s="50">
        <v>2105.9664499999999</v>
      </c>
      <c r="D27" s="50">
        <v>15136.543750000001</v>
      </c>
      <c r="E27" s="136">
        <f t="shared" si="0"/>
        <v>13030.577300000001</v>
      </c>
      <c r="F27" s="50">
        <v>611000.86095999996</v>
      </c>
      <c r="G27" s="136">
        <f>PP!J27+RIS!C27+PM!D29</f>
        <v>9403774.0760981366</v>
      </c>
      <c r="H27" s="137">
        <f t="shared" si="1"/>
        <v>15.390770581440748</v>
      </c>
      <c r="I27" s="138">
        <f t="shared" si="2"/>
        <v>200550.62576802963</v>
      </c>
    </row>
    <row r="28" spans="1:9">
      <c r="A28" s="124"/>
      <c r="B28" s="132" t="s">
        <v>69</v>
      </c>
      <c r="C28" s="47">
        <v>2936.319</v>
      </c>
      <c r="D28" s="47">
        <v>15460.664500000001</v>
      </c>
      <c r="E28" s="133">
        <f t="shared" si="0"/>
        <v>12524.345500000001</v>
      </c>
      <c r="F28" s="47">
        <v>1678122.79109</v>
      </c>
      <c r="G28" s="133">
        <f>PP!J28+RIS!C28+PM!D30</f>
        <v>21521415.235234044</v>
      </c>
      <c r="H28" s="134">
        <f t="shared" si="1"/>
        <v>12.824696350888081</v>
      </c>
      <c r="I28" s="135">
        <f t="shared" si="2"/>
        <v>160620.92803111157</v>
      </c>
    </row>
    <row r="29" spans="1:9">
      <c r="A29" s="124"/>
      <c r="B29" s="31" t="s">
        <v>70</v>
      </c>
      <c r="C29" s="50">
        <v>1122.9469999999999</v>
      </c>
      <c r="D29" s="50">
        <v>9405.5577499999999</v>
      </c>
      <c r="E29" s="136">
        <f t="shared" si="0"/>
        <v>8282.6107499999998</v>
      </c>
      <c r="F29" s="50">
        <v>271584.36517</v>
      </c>
      <c r="G29" s="136">
        <f>PP!J29+RIS!C29+PM!D31</f>
        <v>5834904.6331639867</v>
      </c>
      <c r="H29" s="137">
        <f t="shared" si="1"/>
        <v>21.484685355549058</v>
      </c>
      <c r="I29" s="138">
        <f t="shared" si="2"/>
        <v>177949.28588623818</v>
      </c>
    </row>
    <row r="30" spans="1:9">
      <c r="A30" s="124"/>
      <c r="B30" s="132" t="s">
        <v>71</v>
      </c>
      <c r="C30" s="47">
        <v>1888.403</v>
      </c>
      <c r="D30" s="47">
        <v>2217.8888999999999</v>
      </c>
      <c r="E30" s="133">
        <f t="shared" si="0"/>
        <v>329.4858999999999</v>
      </c>
      <c r="F30" s="47">
        <v>294615.41210999998</v>
      </c>
      <c r="G30" s="133">
        <f>PP!J30+RIS!C30+PM!D32</f>
        <v>4894645.3271965003</v>
      </c>
      <c r="H30" s="134">
        <f t="shared" si="1"/>
        <v>16.613677105829741</v>
      </c>
      <c r="I30" s="135">
        <f t="shared" si="2"/>
        <v>5473.9723535237054</v>
      </c>
    </row>
    <row r="31" spans="1:9">
      <c r="A31" s="124"/>
      <c r="B31" s="31" t="s">
        <v>72</v>
      </c>
      <c r="C31" s="50">
        <v>11242.86375</v>
      </c>
      <c r="D31" s="50">
        <v>15667.377200000001</v>
      </c>
      <c r="E31" s="136">
        <f t="shared" si="0"/>
        <v>4424.5134500000004</v>
      </c>
      <c r="F31" s="50">
        <v>2353515.7083999999</v>
      </c>
      <c r="G31" s="136">
        <f>PP!J31+RIS!C31+PM!D33</f>
        <v>19370111.74454391</v>
      </c>
      <c r="H31" s="137">
        <f t="shared" si="1"/>
        <v>8.2302878520884697</v>
      </c>
      <c r="I31" s="138">
        <f t="shared" si="2"/>
        <v>36415.019298937048</v>
      </c>
    </row>
    <row r="32" spans="1:9">
      <c r="A32" s="124"/>
      <c r="B32" s="132" t="s">
        <v>73</v>
      </c>
      <c r="C32" s="47">
        <v>311.65480000000002</v>
      </c>
      <c r="D32" s="47">
        <v>798.48294999999996</v>
      </c>
      <c r="E32" s="133">
        <f t="shared" si="0"/>
        <v>486.82814999999994</v>
      </c>
      <c r="F32" s="47">
        <v>67243.78314</v>
      </c>
      <c r="G32" s="133">
        <f>PP!J32+RIS!C32+PM!D34</f>
        <v>1255286.7485660953</v>
      </c>
      <c r="H32" s="134">
        <f t="shared" si="1"/>
        <v>18.667699673479365</v>
      </c>
      <c r="I32" s="135">
        <f t="shared" si="2"/>
        <v>9087.9616967955626</v>
      </c>
    </row>
    <row r="33" spans="1:9" s="52" customFormat="1">
      <c r="A33" s="139"/>
      <c r="B33" s="140" t="s">
        <v>74</v>
      </c>
      <c r="C33" s="55">
        <f>SUM(C7:C32)</f>
        <v>160041.17864999999</v>
      </c>
      <c r="D33" s="55">
        <f>SUM(D7:D32)</f>
        <v>160041.17865000002</v>
      </c>
      <c r="E33" s="55">
        <f>SUM(E7:E32)</f>
        <v>-4.1268322092946619E-11</v>
      </c>
      <c r="F33" s="55">
        <f>SUM(F7:F32)</f>
        <v>17605295.267549999</v>
      </c>
      <c r="G33" s="55">
        <f>SUM(G7:G32)</f>
        <v>219438484.31877872</v>
      </c>
      <c r="H33" s="141">
        <f t="shared" si="1"/>
        <v>12.46434558375438</v>
      </c>
      <c r="I33" s="56">
        <f>SUM(I7:I32)</f>
        <v>110489.15205296404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2008</v>
      </c>
      <c r="C1" s="143"/>
      <c r="D1" s="144" t="str">
        <f>Info!A4</f>
        <v>Année de référence 2014</v>
      </c>
      <c r="E1" s="145"/>
      <c r="F1" s="145"/>
      <c r="H1" s="19" t="str">
        <f>Info!$C$28</f>
        <v>FA_2014_20130902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102</v>
      </c>
    </row>
    <row r="4" spans="1:10" ht="51" customHeight="1">
      <c r="A4" s="124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5" t="s">
        <v>104</v>
      </c>
    </row>
    <row r="5" spans="1:10" s="36" customFormat="1" ht="11.25" customHeight="1">
      <c r="A5" s="126"/>
      <c r="B5" s="41" t="s">
        <v>105</v>
      </c>
      <c r="C5" s="146">
        <f>Info!$C$31</f>
        <v>2008</v>
      </c>
      <c r="D5" s="146">
        <f>Info!$C$31</f>
        <v>2008</v>
      </c>
      <c r="E5" s="146">
        <f>Info!$C$31</f>
        <v>2008</v>
      </c>
      <c r="F5" s="146">
        <f>Info!$C$31</f>
        <v>2008</v>
      </c>
      <c r="G5" s="146">
        <f>Info!$C$31</f>
        <v>2008</v>
      </c>
      <c r="H5" s="147">
        <f>Info!$C$31</f>
        <v>2008</v>
      </c>
    </row>
    <row r="6" spans="1:10" s="36" customFormat="1" ht="11.25" customHeight="1">
      <c r="A6" s="126"/>
      <c r="B6" s="127" t="s">
        <v>45</v>
      </c>
      <c r="C6" s="41" t="s">
        <v>46</v>
      </c>
      <c r="D6" s="41" t="s">
        <v>46</v>
      </c>
      <c r="E6" s="41" t="s">
        <v>46</v>
      </c>
      <c r="F6" s="41" t="s">
        <v>46</v>
      </c>
      <c r="G6" s="41" t="s">
        <v>46</v>
      </c>
      <c r="H6" s="40" t="s">
        <v>46</v>
      </c>
    </row>
    <row r="7" spans="1:10">
      <c r="A7" s="124"/>
      <c r="B7" s="128" t="s">
        <v>48</v>
      </c>
      <c r="C7" s="129">
        <f>PP!J7</f>
        <v>34332807.299999997</v>
      </c>
      <c r="D7" s="129">
        <f>RIS!C7</f>
        <v>1551531.5292022</v>
      </c>
      <c r="E7" s="129">
        <f>Fortunes!D9</f>
        <v>2345475.432</v>
      </c>
      <c r="F7" s="148">
        <f>PM!D9</f>
        <v>9395713.9060999993</v>
      </c>
      <c r="G7" s="129">
        <f>REPART!I7</f>
        <v>-623281.20512438752</v>
      </c>
      <c r="H7" s="131">
        <f t="shared" ref="H7:H32" si="0">SUM(C7:G7)</f>
        <v>47002246.962177813</v>
      </c>
      <c r="J7" s="149"/>
    </row>
    <row r="8" spans="1:10">
      <c r="A8" s="124"/>
      <c r="B8" s="132" t="s">
        <v>49</v>
      </c>
      <c r="C8" s="133">
        <f>PP!J8</f>
        <v>15084982.300000003</v>
      </c>
      <c r="D8" s="133">
        <f>RIS!C8</f>
        <v>548346.22238953505</v>
      </c>
      <c r="E8" s="133">
        <f>Fortunes!D10</f>
        <v>1101652.2835039999</v>
      </c>
      <c r="F8" s="150">
        <f>PM!D10</f>
        <v>4638621.4570000004</v>
      </c>
      <c r="G8" s="133">
        <f>REPART!I8</f>
        <v>-355392.03745235194</v>
      </c>
      <c r="H8" s="135">
        <f t="shared" si="0"/>
        <v>21018210.225441188</v>
      </c>
      <c r="J8" s="149"/>
    </row>
    <row r="9" spans="1:10">
      <c r="A9" s="124"/>
      <c r="B9" s="31" t="s">
        <v>50</v>
      </c>
      <c r="C9" s="136">
        <f>PP!J9</f>
        <v>6065954.8000000007</v>
      </c>
      <c r="D9" s="136">
        <f>RIS!C9</f>
        <v>228410.73265166901</v>
      </c>
      <c r="E9" s="136">
        <f>Fortunes!D11</f>
        <v>408928.47179368004</v>
      </c>
      <c r="F9" s="151">
        <f>PM!D11</f>
        <v>1748973.3333999999</v>
      </c>
      <c r="G9" s="136">
        <f>REPART!I9</f>
        <v>-2198.250156915457</v>
      </c>
      <c r="H9" s="138">
        <f t="shared" si="0"/>
        <v>8450069.0876884349</v>
      </c>
      <c r="J9" s="149"/>
    </row>
    <row r="10" spans="1:10">
      <c r="A10" s="124"/>
      <c r="B10" s="132" t="s">
        <v>51</v>
      </c>
      <c r="C10" s="133">
        <f>PP!J10</f>
        <v>427578.5</v>
      </c>
      <c r="D10" s="133">
        <f>RIS!C10</f>
        <v>23886.067136781301</v>
      </c>
      <c r="E10" s="133">
        <f>Fortunes!D12</f>
        <v>30843.932232000003</v>
      </c>
      <c r="F10" s="150">
        <f>PM!D12</f>
        <v>128403.0059</v>
      </c>
      <c r="G10" s="133">
        <f>REPART!I10</f>
        <v>7788.1663147350228</v>
      </c>
      <c r="H10" s="135">
        <f t="shared" si="0"/>
        <v>618499.67158351641</v>
      </c>
      <c r="J10" s="149"/>
    </row>
    <row r="11" spans="1:10">
      <c r="A11" s="124"/>
      <c r="B11" s="31" t="s">
        <v>52</v>
      </c>
      <c r="C11" s="136">
        <f>PP!J11</f>
        <v>4994902.5</v>
      </c>
      <c r="D11" s="136">
        <f>RIS!C11</f>
        <v>109232.037389644</v>
      </c>
      <c r="E11" s="136">
        <f>Fortunes!D13</f>
        <v>487893.85191199998</v>
      </c>
      <c r="F11" s="151">
        <f>PM!D13</f>
        <v>947790.87170000002</v>
      </c>
      <c r="G11" s="136">
        <f>REPART!I11</f>
        <v>-2398.0239315221806</v>
      </c>
      <c r="H11" s="138">
        <f t="shared" si="0"/>
        <v>6537421.2370701227</v>
      </c>
      <c r="J11" s="149"/>
    </row>
    <row r="12" spans="1:10">
      <c r="A12" s="124"/>
      <c r="B12" s="132" t="s">
        <v>53</v>
      </c>
      <c r="C12" s="133">
        <f>PP!J12</f>
        <v>592625.80000000005</v>
      </c>
      <c r="D12" s="133">
        <f>RIS!C12</f>
        <v>23845.009687781301</v>
      </c>
      <c r="E12" s="133">
        <f>Fortunes!D14</f>
        <v>49530.820048000001</v>
      </c>
      <c r="F12" s="150">
        <f>PM!D14</f>
        <v>160358.68840000001</v>
      </c>
      <c r="G12" s="133">
        <f>REPART!I12</f>
        <v>5625.4192251155218</v>
      </c>
      <c r="H12" s="135">
        <f t="shared" si="0"/>
        <v>831985.73736089689</v>
      </c>
      <c r="J12" s="149"/>
    </row>
    <row r="13" spans="1:10">
      <c r="A13" s="124"/>
      <c r="B13" s="31" t="s">
        <v>54</v>
      </c>
      <c r="C13" s="136">
        <f>PP!J13</f>
        <v>1146128.3999999999</v>
      </c>
      <c r="D13" s="136">
        <f>RIS!C13</f>
        <v>21444.0787255344</v>
      </c>
      <c r="E13" s="136">
        <f>Fortunes!D15</f>
        <v>158274.75253600001</v>
      </c>
      <c r="F13" s="151">
        <f>PM!D15</f>
        <v>205305.20150000002</v>
      </c>
      <c r="G13" s="136">
        <f>REPART!I13</f>
        <v>2576.7261931481762</v>
      </c>
      <c r="H13" s="138">
        <f t="shared" si="0"/>
        <v>1533729.1589546825</v>
      </c>
      <c r="J13" s="149"/>
    </row>
    <row r="14" spans="1:10">
      <c r="A14" s="124"/>
      <c r="B14" s="132" t="s">
        <v>55</v>
      </c>
      <c r="C14" s="133">
        <f>PP!J14</f>
        <v>538494.5</v>
      </c>
      <c r="D14" s="133">
        <f>RIS!C14</f>
        <v>24874.964451662501</v>
      </c>
      <c r="E14" s="133">
        <f>Fortunes!D16</f>
        <v>44675.646744000005</v>
      </c>
      <c r="F14" s="150">
        <f>PM!D16</f>
        <v>137667.5668</v>
      </c>
      <c r="G14" s="133">
        <f>REPART!I14</f>
        <v>8186.6439739244124</v>
      </c>
      <c r="H14" s="135">
        <f t="shared" si="0"/>
        <v>753899.32196958701</v>
      </c>
      <c r="J14" s="149"/>
    </row>
    <row r="15" spans="1:10">
      <c r="A15" s="124"/>
      <c r="B15" s="31" t="s">
        <v>56</v>
      </c>
      <c r="C15" s="136">
        <f>PP!J15</f>
        <v>4591107</v>
      </c>
      <c r="D15" s="136">
        <f>RIS!C15</f>
        <v>197492.81730493301</v>
      </c>
      <c r="E15" s="136">
        <f>Fortunes!D17</f>
        <v>316982.28790399997</v>
      </c>
      <c r="F15" s="151">
        <f>PM!D17</f>
        <v>3188763.9641</v>
      </c>
      <c r="G15" s="136">
        <f>REPART!I15</f>
        <v>7900.735920674827</v>
      </c>
      <c r="H15" s="138">
        <f t="shared" si="0"/>
        <v>8302246.805229608</v>
      </c>
      <c r="J15" s="149"/>
    </row>
    <row r="16" spans="1:10">
      <c r="A16" s="124"/>
      <c r="B16" s="132" t="s">
        <v>57</v>
      </c>
      <c r="C16" s="133">
        <f>PP!J16</f>
        <v>4061813.4999999995</v>
      </c>
      <c r="D16" s="133">
        <f>RIS!C16</f>
        <v>167679.75945978801</v>
      </c>
      <c r="E16" s="133">
        <f>Fortunes!D18</f>
        <v>184643.317672</v>
      </c>
      <c r="F16" s="150">
        <f>PM!D18</f>
        <v>1507401.5027000001</v>
      </c>
      <c r="G16" s="133">
        <f>REPART!I16</f>
        <v>6448.4445463508946</v>
      </c>
      <c r="H16" s="135">
        <f t="shared" si="0"/>
        <v>5927986.5243781395</v>
      </c>
      <c r="J16" s="149"/>
    </row>
    <row r="17" spans="1:10">
      <c r="A17" s="124"/>
      <c r="B17" s="31" t="s">
        <v>58</v>
      </c>
      <c r="C17" s="136">
        <f>PP!J17</f>
        <v>4288401.4000000004</v>
      </c>
      <c r="D17" s="136">
        <f>RIS!C17</f>
        <v>143144.53205399399</v>
      </c>
      <c r="E17" s="136">
        <f>Fortunes!D19</f>
        <v>166136.52301599999</v>
      </c>
      <c r="F17" s="151">
        <f>PM!D19</f>
        <v>1233904.8082999999</v>
      </c>
      <c r="G17" s="136">
        <f>REPART!I17</f>
        <v>39730.901069450265</v>
      </c>
      <c r="H17" s="138">
        <f t="shared" si="0"/>
        <v>5871318.1644394444</v>
      </c>
      <c r="J17" s="149"/>
    </row>
    <row r="18" spans="1:10">
      <c r="A18" s="124"/>
      <c r="B18" s="132" t="s">
        <v>59</v>
      </c>
      <c r="C18" s="133">
        <f>PP!J18</f>
        <v>4341824.6000000006</v>
      </c>
      <c r="D18" s="133">
        <f>RIS!C18</f>
        <v>589768.23089221003</v>
      </c>
      <c r="E18" s="133">
        <f>Fortunes!D20</f>
        <v>336745.37702399999</v>
      </c>
      <c r="F18" s="150">
        <f>PM!D20</f>
        <v>3017464.4679999999</v>
      </c>
      <c r="G18" s="133">
        <f>REPART!I18</f>
        <v>40328.02447137484</v>
      </c>
      <c r="H18" s="135">
        <f t="shared" si="0"/>
        <v>8326130.700387585</v>
      </c>
      <c r="J18" s="149"/>
    </row>
    <row r="19" spans="1:10">
      <c r="A19" s="124"/>
      <c r="B19" s="31" t="s">
        <v>60</v>
      </c>
      <c r="C19" s="136">
        <f>PP!J19</f>
        <v>6244609.3000000007</v>
      </c>
      <c r="D19" s="136">
        <f>RIS!C19</f>
        <v>331977.06233950402</v>
      </c>
      <c r="E19" s="136">
        <f>Fortunes!D21</f>
        <v>264544.21091199998</v>
      </c>
      <c r="F19" s="151">
        <f>PM!D21</f>
        <v>1210378.1410000001</v>
      </c>
      <c r="G19" s="136">
        <f>REPART!I19</f>
        <v>-5601.1543978303998</v>
      </c>
      <c r="H19" s="138">
        <f t="shared" si="0"/>
        <v>8045907.5598536748</v>
      </c>
      <c r="J19" s="149"/>
    </row>
    <row r="20" spans="1:10">
      <c r="A20" s="124"/>
      <c r="B20" s="132" t="s">
        <v>61</v>
      </c>
      <c r="C20" s="133">
        <f>PP!J20</f>
        <v>1227541.5000000002</v>
      </c>
      <c r="D20" s="133">
        <f>RIS!C20</f>
        <v>129004.19000711699</v>
      </c>
      <c r="E20" s="133">
        <f>Fortunes!D22</f>
        <v>78361.495503999991</v>
      </c>
      <c r="F20" s="150">
        <f>PM!D22</f>
        <v>909745.43110000005</v>
      </c>
      <c r="G20" s="133">
        <f>REPART!I20</f>
        <v>9916.1163847297703</v>
      </c>
      <c r="H20" s="135">
        <f t="shared" si="0"/>
        <v>2354568.7329958468</v>
      </c>
      <c r="J20" s="149"/>
    </row>
    <row r="21" spans="1:10">
      <c r="A21" s="124"/>
      <c r="B21" s="31" t="s">
        <v>62</v>
      </c>
      <c r="C21" s="136">
        <f>PP!J21</f>
        <v>901632.6</v>
      </c>
      <c r="D21" s="136">
        <f>RIS!C21</f>
        <v>35863.0555358981</v>
      </c>
      <c r="E21" s="136">
        <f>Fortunes!D23</f>
        <v>83575.837096000003</v>
      </c>
      <c r="F21" s="151">
        <f>PM!D23</f>
        <v>281862.20159999997</v>
      </c>
      <c r="G21" s="136">
        <f>REPART!I21</f>
        <v>-205.67279628338176</v>
      </c>
      <c r="H21" s="138">
        <f t="shared" si="0"/>
        <v>1302728.0214356147</v>
      </c>
      <c r="J21" s="149"/>
    </row>
    <row r="22" spans="1:10">
      <c r="A22" s="124"/>
      <c r="B22" s="132" t="s">
        <v>63</v>
      </c>
      <c r="C22" s="133">
        <f>PP!J22</f>
        <v>271966.40000000002</v>
      </c>
      <c r="D22" s="133">
        <f>RIS!C22</f>
        <v>7978.0878913569204</v>
      </c>
      <c r="E22" s="133">
        <f>Fortunes!D24</f>
        <v>27027.153488000004</v>
      </c>
      <c r="F22" s="150">
        <f>PM!D24</f>
        <v>81911.055800000002</v>
      </c>
      <c r="G22" s="133">
        <f>REPART!I22</f>
        <v>1297.0689166314664</v>
      </c>
      <c r="H22" s="135">
        <f t="shared" si="0"/>
        <v>390179.76609598839</v>
      </c>
      <c r="J22" s="149"/>
    </row>
    <row r="23" spans="1:10">
      <c r="A23" s="124"/>
      <c r="B23" s="31" t="s">
        <v>64</v>
      </c>
      <c r="C23" s="136">
        <f>PP!J23</f>
        <v>7265321.2000000002</v>
      </c>
      <c r="D23" s="136">
        <f>RIS!C23</f>
        <v>429688.01541964803</v>
      </c>
      <c r="E23" s="136">
        <f>Fortunes!D25</f>
        <v>592110.64304</v>
      </c>
      <c r="F23" s="151">
        <f>PM!D25</f>
        <v>2857170.1694</v>
      </c>
      <c r="G23" s="136">
        <f>REPART!I23</f>
        <v>107854.64762168379</v>
      </c>
      <c r="H23" s="138">
        <f t="shared" si="0"/>
        <v>11252144.675481331</v>
      </c>
      <c r="J23" s="149"/>
    </row>
    <row r="24" spans="1:10">
      <c r="A24" s="124"/>
      <c r="B24" s="132" t="s">
        <v>65</v>
      </c>
      <c r="C24" s="133">
        <f>PP!J24</f>
        <v>3184684.6</v>
      </c>
      <c r="D24" s="133">
        <f>RIS!C24</f>
        <v>325298.89076013799</v>
      </c>
      <c r="E24" s="133">
        <f>Fortunes!D26</f>
        <v>323873.94339200004</v>
      </c>
      <c r="F24" s="150">
        <f>PM!D26</f>
        <v>992080.78800000006</v>
      </c>
      <c r="G24" s="133">
        <f>REPART!I24</f>
        <v>217697.37169321143</v>
      </c>
      <c r="H24" s="135">
        <f t="shared" si="0"/>
        <v>5043635.5938453497</v>
      </c>
      <c r="J24" s="149"/>
    </row>
    <row r="25" spans="1:10">
      <c r="A25" s="124"/>
      <c r="B25" s="31" t="s">
        <v>66</v>
      </c>
      <c r="C25" s="136">
        <f>PP!J25</f>
        <v>11039095.599999998</v>
      </c>
      <c r="D25" s="136">
        <f>RIS!C25</f>
        <v>459913.03533011698</v>
      </c>
      <c r="E25" s="136">
        <f>Fortunes!D27</f>
        <v>687861.57467999996</v>
      </c>
      <c r="F25" s="151">
        <f>PM!D27</f>
        <v>3216856.0420999997</v>
      </c>
      <c r="G25" s="136">
        <f>REPART!I25</f>
        <v>49072.057339565057</v>
      </c>
      <c r="H25" s="138">
        <f t="shared" si="0"/>
        <v>15452798.30944968</v>
      </c>
      <c r="J25" s="149"/>
    </row>
    <row r="26" spans="1:10">
      <c r="A26" s="124"/>
      <c r="B26" s="132" t="s">
        <v>67</v>
      </c>
      <c r="C26" s="133">
        <f>PP!J26</f>
        <v>3957108.7</v>
      </c>
      <c r="D26" s="133">
        <f>RIS!C26</f>
        <v>206668.91494653301</v>
      </c>
      <c r="E26" s="133">
        <f>Fortunes!D28</f>
        <v>291307.28720000002</v>
      </c>
      <c r="F26" s="150">
        <f>PM!D28</f>
        <v>1183346.2175</v>
      </c>
      <c r="G26" s="133">
        <f>REPART!I26</f>
        <v>5045.3792070237196</v>
      </c>
      <c r="H26" s="135">
        <f t="shared" si="0"/>
        <v>5643476.4988535568</v>
      </c>
      <c r="J26" s="149"/>
    </row>
    <row r="27" spans="1:10">
      <c r="A27" s="124"/>
      <c r="B27" s="31" t="s">
        <v>68</v>
      </c>
      <c r="C27" s="136">
        <f>PP!J27</f>
        <v>6018307.6000000006</v>
      </c>
      <c r="D27" s="136">
        <f>RIS!C27</f>
        <v>700697.77589813503</v>
      </c>
      <c r="E27" s="136">
        <f>Fortunes!D29</f>
        <v>361031.249312</v>
      </c>
      <c r="F27" s="151">
        <f>PM!D29</f>
        <v>2684768.7001999998</v>
      </c>
      <c r="G27" s="136">
        <f>REPART!I27</f>
        <v>200550.62576802963</v>
      </c>
      <c r="H27" s="138">
        <f t="shared" si="0"/>
        <v>9965355.9511781652</v>
      </c>
      <c r="J27" s="149"/>
    </row>
    <row r="28" spans="1:10">
      <c r="A28" s="124"/>
      <c r="B28" s="132" t="s">
        <v>69</v>
      </c>
      <c r="C28" s="133">
        <f>PP!J28</f>
        <v>14756186.800000001</v>
      </c>
      <c r="D28" s="133">
        <f>RIS!C28</f>
        <v>959196.62523404404</v>
      </c>
      <c r="E28" s="133">
        <f>Fortunes!D30</f>
        <v>822482.50400000007</v>
      </c>
      <c r="F28" s="150">
        <f>PM!D30</f>
        <v>5806031.8100000005</v>
      </c>
      <c r="G28" s="133">
        <f>REPART!I28</f>
        <v>160620.92803111157</v>
      </c>
      <c r="H28" s="135">
        <f t="shared" si="0"/>
        <v>22504518.667265158</v>
      </c>
      <c r="J28" s="149"/>
    </row>
    <row r="29" spans="1:10">
      <c r="A29" s="124"/>
      <c r="B29" s="31" t="s">
        <v>70</v>
      </c>
      <c r="C29" s="136">
        <f>PP!J29</f>
        <v>4474522.2000000011</v>
      </c>
      <c r="D29" s="136">
        <f>RIS!C29</f>
        <v>325250.18056398502</v>
      </c>
      <c r="E29" s="136">
        <f>Fortunes!D31</f>
        <v>292034.23397599999</v>
      </c>
      <c r="F29" s="151">
        <f>PM!D31</f>
        <v>1035132.2526</v>
      </c>
      <c r="G29" s="136">
        <f>REPART!I29</f>
        <v>177949.28588623818</v>
      </c>
      <c r="H29" s="138">
        <f t="shared" si="0"/>
        <v>6304888.153026225</v>
      </c>
      <c r="J29" s="149"/>
    </row>
    <row r="30" spans="1:10">
      <c r="A30" s="124"/>
      <c r="B30" s="132" t="s">
        <v>71</v>
      </c>
      <c r="C30" s="133">
        <f>PP!J30</f>
        <v>2749136.5</v>
      </c>
      <c r="D30" s="133">
        <f>RIS!C30</f>
        <v>188664.2995965</v>
      </c>
      <c r="E30" s="133">
        <f>Fortunes!D32</f>
        <v>122780.82748000001</v>
      </c>
      <c r="F30" s="150">
        <f>PM!D32</f>
        <v>1956844.5275999999</v>
      </c>
      <c r="G30" s="133">
        <f>REPART!I30</f>
        <v>5473.9723535237054</v>
      </c>
      <c r="H30" s="135">
        <f t="shared" si="0"/>
        <v>5022900.1270300234</v>
      </c>
      <c r="J30" s="149"/>
    </row>
    <row r="31" spans="1:10">
      <c r="A31" s="124"/>
      <c r="B31" s="31" t="s">
        <v>72</v>
      </c>
      <c r="C31" s="136">
        <f>PP!J31</f>
        <v>12073946</v>
      </c>
      <c r="D31" s="136">
        <f>RIS!C31</f>
        <v>1828229.2335439101</v>
      </c>
      <c r="E31" s="136">
        <f>Fortunes!D33</f>
        <v>612910.17787200003</v>
      </c>
      <c r="F31" s="151">
        <f>PM!D33</f>
        <v>5467936.5109999999</v>
      </c>
      <c r="G31" s="136">
        <f>REPART!I31</f>
        <v>36415.019298937048</v>
      </c>
      <c r="H31" s="138">
        <f t="shared" si="0"/>
        <v>20019436.941714849</v>
      </c>
      <c r="J31" s="149"/>
    </row>
    <row r="32" spans="1:10">
      <c r="A32" s="124"/>
      <c r="B32" s="132" t="s">
        <v>73</v>
      </c>
      <c r="C32" s="133">
        <f>PP!J32</f>
        <v>881584.50000000012</v>
      </c>
      <c r="D32" s="133">
        <f>RIS!C32</f>
        <v>74867.133066095193</v>
      </c>
      <c r="E32" s="133">
        <f>Fortunes!D34</f>
        <v>42537.887999999999</v>
      </c>
      <c r="F32" s="150">
        <f>PM!D34</f>
        <v>298835.11550000001</v>
      </c>
      <c r="G32" s="133">
        <f>REPART!I32</f>
        <v>9087.9616967955626</v>
      </c>
      <c r="H32" s="135">
        <f t="shared" si="0"/>
        <v>1306912.5982628909</v>
      </c>
      <c r="J32" s="149"/>
    </row>
    <row r="33" spans="1:10">
      <c r="A33" s="139"/>
      <c r="B33" s="140" t="s">
        <v>74</v>
      </c>
      <c r="C33" s="55">
        <f t="shared" ref="C33:H33" si="1">SUM(C7:C32)</f>
        <v>155512264.09999996</v>
      </c>
      <c r="D33" s="55">
        <f t="shared" si="1"/>
        <v>9632952.4814787135</v>
      </c>
      <c r="E33" s="55">
        <f t="shared" si="1"/>
        <v>10234221.72233768</v>
      </c>
      <c r="F33" s="55">
        <f t="shared" si="1"/>
        <v>54293267.737299994</v>
      </c>
      <c r="G33" s="55">
        <f t="shared" si="1"/>
        <v>110489.15205296404</v>
      </c>
      <c r="H33" s="56">
        <f t="shared" si="1"/>
        <v>229783195.1931693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2008</v>
      </c>
      <c r="C1" s="143"/>
      <c r="D1" s="143"/>
      <c r="E1" s="144" t="str">
        <f>Info!A4</f>
        <v>Année de référence 2014</v>
      </c>
      <c r="F1" s="145"/>
      <c r="G1" s="145"/>
      <c r="I1" s="19" t="str">
        <f>Info!$C$28</f>
        <v>FA_2014_20130902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5" t="s">
        <v>124</v>
      </c>
    </row>
    <row r="5" spans="1:10" s="36" customFormat="1" ht="11.25" customHeight="1">
      <c r="A5" s="126"/>
      <c r="B5" s="41" t="s">
        <v>105</v>
      </c>
      <c r="C5" s="146">
        <f>Info!$C$31</f>
        <v>2008</v>
      </c>
      <c r="D5" s="146">
        <f>Info!$C$31</f>
        <v>2008</v>
      </c>
      <c r="E5" s="146">
        <f>Info!$C$31</f>
        <v>2008</v>
      </c>
      <c r="F5" s="146">
        <f>Info!$C$31</f>
        <v>2008</v>
      </c>
      <c r="G5" s="146">
        <f>Info!$C$31</f>
        <v>2008</v>
      </c>
      <c r="H5" s="146">
        <f>Info!$C$31</f>
        <v>2008</v>
      </c>
      <c r="I5" s="85"/>
    </row>
    <row r="6" spans="1:10" s="36" customFormat="1" ht="11.25" customHeight="1">
      <c r="A6" s="126"/>
      <c r="B6" s="127" t="s">
        <v>45</v>
      </c>
      <c r="C6" s="39" t="s">
        <v>107</v>
      </c>
      <c r="D6" s="39" t="s">
        <v>107</v>
      </c>
      <c r="E6" s="39" t="s">
        <v>107</v>
      </c>
      <c r="F6" s="39" t="s">
        <v>107</v>
      </c>
      <c r="G6" s="39" t="s">
        <v>107</v>
      </c>
      <c r="H6" s="39" t="s">
        <v>107</v>
      </c>
      <c r="I6" s="40" t="s">
        <v>108</v>
      </c>
    </row>
    <row r="7" spans="1:10">
      <c r="A7" s="124"/>
      <c r="B7" s="128" t="s">
        <v>48</v>
      </c>
      <c r="C7" s="129">
        <f>AFA_totale!C7/AFA_par_habitant!$I7*1000</f>
        <v>25481.709888514572</v>
      </c>
      <c r="D7" s="129">
        <f>AFA_totale!D7/AFA_par_habitant!$I7*1000</f>
        <v>1151.542195910494</v>
      </c>
      <c r="E7" s="129">
        <f>AFA_totale!E7/AFA_par_habitant!$I7*1000</f>
        <v>1740.805055252863</v>
      </c>
      <c r="F7" s="129">
        <f>AFA_totale!F7/AFA_par_habitant!$I7*1000</f>
        <v>6973.4715794919057</v>
      </c>
      <c r="G7" s="129">
        <f>AFA_totale!G7/AFA_par_habitant!$I7*1000</f>
        <v>-462.59750066937829</v>
      </c>
      <c r="H7" s="153">
        <f>AFA_totale!H7/AFA_par_habitant!$I7*1000</f>
        <v>34884.93121850046</v>
      </c>
      <c r="I7" s="154">
        <v>1347351</v>
      </c>
      <c r="J7" s="149"/>
    </row>
    <row r="8" spans="1:10">
      <c r="A8" s="124"/>
      <c r="B8" s="132" t="s">
        <v>49</v>
      </c>
      <c r="C8" s="133">
        <f>AFA_totale!C8/AFA_par_habitant!$I8*1000</f>
        <v>15478.269653629062</v>
      </c>
      <c r="D8" s="133">
        <f>AFA_totale!D8/AFA_par_habitant!$I8*1000</f>
        <v>562.64240321276827</v>
      </c>
      <c r="E8" s="133">
        <f>AFA_totale!E8/AFA_par_habitant!$I8*1000</f>
        <v>1130.3739553351097</v>
      </c>
      <c r="F8" s="133">
        <f>AFA_totale!F8/AFA_par_habitant!$I8*1000</f>
        <v>4759.5570418770549</v>
      </c>
      <c r="G8" s="133">
        <f>AFA_totale!G8/AFA_par_habitant!$I8*1000</f>
        <v>-364.65762299503274</v>
      </c>
      <c r="H8" s="155">
        <f>AFA_totale!H8/AFA_par_habitant!$I8*1000</f>
        <v>21566.185431058966</v>
      </c>
      <c r="I8" s="156">
        <v>974591</v>
      </c>
      <c r="J8" s="149"/>
    </row>
    <row r="9" spans="1:10">
      <c r="A9" s="124"/>
      <c r="B9" s="31" t="s">
        <v>50</v>
      </c>
      <c r="C9" s="136">
        <f>AFA_totale!C9/AFA_par_habitant!$I9*1000</f>
        <v>16554.42396124719</v>
      </c>
      <c r="D9" s="136">
        <f>AFA_totale!D9/AFA_par_habitant!$I9*1000</f>
        <v>623.34920557186058</v>
      </c>
      <c r="E9" s="136">
        <f>AFA_totale!E9/AFA_par_habitant!$I9*1000</f>
        <v>1115.9950106943577</v>
      </c>
      <c r="F9" s="136">
        <f>AFA_totale!F9/AFA_par_habitant!$I9*1000</f>
        <v>4773.0731620386168</v>
      </c>
      <c r="G9" s="136">
        <f>AFA_totale!G9/AFA_par_habitant!$I9*1000</f>
        <v>-5.9991817068034576</v>
      </c>
      <c r="H9" s="157">
        <f>AFA_totale!H9/AFA_par_habitant!$I9*1000</f>
        <v>23060.842157845218</v>
      </c>
      <c r="I9" s="158">
        <v>366425</v>
      </c>
      <c r="J9" s="149"/>
    </row>
    <row r="10" spans="1:10">
      <c r="A10" s="124"/>
      <c r="B10" s="132" t="s">
        <v>51</v>
      </c>
      <c r="C10" s="133">
        <f>AFA_totale!C10/AFA_par_habitant!$I10*1000</f>
        <v>12340.640152389748</v>
      </c>
      <c r="D10" s="133">
        <f>AFA_totale!D10/AFA_par_habitant!$I10*1000</f>
        <v>689.39237868798489</v>
      </c>
      <c r="E10" s="133">
        <f>AFA_totale!E10/AFA_par_habitant!$I10*1000</f>
        <v>890.20815723851308</v>
      </c>
      <c r="F10" s="133">
        <f>AFA_totale!F10/AFA_par_habitant!$I10*1000</f>
        <v>3705.9283623874394</v>
      </c>
      <c r="G10" s="133">
        <f>AFA_totale!G10/AFA_par_habitant!$I10*1000</f>
        <v>224.77967890599811</v>
      </c>
      <c r="H10" s="155">
        <f>AFA_totale!H10/AFA_par_habitant!$I10*1000</f>
        <v>17850.948729609689</v>
      </c>
      <c r="I10" s="156">
        <v>34648</v>
      </c>
      <c r="J10" s="149"/>
    </row>
    <row r="11" spans="1:10">
      <c r="A11" s="124"/>
      <c r="B11" s="31" t="s">
        <v>52</v>
      </c>
      <c r="C11" s="136">
        <f>AFA_totale!C11/AFA_par_habitant!$I11*1000</f>
        <v>35167.19705983821</v>
      </c>
      <c r="D11" s="136">
        <f>AFA_totale!D11/AFA_par_habitant!$I11*1000</f>
        <v>769.06097448933701</v>
      </c>
      <c r="E11" s="136">
        <f>AFA_totale!E11/AFA_par_habitant!$I11*1000</f>
        <v>3435.0739047404477</v>
      </c>
      <c r="F11" s="136">
        <f>AFA_totale!F11/AFA_par_habitant!$I11*1000</f>
        <v>6673.0328282863848</v>
      </c>
      <c r="G11" s="136">
        <f>AFA_totale!G11/AFA_par_habitant!$I11*1000</f>
        <v>-16.883568829231098</v>
      </c>
      <c r="H11" s="157">
        <f>AFA_totale!H11/AFA_par_habitant!$I11*1000</f>
        <v>46027.481198525151</v>
      </c>
      <c r="I11" s="158">
        <v>142033</v>
      </c>
      <c r="J11" s="149"/>
    </row>
    <row r="12" spans="1:10">
      <c r="A12" s="124"/>
      <c r="B12" s="132" t="s">
        <v>53</v>
      </c>
      <c r="C12" s="133">
        <f>AFA_totale!C12/AFA_par_habitant!$I12*1000</f>
        <v>17360.219117087036</v>
      </c>
      <c r="D12" s="133">
        <f>AFA_totale!D12/AFA_par_habitant!$I12*1000</f>
        <v>698.50923302520141</v>
      </c>
      <c r="E12" s="133">
        <f>AFA_totale!E12/AFA_par_habitant!$I12*1000</f>
        <v>1450.9423806427044</v>
      </c>
      <c r="F12" s="133">
        <f>AFA_totale!F12/AFA_par_habitant!$I12*1000</f>
        <v>4697.5038345490238</v>
      </c>
      <c r="G12" s="133">
        <f>AFA_totale!G12/AFA_par_habitant!$I12*1000</f>
        <v>164.7895018635358</v>
      </c>
      <c r="H12" s="155">
        <f>AFA_totale!H12/AFA_par_habitant!$I12*1000</f>
        <v>24371.964067167497</v>
      </c>
      <c r="I12" s="156">
        <v>34137</v>
      </c>
      <c r="J12" s="149"/>
    </row>
    <row r="13" spans="1:10">
      <c r="A13" s="124"/>
      <c r="B13" s="31" t="s">
        <v>54</v>
      </c>
      <c r="C13" s="136">
        <f>AFA_totale!C13/AFA_par_habitant!$I13*1000</f>
        <v>28715.666574800187</v>
      </c>
      <c r="D13" s="136">
        <f>AFA_totale!D13/AFA_par_habitant!$I13*1000</f>
        <v>537.27053154446924</v>
      </c>
      <c r="E13" s="136">
        <f>AFA_totale!E13/AFA_par_habitant!$I13*1000</f>
        <v>3965.4937623330748</v>
      </c>
      <c r="F13" s="136">
        <f>AFA_totale!F13/AFA_par_habitant!$I13*1000</f>
        <v>5143.8178413048381</v>
      </c>
      <c r="G13" s="136">
        <f>AFA_totale!G13/AFA_par_habitant!$I13*1000</f>
        <v>64.558569717840712</v>
      </c>
      <c r="H13" s="157">
        <f>AFA_totale!H13/AFA_par_habitant!$I13*1000</f>
        <v>38426.807279700413</v>
      </c>
      <c r="I13" s="158">
        <v>39913</v>
      </c>
      <c r="J13" s="149"/>
    </row>
    <row r="14" spans="1:10">
      <c r="A14" s="124"/>
      <c r="B14" s="132" t="s">
        <v>55</v>
      </c>
      <c r="C14" s="133">
        <f>AFA_totale!C14/AFA_par_habitant!$I14*1000</f>
        <v>14109.642342460371</v>
      </c>
      <c r="D14" s="133">
        <f>AFA_totale!D14/AFA_par_habitant!$I14*1000</f>
        <v>651.77425525121191</v>
      </c>
      <c r="E14" s="133">
        <f>AFA_totale!E14/AFA_par_habitant!$I14*1000</f>
        <v>1170.5920802829819</v>
      </c>
      <c r="F14" s="133">
        <f>AFA_totale!F14/AFA_par_habitant!$I14*1000</f>
        <v>3607.1680020961617</v>
      </c>
      <c r="G14" s="133">
        <f>AFA_totale!G14/AFA_par_habitant!$I14*1000</f>
        <v>214.50658912418217</v>
      </c>
      <c r="H14" s="155">
        <f>AFA_totale!H14/AFA_par_habitant!$I14*1000</f>
        <v>19753.683269214911</v>
      </c>
      <c r="I14" s="156">
        <v>38165</v>
      </c>
      <c r="J14" s="149"/>
    </row>
    <row r="15" spans="1:10">
      <c r="A15" s="124"/>
      <c r="B15" s="31" t="s">
        <v>56</v>
      </c>
      <c r="C15" s="136">
        <f>AFA_totale!C15/AFA_par_habitant!$I15*1000</f>
        <v>41589.881329830605</v>
      </c>
      <c r="D15" s="136">
        <f>AFA_totale!D15/AFA_par_habitant!$I15*1000</f>
        <v>1789.0462660108074</v>
      </c>
      <c r="E15" s="136">
        <f>AFA_totale!E15/AFA_par_habitant!$I15*1000</f>
        <v>2871.4764734486816</v>
      </c>
      <c r="F15" s="136">
        <f>AFA_totale!F15/AFA_par_habitant!$I15*1000</f>
        <v>28886.348075912672</v>
      </c>
      <c r="G15" s="136">
        <f>AFA_totale!G15/AFA_par_habitant!$I15*1000</f>
        <v>71.571119853925424</v>
      </c>
      <c r="H15" s="157">
        <f>AFA_totale!H15/AFA_par_habitant!$I15*1000</f>
        <v>75208.323265056693</v>
      </c>
      <c r="I15" s="158">
        <v>110390</v>
      </c>
      <c r="J15" s="149"/>
    </row>
    <row r="16" spans="1:10">
      <c r="A16" s="124"/>
      <c r="B16" s="132" t="s">
        <v>57</v>
      </c>
      <c r="C16" s="133">
        <f>AFA_totale!C16/AFA_par_habitant!$I16*1000</f>
        <v>15109.227020793809</v>
      </c>
      <c r="D16" s="133">
        <f>AFA_totale!D16/AFA_par_habitant!$I16*1000</f>
        <v>623.73901521328719</v>
      </c>
      <c r="E16" s="133">
        <f>AFA_totale!E16/AFA_par_habitant!$I16*1000</f>
        <v>686.84044813450885</v>
      </c>
      <c r="F16" s="133">
        <f>AFA_totale!F16/AFA_par_habitant!$I16*1000</f>
        <v>5607.2666841498349</v>
      </c>
      <c r="G16" s="133">
        <f>AFA_totale!G16/AFA_par_habitant!$I16*1000</f>
        <v>23.987071927801562</v>
      </c>
      <c r="H16" s="155">
        <f>AFA_totale!H16/AFA_par_habitant!$I16*1000</f>
        <v>22051.060240219242</v>
      </c>
      <c r="I16" s="156">
        <v>268830</v>
      </c>
      <c r="J16" s="149"/>
    </row>
    <row r="17" spans="1:10">
      <c r="A17" s="124"/>
      <c r="B17" s="31" t="s">
        <v>58</v>
      </c>
      <c r="C17" s="136">
        <f>AFA_totale!C17/AFA_par_habitant!$I17*1000</f>
        <v>17113.218404565228</v>
      </c>
      <c r="D17" s="136">
        <f>AFA_totale!D17/AFA_par_habitant!$I17*1000</f>
        <v>571.23002535613546</v>
      </c>
      <c r="E17" s="136">
        <f>AFA_totale!E17/AFA_par_habitant!$I17*1000</f>
        <v>662.98145582824532</v>
      </c>
      <c r="F17" s="136">
        <f>AFA_totale!F17/AFA_par_habitant!$I17*1000</f>
        <v>4923.9985965122305</v>
      </c>
      <c r="G17" s="136">
        <f>AFA_totale!G17/AFA_par_habitant!$I17*1000</f>
        <v>158.54942762859756</v>
      </c>
      <c r="H17" s="157">
        <f>AFA_totale!H17/AFA_par_habitant!$I17*1000</f>
        <v>23429.977909890436</v>
      </c>
      <c r="I17" s="158">
        <v>250590</v>
      </c>
      <c r="J17" s="149"/>
    </row>
    <row r="18" spans="1:10">
      <c r="A18" s="124"/>
      <c r="B18" s="132" t="s">
        <v>59</v>
      </c>
      <c r="C18" s="133">
        <f>AFA_totale!C18/AFA_par_habitant!$I18*1000</f>
        <v>22788.021896699229</v>
      </c>
      <c r="D18" s="133">
        <f>AFA_totale!D18/AFA_par_habitant!$I18*1000</f>
        <v>3095.3925129884901</v>
      </c>
      <c r="E18" s="133">
        <f>AFA_totale!E18/AFA_par_habitant!$I18*1000</f>
        <v>1767.4046586854633</v>
      </c>
      <c r="F18" s="133">
        <f>AFA_totale!F18/AFA_par_habitant!$I18*1000</f>
        <v>15837.131322461961</v>
      </c>
      <c r="G18" s="133">
        <f>AFA_totale!G18/AFA_par_habitant!$I18*1000</f>
        <v>211.66122295781182</v>
      </c>
      <c r="H18" s="155">
        <f>AFA_totale!H18/AFA_par_habitant!$I18*1000</f>
        <v>43699.611613792957</v>
      </c>
      <c r="I18" s="156">
        <v>190531</v>
      </c>
      <c r="J18" s="149"/>
    </row>
    <row r="19" spans="1:10">
      <c r="A19" s="124"/>
      <c r="B19" s="31" t="s">
        <v>60</v>
      </c>
      <c r="C19" s="136">
        <f>AFA_totale!C19/AFA_par_habitant!$I19*1000</f>
        <v>23192.692637669967</v>
      </c>
      <c r="D19" s="136">
        <f>AFA_totale!D19/AFA_par_habitant!$I19*1000</f>
        <v>1232.9741701529217</v>
      </c>
      <c r="E19" s="136">
        <f>AFA_totale!E19/AFA_par_habitant!$I19*1000</f>
        <v>982.52625232405683</v>
      </c>
      <c r="F19" s="136">
        <f>AFA_totale!F19/AFA_par_habitant!$I19*1000</f>
        <v>4495.3858361590947</v>
      </c>
      <c r="G19" s="136">
        <f>AFA_totale!G19/AFA_par_habitant!$I19*1000</f>
        <v>-20.802879111270236</v>
      </c>
      <c r="H19" s="157">
        <f>AFA_totale!H19/AFA_par_habitant!$I19*1000</f>
        <v>29882.77601719477</v>
      </c>
      <c r="I19" s="158">
        <v>269249</v>
      </c>
      <c r="J19" s="149"/>
    </row>
    <row r="20" spans="1:10">
      <c r="A20" s="124"/>
      <c r="B20" s="132" t="s">
        <v>61</v>
      </c>
      <c r="C20" s="133">
        <f>AFA_totale!C20/AFA_par_habitant!$I20*1000</f>
        <v>16357.405556666003</v>
      </c>
      <c r="D20" s="133">
        <f>AFA_totale!D20/AFA_par_habitant!$I20*1000</f>
        <v>1719.0244520903057</v>
      </c>
      <c r="E20" s="133">
        <f>AFA_totale!E20/AFA_par_habitant!$I20*1000</f>
        <v>1044.1934239989339</v>
      </c>
      <c r="F20" s="133">
        <f>AFA_totale!F20/AFA_par_habitant!$I20*1000</f>
        <v>12122.665482044107</v>
      </c>
      <c r="G20" s="133">
        <f>AFA_totale!G20/AFA_par_habitant!$I20*1000</f>
        <v>132.1356037674698</v>
      </c>
      <c r="H20" s="155">
        <f>AFA_totale!H20/AFA_par_habitant!$I20*1000</f>
        <v>31375.424518566815</v>
      </c>
      <c r="I20" s="156">
        <v>75045</v>
      </c>
      <c r="J20" s="149"/>
    </row>
    <row r="21" spans="1:10">
      <c r="A21" s="124"/>
      <c r="B21" s="31" t="s">
        <v>62</v>
      </c>
      <c r="C21" s="136">
        <f>AFA_totale!C21/AFA_par_habitant!$I21*1000</f>
        <v>17168.394995906088</v>
      </c>
      <c r="D21" s="136">
        <f>AFA_totale!D21/AFA_par_habitant!$I21*1000</f>
        <v>682.8846951634348</v>
      </c>
      <c r="E21" s="136">
        <f>AFA_totale!E21/AFA_par_habitant!$I21*1000</f>
        <v>1591.4053943675381</v>
      </c>
      <c r="F21" s="136">
        <f>AFA_totale!F21/AFA_par_habitant!$I21*1000</f>
        <v>5367.0659329360014</v>
      </c>
      <c r="G21" s="136">
        <f>AFA_totale!G21/AFA_par_habitant!$I21*1000</f>
        <v>-3.9163089339334265</v>
      </c>
      <c r="H21" s="157">
        <f>AFA_totale!H21/AFA_par_habitant!$I21*1000</f>
        <v>24805.834709439128</v>
      </c>
      <c r="I21" s="158">
        <v>52517</v>
      </c>
      <c r="J21" s="149"/>
    </row>
    <row r="22" spans="1:10">
      <c r="A22" s="124"/>
      <c r="B22" s="132" t="s">
        <v>63</v>
      </c>
      <c r="C22" s="133">
        <f>AFA_totale!C22/AFA_par_habitant!$I22*1000</f>
        <v>17955.133029642835</v>
      </c>
      <c r="D22" s="133">
        <f>AFA_totale!D22/AFA_par_habitant!$I22*1000</f>
        <v>526.71076063622638</v>
      </c>
      <c r="E22" s="133">
        <f>AFA_totale!E22/AFA_par_habitant!$I22*1000</f>
        <v>1784.3238587178982</v>
      </c>
      <c r="F22" s="133">
        <f>AFA_totale!F22/AFA_par_habitant!$I22*1000</f>
        <v>5407.7411896745225</v>
      </c>
      <c r="G22" s="133">
        <f>AFA_totale!G22/AFA_par_habitant!$I22*1000</f>
        <v>85.632066853599156</v>
      </c>
      <c r="H22" s="155">
        <f>AFA_totale!H22/AFA_par_habitant!$I22*1000</f>
        <v>25759.540905525082</v>
      </c>
      <c r="I22" s="156">
        <v>15147</v>
      </c>
      <c r="J22" s="149"/>
    </row>
    <row r="23" spans="1:10">
      <c r="A23" s="124"/>
      <c r="B23" s="31" t="s">
        <v>64</v>
      </c>
      <c r="C23" s="136">
        <f>AFA_totale!C23/AFA_par_habitant!$I23*1000</f>
        <v>15449.320812813121</v>
      </c>
      <c r="D23" s="136">
        <f>AFA_totale!D23/AFA_par_habitant!$I23*1000</f>
        <v>913.70881161305476</v>
      </c>
      <c r="E23" s="136">
        <f>AFA_totale!E23/AFA_par_habitant!$I23*1000</f>
        <v>1259.0919285173561</v>
      </c>
      <c r="F23" s="136">
        <f>AFA_totale!F23/AFA_par_habitant!$I23*1000</f>
        <v>6075.6210701132122</v>
      </c>
      <c r="G23" s="136">
        <f>AFA_totale!G23/AFA_par_habitant!$I23*1000</f>
        <v>229.34719696361179</v>
      </c>
      <c r="H23" s="157">
        <f>AFA_totale!H23/AFA_par_habitant!$I23*1000</f>
        <v>23927.089820020352</v>
      </c>
      <c r="I23" s="158">
        <v>470268</v>
      </c>
      <c r="J23" s="149"/>
    </row>
    <row r="24" spans="1:10">
      <c r="A24" s="124"/>
      <c r="B24" s="132" t="s">
        <v>65</v>
      </c>
      <c r="C24" s="133">
        <f>AFA_totale!C24/AFA_par_habitant!$I24*1000</f>
        <v>16497.964617815422</v>
      </c>
      <c r="D24" s="133">
        <f>AFA_totale!D24/AFA_par_habitant!$I24*1000</f>
        <v>1685.1808778726033</v>
      </c>
      <c r="E24" s="133">
        <f>AFA_totale!E24/AFA_par_habitant!$I24*1000</f>
        <v>1677.7990695573344</v>
      </c>
      <c r="F24" s="133">
        <f>AFA_totale!F24/AFA_par_habitant!$I24*1000</f>
        <v>5139.3829512782659</v>
      </c>
      <c r="G24" s="133">
        <f>AFA_totale!G24/AFA_par_habitant!$I24*1000</f>
        <v>1127.7611401725669</v>
      </c>
      <c r="H24" s="155">
        <f>AFA_totale!H24/AFA_par_habitant!$I24*1000</f>
        <v>26128.088656696193</v>
      </c>
      <c r="I24" s="156">
        <v>193035</v>
      </c>
      <c r="J24" s="149"/>
    </row>
    <row r="25" spans="1:10">
      <c r="A25" s="124"/>
      <c r="B25" s="31" t="s">
        <v>66</v>
      </c>
      <c r="C25" s="136">
        <f>AFA_totale!C25/AFA_par_habitant!$I25*1000</f>
        <v>18790.877507145029</v>
      </c>
      <c r="D25" s="136">
        <f>AFA_totale!D25/AFA_par_habitant!$I25*1000</f>
        <v>782.86934219751618</v>
      </c>
      <c r="E25" s="136">
        <f>AFA_totale!E25/AFA_par_habitant!$I25*1000</f>
        <v>1170.8860091476856</v>
      </c>
      <c r="F25" s="136">
        <f>AFA_totale!F25/AFA_par_habitant!$I25*1000</f>
        <v>5475.7699394523297</v>
      </c>
      <c r="G25" s="136">
        <f>AFA_totale!G25/AFA_par_habitant!$I25*1000</f>
        <v>83.531029343686853</v>
      </c>
      <c r="H25" s="157">
        <f>AFA_totale!H25/AFA_par_habitant!$I25*1000</f>
        <v>26303.933827286251</v>
      </c>
      <c r="I25" s="158">
        <v>587471</v>
      </c>
      <c r="J25" s="149"/>
    </row>
    <row r="26" spans="1:10">
      <c r="A26" s="124"/>
      <c r="B26" s="132" t="s">
        <v>67</v>
      </c>
      <c r="C26" s="133">
        <f>AFA_totale!C26/AFA_par_habitant!$I26*1000</f>
        <v>16443.00869290606</v>
      </c>
      <c r="D26" s="133">
        <f>AFA_totale!D26/AFA_par_habitant!$I26*1000</f>
        <v>858.77316562451392</v>
      </c>
      <c r="E26" s="133">
        <f>AFA_totale!E26/AFA_par_habitant!$I26*1000</f>
        <v>1210.4717405757597</v>
      </c>
      <c r="F26" s="133">
        <f>AFA_totale!F26/AFA_par_habitant!$I26*1000</f>
        <v>4917.1689777109241</v>
      </c>
      <c r="G26" s="133">
        <f>AFA_totale!G26/AFA_par_habitant!$I26*1000</f>
        <v>20.965108732064522</v>
      </c>
      <c r="H26" s="155">
        <f>AFA_totale!H26/AFA_par_habitant!$I26*1000</f>
        <v>23450.387685549318</v>
      </c>
      <c r="I26" s="156">
        <v>240656</v>
      </c>
      <c r="J26" s="149"/>
    </row>
    <row r="27" spans="1:10">
      <c r="A27" s="124"/>
      <c r="B27" s="31" t="s">
        <v>68</v>
      </c>
      <c r="C27" s="136">
        <f>AFA_totale!C27/AFA_par_habitant!$I27*1000</f>
        <v>18149.299155609169</v>
      </c>
      <c r="D27" s="136">
        <f>AFA_totale!D27/AFA_par_habitant!$I27*1000</f>
        <v>2113.0813507181397</v>
      </c>
      <c r="E27" s="136">
        <f>AFA_totale!E27/AFA_par_habitant!$I27*1000</f>
        <v>1088.7552753679131</v>
      </c>
      <c r="F27" s="136">
        <f>AFA_totale!F27/AFA_par_habitant!$I27*1000</f>
        <v>8096.4074191797336</v>
      </c>
      <c r="G27" s="136">
        <f>AFA_totale!G27/AFA_par_habitant!$I27*1000</f>
        <v>604.79682077210384</v>
      </c>
      <c r="H27" s="157">
        <f>AFA_totale!H27/AFA_par_habitant!$I27*1000</f>
        <v>30052.340021647058</v>
      </c>
      <c r="I27" s="158">
        <v>331600</v>
      </c>
      <c r="J27" s="149"/>
    </row>
    <row r="28" spans="1:10">
      <c r="A28" s="124"/>
      <c r="B28" s="132" t="s">
        <v>69</v>
      </c>
      <c r="C28" s="133">
        <f>AFA_totale!C28/AFA_par_habitant!$I28*1000</f>
        <v>21358.847250568124</v>
      </c>
      <c r="D28" s="133">
        <f>AFA_totale!D28/AFA_par_habitant!$I28*1000</f>
        <v>1388.3894585581138</v>
      </c>
      <c r="E28" s="133">
        <f>AFA_totale!E28/AFA_par_habitant!$I28*1000</f>
        <v>1190.5025605396095</v>
      </c>
      <c r="F28" s="133">
        <f>AFA_totale!F28/AFA_par_habitant!$I28*1000</f>
        <v>8403.9425796459545</v>
      </c>
      <c r="G28" s="133">
        <f>AFA_totale!G28/AFA_par_habitant!$I28*1000</f>
        <v>232.49081307787512</v>
      </c>
      <c r="H28" s="155">
        <f>AFA_totale!H28/AFA_par_habitant!$I28*1000</f>
        <v>32574.172662389679</v>
      </c>
      <c r="I28" s="156">
        <v>690870</v>
      </c>
      <c r="J28" s="149"/>
    </row>
    <row r="29" spans="1:10">
      <c r="A29" s="124"/>
      <c r="B29" s="31" t="s">
        <v>70</v>
      </c>
      <c r="C29" s="136">
        <f>AFA_totale!C29/AFA_par_habitant!$I29*1000</f>
        <v>14863.300171070774</v>
      </c>
      <c r="D29" s="136">
        <f>AFA_totale!D29/AFA_par_habitant!$I29*1000</f>
        <v>1080.4038617614808</v>
      </c>
      <c r="E29" s="136">
        <f>AFA_totale!E29/AFA_par_habitant!$I29*1000</f>
        <v>970.06837508013746</v>
      </c>
      <c r="F29" s="136">
        <f>AFA_totale!F29/AFA_par_habitant!$I29*1000</f>
        <v>3438.4635273796275</v>
      </c>
      <c r="G29" s="136">
        <f>AFA_totale!G29/AFA_par_habitant!$I29*1000</f>
        <v>591.10526959835965</v>
      </c>
      <c r="H29" s="157">
        <f>AFA_totale!H29/AFA_par_habitant!$I29*1000</f>
        <v>20943.341204890381</v>
      </c>
      <c r="I29" s="158">
        <v>301045</v>
      </c>
      <c r="J29" s="149"/>
    </row>
    <row r="30" spans="1:10">
      <c r="A30" s="124"/>
      <c r="B30" s="132" t="s">
        <v>71</v>
      </c>
      <c r="C30" s="133">
        <f>AFA_totale!C30/AFA_par_habitant!$I30*1000</f>
        <v>16067.895029077412</v>
      </c>
      <c r="D30" s="133">
        <f>AFA_totale!D30/AFA_par_habitant!$I30*1000</f>
        <v>1102.6873935328326</v>
      </c>
      <c r="E30" s="133">
        <f>AFA_totale!E30/AFA_par_habitant!$I30*1000</f>
        <v>717.61785838276978</v>
      </c>
      <c r="F30" s="133">
        <f>AFA_totale!F30/AFA_par_habitant!$I30*1000</f>
        <v>11437.181259534176</v>
      </c>
      <c r="G30" s="133">
        <f>AFA_totale!G30/AFA_par_habitant!$I30*1000</f>
        <v>31.993759920066076</v>
      </c>
      <c r="H30" s="155">
        <f>AFA_totale!H30/AFA_par_habitant!$I30*1000</f>
        <v>29357.375300447256</v>
      </c>
      <c r="I30" s="156">
        <v>171095</v>
      </c>
      <c r="J30" s="149"/>
    </row>
    <row r="31" spans="1:10">
      <c r="A31" s="124"/>
      <c r="B31" s="31" t="s">
        <v>72</v>
      </c>
      <c r="C31" s="136">
        <f>AFA_totale!C31/AFA_par_habitant!$I31*1000</f>
        <v>27013.663506780293</v>
      </c>
      <c r="D31" s="136">
        <f>AFA_totale!D31/AFA_par_habitant!$I31*1000</f>
        <v>4090.3917682101633</v>
      </c>
      <c r="E31" s="136">
        <f>AFA_totale!E31/AFA_par_habitant!$I31*1000</f>
        <v>1371.295623229975</v>
      </c>
      <c r="F31" s="136">
        <f>AFA_totale!F31/AFA_par_habitant!$I31*1000</f>
        <v>12233.697002172468</v>
      </c>
      <c r="G31" s="136">
        <f>AFA_totale!G31/AFA_par_habitant!$I31*1000</f>
        <v>81.473205026293456</v>
      </c>
      <c r="H31" s="157">
        <f>AFA_totale!H31/AFA_par_habitant!$I31*1000</f>
        <v>44790.521105419204</v>
      </c>
      <c r="I31" s="158">
        <v>446957</v>
      </c>
      <c r="J31" s="149"/>
    </row>
    <row r="32" spans="1:10">
      <c r="A32" s="124"/>
      <c r="B32" s="132" t="s">
        <v>73</v>
      </c>
      <c r="C32" s="133">
        <f>AFA_totale!C32/AFA_par_habitant!$I32*1000</f>
        <v>12870.410382936481</v>
      </c>
      <c r="D32" s="133">
        <f>AFA_totale!D32/AFA_par_habitant!$I32*1000</f>
        <v>1092.9987162371374</v>
      </c>
      <c r="E32" s="133">
        <f>AFA_totale!E32/AFA_par_habitant!$I32*1000</f>
        <v>621.01826357358709</v>
      </c>
      <c r="F32" s="133">
        <f>AFA_totale!F32/AFA_par_habitant!$I32*1000</f>
        <v>4362.7474998905063</v>
      </c>
      <c r="G32" s="133">
        <f>AFA_totale!G32/AFA_par_habitant!$I32*1000</f>
        <v>132.67678433793543</v>
      </c>
      <c r="H32" s="155">
        <f>AFA_totale!H32/AFA_par_habitant!$I32*1000</f>
        <v>19079.851646975647</v>
      </c>
      <c r="I32" s="156">
        <v>68497</v>
      </c>
      <c r="J32" s="149"/>
    </row>
    <row r="33" spans="1:10">
      <c r="A33" s="139"/>
      <c r="B33" s="140" t="s">
        <v>74</v>
      </c>
      <c r="C33" s="55">
        <f>AFA_totale!C33/AFA_par_habitant!$I33*1000</f>
        <v>20167.440633293281</v>
      </c>
      <c r="D33" s="55">
        <f>AFA_totale!D33/AFA_par_habitant!$I33*1000</f>
        <v>1249.2390771742178</v>
      </c>
      <c r="E33" s="55">
        <f>AFA_totale!E33/AFA_par_habitant!$I33*1000</f>
        <v>1327.2140316887439</v>
      </c>
      <c r="F33" s="55">
        <f>AFA_totale!F33/AFA_par_habitant!$I33*1000</f>
        <v>7040.9640050986518</v>
      </c>
      <c r="G33" s="55">
        <f>AFA_totale!G33/AFA_par_habitant!$I33*1000</f>
        <v>14.328666793881933</v>
      </c>
      <c r="H33" s="55">
        <f>AFA_totale!H33/AFA_par_habitant!$I33*1000</f>
        <v>29799.186414048778</v>
      </c>
      <c r="I33" s="56">
        <f>SUM(I7:I32)</f>
        <v>7711056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2008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2014</v>
      </c>
      <c r="H2" s="19" t="str">
        <f>Info!C28</f>
        <v>FA_2014_20130902</v>
      </c>
    </row>
    <row r="3" spans="1:10" s="2" customFormat="1">
      <c r="A3" s="22" t="s">
        <v>24</v>
      </c>
      <c r="B3" s="23" t="s">
        <v>76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41</v>
      </c>
      <c r="C4" s="33" t="s">
        <v>103</v>
      </c>
      <c r="D4" s="33" t="s">
        <v>80</v>
      </c>
      <c r="E4" s="33" t="s">
        <v>109</v>
      </c>
      <c r="F4" s="33" t="s">
        <v>110</v>
      </c>
      <c r="G4" s="33" t="s">
        <v>100</v>
      </c>
      <c r="H4" s="64" t="s">
        <v>111</v>
      </c>
      <c r="I4" s="6"/>
    </row>
    <row r="5" spans="1:10" s="36" customFormat="1" ht="11.25" customHeight="1">
      <c r="A5" s="86" t="s">
        <v>45</v>
      </c>
      <c r="B5" s="39" t="s">
        <v>112</v>
      </c>
      <c r="C5" s="39" t="s">
        <v>112</v>
      </c>
      <c r="D5" s="39" t="s">
        <v>112</v>
      </c>
      <c r="E5" s="39" t="s">
        <v>112</v>
      </c>
      <c r="F5" s="39" t="s">
        <v>112</v>
      </c>
      <c r="G5" s="39" t="s">
        <v>112</v>
      </c>
      <c r="H5" s="40" t="s">
        <v>112</v>
      </c>
      <c r="I5" s="165"/>
    </row>
    <row r="6" spans="1:10">
      <c r="A6" s="42" t="s">
        <v>48</v>
      </c>
      <c r="B6" s="166">
        <f>AFA_totale!C7/AFA_totale!$H7</f>
        <v>0.73045034054706415</v>
      </c>
      <c r="C6" s="166">
        <f>AFA_totale!D7/AFA_totale!$H7</f>
        <v>3.3009731012449257E-2</v>
      </c>
      <c r="D6" s="166">
        <f>AFA_totale!E7/AFA_totale!$H7</f>
        <v>4.9901346926826247E-2</v>
      </c>
      <c r="E6" s="166">
        <f>PM!B9/AFA_totale!$H7</f>
        <v>0.19035704201970852</v>
      </c>
      <c r="F6" s="166">
        <f>PM!C9/AFA_totale!$H7</f>
        <v>9.5422077685117304E-3</v>
      </c>
      <c r="G6" s="166">
        <f>AFA_totale!G7/AFA_totale!$H7</f>
        <v>-1.3260668274560045E-2</v>
      </c>
      <c r="H6" s="167">
        <f t="shared" ref="H6:H32" si="0">SUM(B6:G6)</f>
        <v>0.99999999999999989</v>
      </c>
      <c r="I6" s="128" t="s">
        <v>48</v>
      </c>
      <c r="J6" s="149"/>
    </row>
    <row r="7" spans="1:10">
      <c r="A7" s="46" t="s">
        <v>49</v>
      </c>
      <c r="B7" s="168">
        <f>AFA_totale!C8/AFA_totale!$H8</f>
        <v>0.71771012556248037</v>
      </c>
      <c r="C7" s="168">
        <f>AFA_totale!D8/AFA_totale!$H8</f>
        <v>2.6089101617501061E-2</v>
      </c>
      <c r="D7" s="168">
        <f>AFA_totale!E8/AFA_totale!$H8</f>
        <v>5.2414181402112008E-2</v>
      </c>
      <c r="E7" s="168">
        <f>PM!B10/AFA_totale!$H8</f>
        <v>0.21068886705871012</v>
      </c>
      <c r="F7" s="168">
        <f>PM!C10/AFA_totale!$H8</f>
        <v>1.0006492215280202E-2</v>
      </c>
      <c r="G7" s="168">
        <f>AFA_totale!G8/AFA_totale!$H8</f>
        <v>-1.6908767856083806E-2</v>
      </c>
      <c r="H7" s="169">
        <f t="shared" si="0"/>
        <v>1</v>
      </c>
      <c r="I7" s="132" t="s">
        <v>49</v>
      </c>
      <c r="J7" s="149"/>
    </row>
    <row r="8" spans="1:10">
      <c r="A8" s="49" t="s">
        <v>50</v>
      </c>
      <c r="B8" s="170">
        <f>AFA_totale!C9/AFA_totale!$H9</f>
        <v>0.71785860411933955</v>
      </c>
      <c r="C8" s="170">
        <f>AFA_totale!D9/AFA_totale!$H9</f>
        <v>2.7030634931075111E-2</v>
      </c>
      <c r="D8" s="170">
        <f>AFA_totale!E9/AFA_totale!$H9</f>
        <v>4.8393506319312801E-2</v>
      </c>
      <c r="E8" s="170">
        <f>PM!B11/AFA_totale!$H9</f>
        <v>0.19202492703451707</v>
      </c>
      <c r="F8" s="170">
        <f>PM!C11/AFA_totale!$H9</f>
        <v>1.4952473416352103E-2</v>
      </c>
      <c r="G8" s="170">
        <f>AFA_totale!G9/AFA_totale!$H9</f>
        <v>-2.6014582059669301E-4</v>
      </c>
      <c r="H8" s="171">
        <f t="shared" si="0"/>
        <v>1.0000000000000002</v>
      </c>
      <c r="I8" s="31" t="s">
        <v>50</v>
      </c>
      <c r="J8" s="149"/>
    </row>
    <row r="9" spans="1:10">
      <c r="A9" s="46" t="s">
        <v>51</v>
      </c>
      <c r="B9" s="168">
        <f>AFA_totale!C10/AFA_totale!$H10</f>
        <v>0.69131564598133144</v>
      </c>
      <c r="C9" s="168">
        <f>AFA_totale!D10/AFA_totale!$H10</f>
        <v>3.8619369151202454E-2</v>
      </c>
      <c r="D9" s="168">
        <f>AFA_totale!E10/AFA_totale!$H10</f>
        <v>4.986895490668846E-2</v>
      </c>
      <c r="E9" s="168">
        <f>PM!B12/AFA_totale!$H10</f>
        <v>0.20635500043716026</v>
      </c>
      <c r="F9" s="168">
        <f>PM!C12/AFA_totale!$H10</f>
        <v>1.2489996931157434E-3</v>
      </c>
      <c r="G9" s="168">
        <f>AFA_totale!G10/AFA_totale!$H10</f>
        <v>1.2592029830501505E-2</v>
      </c>
      <c r="H9" s="169">
        <f t="shared" si="0"/>
        <v>0.99999999999999978</v>
      </c>
      <c r="I9" s="132" t="s">
        <v>51</v>
      </c>
      <c r="J9" s="149"/>
    </row>
    <row r="10" spans="1:10">
      <c r="A10" s="49" t="s">
        <v>52</v>
      </c>
      <c r="B10" s="170">
        <f>AFA_totale!C11/AFA_totale!$H11</f>
        <v>0.76404782847350472</v>
      </c>
      <c r="C10" s="170">
        <f>AFA_totale!D11/AFA_totale!$H11</f>
        <v>1.6708734748534966E-2</v>
      </c>
      <c r="D10" s="170">
        <f>AFA_totale!E11/AFA_totale!$H11</f>
        <v>7.463093385285044E-2</v>
      </c>
      <c r="E10" s="170">
        <f>PM!B13/AFA_totale!$H11</f>
        <v>0.11605146318214253</v>
      </c>
      <c r="F10" s="170">
        <f>PM!C13/AFA_totale!$H11</f>
        <v>2.8927854706323784E-2</v>
      </c>
      <c r="G10" s="170">
        <f>AFA_totale!G11/AFA_totale!$H11</f>
        <v>-3.6681496335654566E-4</v>
      </c>
      <c r="H10" s="171">
        <f t="shared" si="0"/>
        <v>0.99999999999999989</v>
      </c>
      <c r="I10" s="31" t="s">
        <v>52</v>
      </c>
      <c r="J10" s="149"/>
    </row>
    <row r="11" spans="1:10">
      <c r="A11" s="46" t="s">
        <v>53</v>
      </c>
      <c r="B11" s="168">
        <f>AFA_totale!C12/AFA_totale!$H12</f>
        <v>0.71230283571908415</v>
      </c>
      <c r="C11" s="168">
        <f>AFA_totale!D12/AFA_totale!$H12</f>
        <v>2.8660358726123051E-2</v>
      </c>
      <c r="D11" s="168">
        <f>AFA_totale!E12/AFA_totale!$H12</f>
        <v>5.9533256189119782E-2</v>
      </c>
      <c r="E11" s="168">
        <f>PM!B14/AFA_totale!$H12</f>
        <v>0.1876344665416822</v>
      </c>
      <c r="F11" s="168">
        <f>PM!C14/AFA_totale!$H12</f>
        <v>5.1076457313794874E-3</v>
      </c>
      <c r="G11" s="168">
        <f>AFA_totale!G12/AFA_totale!$H12</f>
        <v>6.7614370926112888E-3</v>
      </c>
      <c r="H11" s="169">
        <f t="shared" si="0"/>
        <v>0.99999999999999978</v>
      </c>
      <c r="I11" s="132" t="s">
        <v>53</v>
      </c>
      <c r="J11" s="149"/>
    </row>
    <row r="12" spans="1:10">
      <c r="A12" s="49" t="s">
        <v>54</v>
      </c>
      <c r="B12" s="170">
        <f>AFA_totale!C13/AFA_totale!$H13</f>
        <v>0.74728213472915062</v>
      </c>
      <c r="C12" s="170">
        <f>AFA_totale!D13/AFA_totale!$H13</f>
        <v>1.3981659408594457E-2</v>
      </c>
      <c r="D12" s="170">
        <f>AFA_totale!E13/AFA_totale!$H13</f>
        <v>0.1031960249382444</v>
      </c>
      <c r="E12" s="170">
        <f>PM!B15/AFA_totale!$H13</f>
        <v>0.1253618990533133</v>
      </c>
      <c r="F12" s="170">
        <f>PM!C15/AFA_totale!$H13</f>
        <v>8.498241963974501E-3</v>
      </c>
      <c r="G12" s="170">
        <f>AFA_totale!G13/AFA_totale!$H13</f>
        <v>1.6800399067227433E-3</v>
      </c>
      <c r="H12" s="171">
        <f t="shared" si="0"/>
        <v>1</v>
      </c>
      <c r="I12" s="31" t="s">
        <v>54</v>
      </c>
      <c r="J12" s="149"/>
    </row>
    <row r="13" spans="1:10">
      <c r="A13" s="46" t="s">
        <v>55</v>
      </c>
      <c r="B13" s="168">
        <f>AFA_totale!C14/AFA_totale!$H14</f>
        <v>0.71427906128521945</v>
      </c>
      <c r="C13" s="168">
        <f>AFA_totale!D14/AFA_totale!$H14</f>
        <v>3.2995074709280585E-2</v>
      </c>
      <c r="D13" s="168">
        <f>AFA_totale!E14/AFA_totale!$H14</f>
        <v>5.9259433510675398E-2</v>
      </c>
      <c r="E13" s="168">
        <f>PM!B16/AFA_totale!$H14</f>
        <v>0.16834966725851494</v>
      </c>
      <c r="F13" s="168">
        <f>PM!C16/AFA_totale!$H14</f>
        <v>1.4257695274109318E-2</v>
      </c>
      <c r="G13" s="168">
        <f>AFA_totale!G14/AFA_totale!$H14</f>
        <v>1.0859067962200222E-2</v>
      </c>
      <c r="H13" s="169">
        <f t="shared" si="0"/>
        <v>1</v>
      </c>
      <c r="I13" s="132" t="s">
        <v>55</v>
      </c>
      <c r="J13" s="149"/>
    </row>
    <row r="14" spans="1:10">
      <c r="A14" s="49" t="s">
        <v>56</v>
      </c>
      <c r="B14" s="170">
        <f>AFA_totale!C15/AFA_totale!$H15</f>
        <v>0.55299572606153424</v>
      </c>
      <c r="C14" s="170">
        <f>AFA_totale!D15/AFA_totale!$H15</f>
        <v>2.3787875973589671E-2</v>
      </c>
      <c r="D14" s="170">
        <f>AFA_totale!E15/AFA_totale!$H15</f>
        <v>3.8180301711138238E-2</v>
      </c>
      <c r="E14" s="170">
        <f>PM!B17/AFA_totale!$H15</f>
        <v>0.22898077407220901</v>
      </c>
      <c r="F14" s="170">
        <f>PM!C17/AFA_totale!$H15</f>
        <v>0.15510368389540871</v>
      </c>
      <c r="G14" s="170">
        <f>AFA_totale!G15/AFA_totale!$H15</f>
        <v>9.5163828612010567E-4</v>
      </c>
      <c r="H14" s="171">
        <f t="shared" si="0"/>
        <v>1</v>
      </c>
      <c r="I14" s="31" t="s">
        <v>56</v>
      </c>
      <c r="J14" s="149"/>
    </row>
    <row r="15" spans="1:10">
      <c r="A15" s="46" t="s">
        <v>57</v>
      </c>
      <c r="B15" s="168">
        <f>AFA_totale!C16/AFA_totale!$H16</f>
        <v>0.68519276879194557</v>
      </c>
      <c r="C15" s="168">
        <f>AFA_totale!D16/AFA_totale!$H16</f>
        <v>2.8286123588544768E-2</v>
      </c>
      <c r="D15" s="168">
        <f>AFA_totale!E16/AFA_totale!$H16</f>
        <v>3.1147728982290415E-2</v>
      </c>
      <c r="E15" s="168">
        <f>PM!B18/AFA_totale!$H16</f>
        <v>0.20433691861792297</v>
      </c>
      <c r="F15" s="168">
        <f>PM!C18/AFA_totale!$H16</f>
        <v>4.9948663257304064E-2</v>
      </c>
      <c r="G15" s="168">
        <f>AFA_totale!G16/AFA_totale!$H16</f>
        <v>1.0877967619920244E-3</v>
      </c>
      <c r="H15" s="169">
        <f t="shared" si="0"/>
        <v>0.99999999999999978</v>
      </c>
      <c r="I15" s="132" t="s">
        <v>57</v>
      </c>
      <c r="J15" s="149"/>
    </row>
    <row r="16" spans="1:10">
      <c r="A16" s="49" t="s">
        <v>58</v>
      </c>
      <c r="B16" s="170">
        <f>AFA_totale!C17/AFA_totale!$H17</f>
        <v>0.73039840115859733</v>
      </c>
      <c r="C16" s="170">
        <f>AFA_totale!D17/AFA_totale!$H17</f>
        <v>2.4380305758419159E-2</v>
      </c>
      <c r="D16" s="170">
        <f>AFA_totale!E17/AFA_totale!$H17</f>
        <v>2.8296290264464254E-2</v>
      </c>
      <c r="E16" s="170">
        <f>PM!B19/AFA_totale!$H17</f>
        <v>0.2056736096016509</v>
      </c>
      <c r="F16" s="170">
        <f>PM!C19/AFA_totale!$H17</f>
        <v>4.4844458369620276E-3</v>
      </c>
      <c r="G16" s="170">
        <f>AFA_totale!G17/AFA_totale!$H17</f>
        <v>6.7669473799063847E-3</v>
      </c>
      <c r="H16" s="171">
        <f t="shared" si="0"/>
        <v>1.0000000000000002</v>
      </c>
      <c r="I16" s="31" t="s">
        <v>58</v>
      </c>
      <c r="J16" s="149"/>
    </row>
    <row r="17" spans="1:10">
      <c r="A17" s="46" t="s">
        <v>59</v>
      </c>
      <c r="B17" s="168">
        <f>AFA_totale!C18/AFA_totale!$H18</f>
        <v>0.52146966655206206</v>
      </c>
      <c r="C17" s="168">
        <f>AFA_totale!D18/AFA_totale!$H18</f>
        <v>7.0833410153500961E-2</v>
      </c>
      <c r="D17" s="168">
        <f>AFA_totale!E18/AFA_totale!$H18</f>
        <v>4.044440198474477E-2</v>
      </c>
      <c r="E17" s="168">
        <f>PM!B20/AFA_totale!$H18</f>
        <v>0.16360591119913465</v>
      </c>
      <c r="F17" s="168">
        <f>PM!C20/AFA_totale!$H18</f>
        <v>0.19880306081706678</v>
      </c>
      <c r="G17" s="168">
        <f>AFA_totale!G18/AFA_totale!$H18</f>
        <v>4.8435492934908592E-3</v>
      </c>
      <c r="H17" s="169">
        <f t="shared" si="0"/>
        <v>1</v>
      </c>
      <c r="I17" s="132" t="s">
        <v>59</v>
      </c>
      <c r="J17" s="149"/>
    </row>
    <row r="18" spans="1:10">
      <c r="A18" s="49" t="s">
        <v>60</v>
      </c>
      <c r="B18" s="170">
        <f>AFA_totale!C19/AFA_totale!$H19</f>
        <v>0.77612242665556641</v>
      </c>
      <c r="C18" s="170">
        <f>AFA_totale!D19/AFA_totale!$H19</f>
        <v>4.1260362472464382E-2</v>
      </c>
      <c r="D18" s="170">
        <f>AFA_totale!E19/AFA_totale!$H19</f>
        <v>3.2879350022859452E-2</v>
      </c>
      <c r="E18" s="170">
        <f>PM!B21/AFA_totale!$H19</f>
        <v>0.13273661076208321</v>
      </c>
      <c r="F18" s="170">
        <f>PM!C21/AFA_totale!$H19</f>
        <v>1.7697399571241106E-2</v>
      </c>
      <c r="G18" s="170">
        <f>AFA_totale!G19/AFA_totale!$H19</f>
        <v>-6.9614948421458918E-4</v>
      </c>
      <c r="H18" s="171">
        <f t="shared" si="0"/>
        <v>1</v>
      </c>
      <c r="I18" s="31" t="s">
        <v>60</v>
      </c>
      <c r="J18" s="149"/>
    </row>
    <row r="19" spans="1:10">
      <c r="A19" s="46" t="s">
        <v>61</v>
      </c>
      <c r="B19" s="168">
        <f>AFA_totale!C20/AFA_totale!$H20</f>
        <v>0.52134451748967714</v>
      </c>
      <c r="C19" s="168">
        <f>AFA_totale!D20/AFA_totale!$H20</f>
        <v>5.4788882651549485E-2</v>
      </c>
      <c r="D19" s="168">
        <f>AFA_totale!E20/AFA_totale!$H20</f>
        <v>3.3280615004301177E-2</v>
      </c>
      <c r="E19" s="168">
        <f>PM!B22/AFA_totale!$H20</f>
        <v>0.25135809021254168</v>
      </c>
      <c r="F19" s="168">
        <f>PM!C22/AFA_totale!$H20</f>
        <v>0.13501645827748313</v>
      </c>
      <c r="G19" s="168">
        <f>AFA_totale!G20/AFA_totale!$H20</f>
        <v>4.2114363644474937E-3</v>
      </c>
      <c r="H19" s="169">
        <f t="shared" si="0"/>
        <v>1</v>
      </c>
      <c r="I19" s="132" t="s">
        <v>61</v>
      </c>
      <c r="J19" s="149"/>
    </row>
    <row r="20" spans="1:10">
      <c r="A20" s="49" t="s">
        <v>62</v>
      </c>
      <c r="B20" s="170">
        <f>AFA_totale!C21/AFA_totale!$H21</f>
        <v>0.69211115840311399</v>
      </c>
      <c r="C20" s="170">
        <f>AFA_totale!D21/AFA_totale!$H21</f>
        <v>2.7529196383122841E-2</v>
      </c>
      <c r="D20" s="170">
        <f>AFA_totale!E21/AFA_totale!$H21</f>
        <v>6.4154478694561964E-2</v>
      </c>
      <c r="E20" s="170">
        <f>PM!B23/AFA_totale!$H21</f>
        <v>0.21026154000905378</v>
      </c>
      <c r="F20" s="170">
        <f>PM!C23/AFA_totale!$H21</f>
        <v>6.1015050487979753E-3</v>
      </c>
      <c r="G20" s="170">
        <f>AFA_totale!G21/AFA_totale!$H21</f>
        <v>-1.5787853865055349E-4</v>
      </c>
      <c r="H20" s="171">
        <f t="shared" si="0"/>
        <v>0.99999999999999989</v>
      </c>
      <c r="I20" s="31" t="s">
        <v>62</v>
      </c>
      <c r="J20" s="149"/>
    </row>
    <row r="21" spans="1:10">
      <c r="A21" s="46" t="s">
        <v>63</v>
      </c>
      <c r="B21" s="168">
        <f>AFA_totale!C22/AFA_totale!$H22</f>
        <v>0.6970284561939416</v>
      </c>
      <c r="C21" s="168">
        <f>AFA_totale!D22/AFA_totale!$H22</f>
        <v>2.0447210707984855E-2</v>
      </c>
      <c r="D21" s="168">
        <f>AFA_totale!E22/AFA_totale!$H22</f>
        <v>6.9268465042216038E-2</v>
      </c>
      <c r="E21" s="168">
        <f>PM!B24/AFA_totale!$H22</f>
        <v>0.19954955834599983</v>
      </c>
      <c r="F21" s="168">
        <f>PM!C24/AFA_totale!$H22</f>
        <v>1.038202426674131E-2</v>
      </c>
      <c r="G21" s="168">
        <f>AFA_totale!G22/AFA_totale!$H22</f>
        <v>3.3242854431164265E-3</v>
      </c>
      <c r="H21" s="169">
        <f t="shared" si="0"/>
        <v>1</v>
      </c>
      <c r="I21" s="132" t="s">
        <v>63</v>
      </c>
      <c r="J21" s="149"/>
    </row>
    <row r="22" spans="1:10">
      <c r="A22" s="49" t="s">
        <v>64</v>
      </c>
      <c r="B22" s="170">
        <f>AFA_totale!C23/AFA_totale!$H23</f>
        <v>0.64568323724376686</v>
      </c>
      <c r="C22" s="170">
        <f>AFA_totale!D23/AFA_totale!$H23</f>
        <v>3.8187210332973023E-2</v>
      </c>
      <c r="D22" s="170">
        <f>AFA_totale!E23/AFA_totale!$H23</f>
        <v>5.2622025410873186E-2</v>
      </c>
      <c r="E22" s="170">
        <f>PM!B25/AFA_totale!$H23</f>
        <v>0.2454138903863565</v>
      </c>
      <c r="F22" s="170">
        <f>PM!C25/AFA_totale!$H23</f>
        <v>8.5083841490781967E-3</v>
      </c>
      <c r="G22" s="170">
        <f>AFA_totale!G23/AFA_totale!$H23</f>
        <v>9.5852524769523655E-3</v>
      </c>
      <c r="H22" s="171">
        <f t="shared" si="0"/>
        <v>1</v>
      </c>
      <c r="I22" s="31" t="s">
        <v>64</v>
      </c>
      <c r="J22" s="149"/>
    </row>
    <row r="23" spans="1:10">
      <c r="A23" s="46" t="s">
        <v>65</v>
      </c>
      <c r="B23" s="168">
        <f>AFA_totale!C24/AFA_totale!$H24</f>
        <v>0.63142638692736019</v>
      </c>
      <c r="C23" s="168">
        <f>AFA_totale!D24/AFA_totale!$H24</f>
        <v>6.4496905993187512E-2</v>
      </c>
      <c r="D23" s="168">
        <f>AFA_totale!E24/AFA_totale!$H24</f>
        <v>6.4214382138792325E-2</v>
      </c>
      <c r="E23" s="168">
        <f>PM!B26/AFA_totale!$H24</f>
        <v>0.18954866627688285</v>
      </c>
      <c r="F23" s="168">
        <f>PM!C26/AFA_totale!$H24</f>
        <v>7.1508710986200328E-3</v>
      </c>
      <c r="G23" s="168">
        <f>AFA_totale!G24/AFA_totale!$H24</f>
        <v>4.3162787565157026E-2</v>
      </c>
      <c r="H23" s="169">
        <f t="shared" si="0"/>
        <v>0.99999999999999989</v>
      </c>
      <c r="I23" s="132" t="s">
        <v>65</v>
      </c>
      <c r="J23" s="149"/>
    </row>
    <row r="24" spans="1:10">
      <c r="A24" s="49" t="s">
        <v>66</v>
      </c>
      <c r="B24" s="170">
        <f>AFA_totale!C25/AFA_totale!$H25</f>
        <v>0.71437518169439773</v>
      </c>
      <c r="C24" s="170">
        <f>AFA_totale!D25/AFA_totale!$H25</f>
        <v>2.9762443417699395E-2</v>
      </c>
      <c r="D24" s="170">
        <f>AFA_totale!E25/AFA_totale!$H25</f>
        <v>4.451372242782458E-2</v>
      </c>
      <c r="E24" s="170">
        <f>PM!B27/AFA_totale!$H25</f>
        <v>0.20616977172683096</v>
      </c>
      <c r="F24" s="170">
        <f>PM!C27/AFA_totale!$H25</f>
        <v>2.0032709597374173E-3</v>
      </c>
      <c r="G24" s="170">
        <f>AFA_totale!G25/AFA_totale!$H25</f>
        <v>3.1756097735098606E-3</v>
      </c>
      <c r="H24" s="171">
        <f t="shared" si="0"/>
        <v>0.99999999999999989</v>
      </c>
      <c r="I24" s="31" t="s">
        <v>66</v>
      </c>
      <c r="J24" s="149"/>
    </row>
    <row r="25" spans="1:10">
      <c r="A25" s="46" t="s">
        <v>67</v>
      </c>
      <c r="B25" s="168">
        <f>AFA_totale!C26/AFA_totale!$H26</f>
        <v>0.70118280829270152</v>
      </c>
      <c r="C25" s="168">
        <f>AFA_totale!D26/AFA_totale!$H26</f>
        <v>3.662085152450209E-2</v>
      </c>
      <c r="D25" s="168">
        <f>AFA_totale!E26/AFA_totale!$H26</f>
        <v>5.1618410612532473E-2</v>
      </c>
      <c r="E25" s="168">
        <f>PM!B28/AFA_totale!$H26</f>
        <v>0.20766850012365254</v>
      </c>
      <c r="F25" s="168">
        <f>PM!C28/AFA_totale!$H26</f>
        <v>2.0154097394240152E-3</v>
      </c>
      <c r="G25" s="168">
        <f>AFA_totale!G26/AFA_totale!$H26</f>
        <v>8.9401970718734495E-4</v>
      </c>
      <c r="H25" s="169">
        <f t="shared" si="0"/>
        <v>1</v>
      </c>
      <c r="I25" s="132" t="s">
        <v>67</v>
      </c>
      <c r="J25" s="149"/>
    </row>
    <row r="26" spans="1:10">
      <c r="A26" s="49" t="s">
        <v>68</v>
      </c>
      <c r="B26" s="170">
        <f>AFA_totale!C27/AFA_totale!$H27</f>
        <v>0.60392299376807301</v>
      </c>
      <c r="C26" s="170">
        <f>AFA_totale!D27/AFA_totale!$H27</f>
        <v>7.0313371577589684E-2</v>
      </c>
      <c r="D26" s="170">
        <f>AFA_totale!E27/AFA_totale!$H27</f>
        <v>3.6228635593224014E-2</v>
      </c>
      <c r="E26" s="170">
        <f>PM!B29/AFA_totale!$H27</f>
        <v>0.2418417176272635</v>
      </c>
      <c r="F26" s="170">
        <f>PM!C29/AFA_totale!$H27</f>
        <v>2.7568498460661582E-2</v>
      </c>
      <c r="G26" s="170">
        <f>AFA_totale!G27/AFA_totale!$H27</f>
        <v>2.0124782973188159E-2</v>
      </c>
      <c r="H26" s="171">
        <f t="shared" si="0"/>
        <v>0.99999999999999989</v>
      </c>
      <c r="I26" s="31" t="s">
        <v>68</v>
      </c>
      <c r="J26" s="149"/>
    </row>
    <row r="27" spans="1:10">
      <c r="A27" s="46" t="s">
        <v>69</v>
      </c>
      <c r="B27" s="168">
        <f>AFA_totale!C28/AFA_totale!$H28</f>
        <v>0.65569884067168249</v>
      </c>
      <c r="C27" s="168">
        <f>AFA_totale!D28/AFA_totale!$H28</f>
        <v>4.2622401279316477E-2</v>
      </c>
      <c r="D27" s="168">
        <f>AFA_totale!E28/AFA_totale!$H28</f>
        <v>3.6547438146116613E-2</v>
      </c>
      <c r="E27" s="168">
        <f>PM!B30/AFA_totale!$H28</f>
        <v>0.18131607968738089</v>
      </c>
      <c r="F27" s="168">
        <f>PM!C30/AFA_totale!$H28</f>
        <v>7.6677965679401133E-2</v>
      </c>
      <c r="G27" s="168">
        <f>AFA_totale!G28/AFA_totale!$H28</f>
        <v>7.1372745361023482E-3</v>
      </c>
      <c r="H27" s="169">
        <f t="shared" si="0"/>
        <v>1</v>
      </c>
      <c r="I27" s="132" t="s">
        <v>69</v>
      </c>
      <c r="J27" s="149"/>
    </row>
    <row r="28" spans="1:10">
      <c r="A28" s="49" t="s">
        <v>70</v>
      </c>
      <c r="B28" s="170">
        <f>AFA_totale!C29/AFA_totale!$H29</f>
        <v>0.70969097173473517</v>
      </c>
      <c r="C28" s="170">
        <f>AFA_totale!D29/AFA_totale!$H29</f>
        <v>5.1586986584031817E-2</v>
      </c>
      <c r="D28" s="170">
        <f>AFA_totale!E29/AFA_totale!$H29</f>
        <v>4.6318701757751116E-2</v>
      </c>
      <c r="E28" s="170">
        <f>PM!B31/AFA_totale!$H29</f>
        <v>0.16363149907818972</v>
      </c>
      <c r="F28" s="170">
        <f>PM!C31/AFA_totale!$H29</f>
        <v>5.4782139130290033E-4</v>
      </c>
      <c r="G28" s="170">
        <f>AFA_totale!G29/AFA_totale!$H29</f>
        <v>2.8224019453989196E-2</v>
      </c>
      <c r="H28" s="171">
        <f t="shared" si="0"/>
        <v>1</v>
      </c>
      <c r="I28" s="31" t="s">
        <v>70</v>
      </c>
      <c r="J28" s="149"/>
    </row>
    <row r="29" spans="1:10">
      <c r="A29" s="46" t="s">
        <v>71</v>
      </c>
      <c r="B29" s="168">
        <f>AFA_totale!C30/AFA_totale!$H30</f>
        <v>0.54732055793940881</v>
      </c>
      <c r="C29" s="168">
        <f>AFA_totale!D30/AFA_totale!$H30</f>
        <v>3.7560830361971539E-2</v>
      </c>
      <c r="D29" s="168">
        <f>AFA_totale!E30/AFA_totale!$H30</f>
        <v>2.4444210391377768E-2</v>
      </c>
      <c r="E29" s="168">
        <f>PM!B32/AFA_totale!$H30</f>
        <v>0.32292533376710414</v>
      </c>
      <c r="F29" s="168">
        <f>PM!C32/AFA_totale!$H30</f>
        <v>6.665926439552293E-2</v>
      </c>
      <c r="G29" s="168">
        <f>AFA_totale!G30/AFA_totale!$H30</f>
        <v>1.0898031446148612E-3</v>
      </c>
      <c r="H29" s="169">
        <f t="shared" si="0"/>
        <v>1</v>
      </c>
      <c r="I29" s="132" t="s">
        <v>71</v>
      </c>
      <c r="J29" s="149"/>
    </row>
    <row r="30" spans="1:10">
      <c r="A30" s="49" t="s">
        <v>72</v>
      </c>
      <c r="B30" s="170">
        <f>AFA_totale!C31/AFA_totale!$H31</f>
        <v>0.60311116816883636</v>
      </c>
      <c r="C30" s="170">
        <f>AFA_totale!D31/AFA_totale!$H31</f>
        <v>9.1322709967651336E-2</v>
      </c>
      <c r="D30" s="170">
        <f>AFA_totale!E31/AFA_totale!$H31</f>
        <v>3.0615755061265904E-2</v>
      </c>
      <c r="E30" s="170">
        <f>PM!B33/AFA_totale!$H31</f>
        <v>0.21256609825688139</v>
      </c>
      <c r="F30" s="170">
        <f>PM!C33/AFA_totale!$H31</f>
        <v>6.0565285353931624E-2</v>
      </c>
      <c r="G30" s="170">
        <f>AFA_totale!G31/AFA_totale!$H31</f>
        <v>1.8189831914332435E-3</v>
      </c>
      <c r="H30" s="171">
        <f t="shared" si="0"/>
        <v>0.99999999999999978</v>
      </c>
      <c r="I30" s="31" t="s">
        <v>72</v>
      </c>
      <c r="J30" s="149"/>
    </row>
    <row r="31" spans="1:10">
      <c r="A31" s="46" t="s">
        <v>73</v>
      </c>
      <c r="B31" s="168">
        <f>AFA_totale!C32/AFA_totale!$H32</f>
        <v>0.6745550553049805</v>
      </c>
      <c r="C31" s="168">
        <f>AFA_totale!D32/AFA_totale!$H32</f>
        <v>5.7285493433613194E-2</v>
      </c>
      <c r="D31" s="168">
        <f>AFA_totale!E32/AFA_totale!$H32</f>
        <v>3.2548380095608599E-2</v>
      </c>
      <c r="E31" s="168">
        <f>PM!B34/AFA_totale!$H32</f>
        <v>0.21918734304095952</v>
      </c>
      <c r="F31" s="168">
        <f>PM!C34/AFA_totale!$H32</f>
        <v>9.4699641861669716E-3</v>
      </c>
      <c r="G31" s="168">
        <f>AFA_totale!G32/AFA_totale!$H32</f>
        <v>6.9537639386711928E-3</v>
      </c>
      <c r="H31" s="169">
        <f t="shared" si="0"/>
        <v>1</v>
      </c>
      <c r="I31" s="132" t="s">
        <v>73</v>
      </c>
      <c r="J31" s="149"/>
    </row>
    <row r="32" spans="1:10">
      <c r="A32" s="54" t="s">
        <v>74</v>
      </c>
      <c r="B32" s="172">
        <f>AFA_totale!C33/AFA_totale!$H33</f>
        <v>0.67677822988433589</v>
      </c>
      <c r="C32" s="172">
        <f>AFA_totale!D33/AFA_totale!$H33</f>
        <v>4.1921918934849374E-2</v>
      </c>
      <c r="D32" s="172">
        <f>AFA_totale!E33/AFA_totale!$H33</f>
        <v>4.4538599586162908E-2</v>
      </c>
      <c r="E32" s="172">
        <f>PM!B35/AFA_totale!$H33</f>
        <v>0.19938309571109109</v>
      </c>
      <c r="F32" s="172">
        <f>PM!C35/AFA_totale!$H33</f>
        <v>3.6897315011102418E-2</v>
      </c>
      <c r="G32" s="172">
        <f>AFA_totale!G33/AFA_totale!$H33</f>
        <v>4.8084087245840734E-4</v>
      </c>
      <c r="H32" s="173">
        <f t="shared" si="0"/>
        <v>1.0000000000000002</v>
      </c>
      <c r="I32" s="174" t="s">
        <v>74</v>
      </c>
      <c r="J32" s="149"/>
    </row>
    <row r="33" spans="1:10">
      <c r="A33" s="53"/>
      <c r="H33" s="175"/>
      <c r="I33" s="53"/>
      <c r="J33" s="149"/>
    </row>
    <row r="34" spans="1:10">
      <c r="A34" s="188" t="s">
        <v>113</v>
      </c>
      <c r="B34" s="176">
        <f t="shared" ref="B34:G34" si="1">MIN(B6:B32)</f>
        <v>0.52134451748967714</v>
      </c>
      <c r="C34" s="176">
        <f t="shared" si="1"/>
        <v>1.3981659408594457E-2</v>
      </c>
      <c r="D34" s="176">
        <f t="shared" si="1"/>
        <v>2.4444210391377768E-2</v>
      </c>
      <c r="E34" s="176">
        <f t="shared" si="1"/>
        <v>0.11605146318214253</v>
      </c>
      <c r="F34" s="176">
        <f t="shared" si="1"/>
        <v>5.4782139130290033E-4</v>
      </c>
      <c r="G34" s="177">
        <f t="shared" si="1"/>
        <v>-1.6908767856083806E-2</v>
      </c>
    </row>
    <row r="35" spans="1:10">
      <c r="A35" s="189"/>
      <c r="B35" s="178" t="str">
        <f>VLOOKUP(B34,B$6:$I$32,B$36,FALSE)</f>
        <v>Schaffhouse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Schwyz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8" t="s">
        <v>114</v>
      </c>
      <c r="B37" s="176">
        <f t="shared" ref="B37:G37" si="2">MAX(B6:B31)</f>
        <v>0.77612242665556641</v>
      </c>
      <c r="C37" s="176">
        <f t="shared" si="2"/>
        <v>9.1322709967651336E-2</v>
      </c>
      <c r="D37" s="176">
        <f t="shared" si="2"/>
        <v>0.1031960249382444</v>
      </c>
      <c r="E37" s="176">
        <f t="shared" si="2"/>
        <v>0.32292533376710414</v>
      </c>
      <c r="F37" s="176">
        <f t="shared" si="2"/>
        <v>0.19880306081706678</v>
      </c>
      <c r="G37" s="177">
        <f t="shared" si="2"/>
        <v>4.3162787565157026E-2</v>
      </c>
    </row>
    <row r="38" spans="1:10">
      <c r="A38" s="189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Bâle-Ville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2012-03-06T13:43:13Z</cp:lastPrinted>
  <dcterms:created xsi:type="dcterms:W3CDTF">2010-11-03T16:06:04Z</dcterms:created>
  <dcterms:modified xsi:type="dcterms:W3CDTF">2013-10-09T13:05:53Z</dcterms:modified>
</cp:coreProperties>
</file>