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-120" windowWidth="20730" windowHeight="6060"/>
  </bookViews>
  <sheets>
    <sheet name="Info" sheetId="1" r:id="rId1"/>
    <sheet name="CCS_A" sheetId="2" r:id="rId2"/>
    <sheet name="CCS_B" sheetId="3" r:id="rId3"/>
    <sheet name="CCS_C" sheetId="4" r:id="rId4"/>
    <sheet name="Indice" sheetId="5" r:id="rId5"/>
    <sheet name="CCS_AC_Total" sheetId="6" r:id="rId6"/>
  </sheets>
  <definedNames>
    <definedName name="_xlnm.Print_Area">#REF!</definedName>
    <definedName name="_xlnm.Print_Titles">#REF!</definedName>
  </definedNames>
  <calcPr calcId="125725" iterateDelta="252"/>
</workbook>
</file>

<file path=xl/calcChain.xml><?xml version="1.0" encoding="utf-8"?>
<calcChain xmlns="http://schemas.openxmlformats.org/spreadsheetml/2006/main">
  <c r="C32" i="6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G3"/>
  <c r="B1"/>
  <c r="B34" i="5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K3"/>
  <c r="A1"/>
  <c r="B34" i="4"/>
  <c r="D34" s="1"/>
  <c r="B33"/>
  <c r="D33" s="1"/>
  <c r="D34" i="5" s="1"/>
  <c r="B32" i="4"/>
  <c r="D32" s="1"/>
  <c r="D33" i="5" s="1"/>
  <c r="B31" i="4"/>
  <c r="D31" s="1"/>
  <c r="D32" i="5" s="1"/>
  <c r="B30" i="4"/>
  <c r="D30" s="1"/>
  <c r="D31" i="5" s="1"/>
  <c r="B29" i="4"/>
  <c r="D29" s="1"/>
  <c r="D30" i="5" s="1"/>
  <c r="B28" i="4"/>
  <c r="D28" s="1"/>
  <c r="D29" i="5" s="1"/>
  <c r="B27" i="4"/>
  <c r="D27" s="1"/>
  <c r="D28" i="5" s="1"/>
  <c r="B26" i="4"/>
  <c r="D26" s="1"/>
  <c r="D27" i="5" s="1"/>
  <c r="B25" i="4"/>
  <c r="D25" s="1"/>
  <c r="D26" i="5" s="1"/>
  <c r="B24" i="4"/>
  <c r="D24" s="1"/>
  <c r="D25" i="5" s="1"/>
  <c r="B23" i="4"/>
  <c r="D23" s="1"/>
  <c r="D24" i="5" s="1"/>
  <c r="B22" i="4"/>
  <c r="D22" s="1"/>
  <c r="D23" i="5" s="1"/>
  <c r="B21" i="4"/>
  <c r="D21" s="1"/>
  <c r="D22" i="5" s="1"/>
  <c r="B20" i="4"/>
  <c r="D20" s="1"/>
  <c r="D21" i="5" s="1"/>
  <c r="B19" i="4"/>
  <c r="D19" s="1"/>
  <c r="D20" i="5" s="1"/>
  <c r="B18" i="4"/>
  <c r="D18" s="1"/>
  <c r="D19" i="5" s="1"/>
  <c r="B17" i="4"/>
  <c r="D17" s="1"/>
  <c r="D18" i="5" s="1"/>
  <c r="B16" i="4"/>
  <c r="D16" s="1"/>
  <c r="D17" i="5" s="1"/>
  <c r="B15" i="4"/>
  <c r="D15" s="1"/>
  <c r="D16" i="5" s="1"/>
  <c r="B14" i="4"/>
  <c r="D14" s="1"/>
  <c r="D15" i="5" s="1"/>
  <c r="B13" i="4"/>
  <c r="D13" s="1"/>
  <c r="D14" i="5" s="1"/>
  <c r="B12" i="4"/>
  <c r="D12" s="1"/>
  <c r="D13" i="5" s="1"/>
  <c r="B11" i="4"/>
  <c r="D11" s="1"/>
  <c r="D12" i="5" s="1"/>
  <c r="B10" i="4"/>
  <c r="D10" s="1"/>
  <c r="D11" i="5" s="1"/>
  <c r="B9" i="4"/>
  <c r="D9" s="1"/>
  <c r="D10" i="5" s="1"/>
  <c r="B8" i="4"/>
  <c r="D8" s="1"/>
  <c r="D9" i="5" s="1"/>
  <c r="B7" i="4"/>
  <c r="D3"/>
  <c r="A1"/>
  <c r="D34" i="3"/>
  <c r="D33"/>
  <c r="C34" i="5" s="1"/>
  <c r="D32" i="3"/>
  <c r="C33" i="5" s="1"/>
  <c r="D31" i="3"/>
  <c r="C32" i="5" s="1"/>
  <c r="D30" i="3"/>
  <c r="C31" i="5" s="1"/>
  <c r="D29" i="3"/>
  <c r="C30" i="5" s="1"/>
  <c r="D28" i="3"/>
  <c r="C29" i="5" s="1"/>
  <c r="D27" i="3"/>
  <c r="C28" i="5" s="1"/>
  <c r="D26" i="3"/>
  <c r="C27" i="5" s="1"/>
  <c r="D25" i="3"/>
  <c r="C26" i="5" s="1"/>
  <c r="D24" i="3"/>
  <c r="C25" i="5" s="1"/>
  <c r="D23" i="3"/>
  <c r="C24" i="5" s="1"/>
  <c r="D22" i="3"/>
  <c r="C23" i="5" s="1"/>
  <c r="D21" i="3"/>
  <c r="C22" i="5" s="1"/>
  <c r="D20" i="3"/>
  <c r="C21" i="5" s="1"/>
  <c r="D19" i="3"/>
  <c r="C20" i="5" s="1"/>
  <c r="D18" i="3"/>
  <c r="C19" i="5" s="1"/>
  <c r="D17" i="3"/>
  <c r="C18" i="5" s="1"/>
  <c r="D16" i="3"/>
  <c r="C17" i="5" s="1"/>
  <c r="D15" i="3"/>
  <c r="C16" i="5" s="1"/>
  <c r="D14" i="3"/>
  <c r="C15" i="5" s="1"/>
  <c r="D13" i="3"/>
  <c r="C14" i="5" s="1"/>
  <c r="D12" i="3"/>
  <c r="C13" i="5" s="1"/>
  <c r="D11" i="3"/>
  <c r="C12" i="5" s="1"/>
  <c r="D10" i="3"/>
  <c r="C11" i="5" s="1"/>
  <c r="D9" i="3"/>
  <c r="C10" i="5" s="1"/>
  <c r="D8" i="3"/>
  <c r="C9" i="5" s="1"/>
  <c r="D3" i="3"/>
  <c r="A1"/>
  <c r="B3" i="2"/>
  <c r="A1"/>
  <c r="A6" i="1"/>
  <c r="B37" i="5" l="1"/>
  <c r="C34" i="6"/>
  <c r="D37" i="5"/>
  <c r="G12" s="1"/>
  <c r="J12" s="1"/>
  <c r="D36"/>
  <c r="G16"/>
  <c r="J16" s="1"/>
  <c r="G13"/>
  <c r="J13" s="1"/>
  <c r="G17"/>
  <c r="J17" s="1"/>
  <c r="G21"/>
  <c r="J21" s="1"/>
  <c r="G25"/>
  <c r="J25" s="1"/>
  <c r="G29"/>
  <c r="J29" s="1"/>
  <c r="G33"/>
  <c r="J33" s="1"/>
  <c r="G14"/>
  <c r="J14" s="1"/>
  <c r="G20"/>
  <c r="J20" s="1"/>
  <c r="G24"/>
  <c r="J24" s="1"/>
  <c r="G28"/>
  <c r="J28" s="1"/>
  <c r="G32"/>
  <c r="J32" s="1"/>
  <c r="C37"/>
  <c r="C36"/>
  <c r="F9"/>
  <c r="B36"/>
  <c r="E10" l="1"/>
  <c r="H10" s="1"/>
  <c r="G34"/>
  <c r="J34" s="1"/>
  <c r="G30"/>
  <c r="J30" s="1"/>
  <c r="G26"/>
  <c r="J26" s="1"/>
  <c r="G22"/>
  <c r="J22" s="1"/>
  <c r="G18"/>
  <c r="J18" s="1"/>
  <c r="G10"/>
  <c r="J10" s="1"/>
  <c r="G31"/>
  <c r="J31" s="1"/>
  <c r="G27"/>
  <c r="J27" s="1"/>
  <c r="G23"/>
  <c r="J23" s="1"/>
  <c r="G19"/>
  <c r="J19" s="1"/>
  <c r="G15"/>
  <c r="J15" s="1"/>
  <c r="G11"/>
  <c r="J11" s="1"/>
  <c r="G9"/>
  <c r="E33"/>
  <c r="H33" s="1"/>
  <c r="E25"/>
  <c r="H25" s="1"/>
  <c r="E17"/>
  <c r="H17" s="1"/>
  <c r="E30"/>
  <c r="H30" s="1"/>
  <c r="E22"/>
  <c r="H22" s="1"/>
  <c r="K22" s="1"/>
  <c r="D20" i="6" s="1"/>
  <c r="E29" i="5"/>
  <c r="H29" s="1"/>
  <c r="E21"/>
  <c r="H21" s="1"/>
  <c r="E13"/>
  <c r="H13" s="1"/>
  <c r="E34"/>
  <c r="H34" s="1"/>
  <c r="E26"/>
  <c r="H26" s="1"/>
  <c r="F10"/>
  <c r="I10" s="1"/>
  <c r="K10" s="1"/>
  <c r="D8" i="6" s="1"/>
  <c r="G36" i="5"/>
  <c r="J9"/>
  <c r="E31"/>
  <c r="H31" s="1"/>
  <c r="E27"/>
  <c r="H27" s="1"/>
  <c r="E23"/>
  <c r="H23" s="1"/>
  <c r="E19"/>
  <c r="H19" s="1"/>
  <c r="E15"/>
  <c r="H15" s="1"/>
  <c r="E11"/>
  <c r="H11" s="1"/>
  <c r="E9"/>
  <c r="E32"/>
  <c r="H32" s="1"/>
  <c r="E28"/>
  <c r="H28" s="1"/>
  <c r="E24"/>
  <c r="H24" s="1"/>
  <c r="E20"/>
  <c r="H20" s="1"/>
  <c r="E16"/>
  <c r="H16" s="1"/>
  <c r="E12"/>
  <c r="H12" s="1"/>
  <c r="F28"/>
  <c r="I28" s="1"/>
  <c r="F20"/>
  <c r="I20" s="1"/>
  <c r="F12"/>
  <c r="I12" s="1"/>
  <c r="F31"/>
  <c r="I31" s="1"/>
  <c r="F27"/>
  <c r="I27" s="1"/>
  <c r="F23"/>
  <c r="I23" s="1"/>
  <c r="F19"/>
  <c r="I19" s="1"/>
  <c r="F15"/>
  <c r="I15" s="1"/>
  <c r="F11"/>
  <c r="I11" s="1"/>
  <c r="F30"/>
  <c r="I30" s="1"/>
  <c r="F22"/>
  <c r="I22" s="1"/>
  <c r="F14"/>
  <c r="I14" s="1"/>
  <c r="I9"/>
  <c r="K30"/>
  <c r="D28" i="6" s="1"/>
  <c r="E18" i="5"/>
  <c r="H18" s="1"/>
  <c r="E14"/>
  <c r="H14" s="1"/>
  <c r="F32"/>
  <c r="I32" s="1"/>
  <c r="F24"/>
  <c r="I24" s="1"/>
  <c r="F16"/>
  <c r="I16" s="1"/>
  <c r="F33"/>
  <c r="I33" s="1"/>
  <c r="F29"/>
  <c r="I29" s="1"/>
  <c r="K29" s="1"/>
  <c r="D27" i="6" s="1"/>
  <c r="F25" i="5"/>
  <c r="I25" s="1"/>
  <c r="K25" s="1"/>
  <c r="D23" i="6" s="1"/>
  <c r="F21" i="5"/>
  <c r="I21" s="1"/>
  <c r="K21" s="1"/>
  <c r="D19" i="6" s="1"/>
  <c r="F17" i="5"/>
  <c r="I17" s="1"/>
  <c r="F13"/>
  <c r="I13" s="1"/>
  <c r="K13" s="1"/>
  <c r="D11" i="6" s="1"/>
  <c r="F34" i="5"/>
  <c r="I34" s="1"/>
  <c r="F26"/>
  <c r="I26" s="1"/>
  <c r="K26" s="1"/>
  <c r="D24" i="6" s="1"/>
  <c r="F18" i="5"/>
  <c r="I18" s="1"/>
  <c r="K34" l="1"/>
  <c r="D32" i="6" s="1"/>
  <c r="K17" i="5"/>
  <c r="D15" i="6" s="1"/>
  <c r="K33" i="5"/>
  <c r="D31" i="6" s="1"/>
  <c r="K14" i="5"/>
  <c r="D12" i="6" s="1"/>
  <c r="G37" i="5"/>
  <c r="E37"/>
  <c r="E36"/>
  <c r="H9"/>
  <c r="J36"/>
  <c r="J37"/>
  <c r="K18"/>
  <c r="D16" i="6" s="1"/>
  <c r="F36" i="5"/>
  <c r="K12"/>
  <c r="D10" i="6" s="1"/>
  <c r="K20" i="5"/>
  <c r="D18" i="6" s="1"/>
  <c r="K28" i="5"/>
  <c r="D26" i="6" s="1"/>
  <c r="K15" i="5"/>
  <c r="D13" i="6" s="1"/>
  <c r="K23" i="5"/>
  <c r="D21" i="6" s="1"/>
  <c r="K31" i="5"/>
  <c r="D29" i="6" s="1"/>
  <c r="I37" i="5"/>
  <c r="I36"/>
  <c r="F37"/>
  <c r="K16"/>
  <c r="D14" i="6" s="1"/>
  <c r="K24" i="5"/>
  <c r="D22" i="6" s="1"/>
  <c r="K32" i="5"/>
  <c r="D30" i="6" s="1"/>
  <c r="K11" i="5"/>
  <c r="D9" i="6" s="1"/>
  <c r="K19" i="5"/>
  <c r="D17" i="6" s="1"/>
  <c r="K27" i="5"/>
  <c r="D25" i="6" s="1"/>
  <c r="K9" i="5" l="1"/>
  <c r="H37"/>
  <c r="H36"/>
  <c r="D7" i="6" l="1"/>
  <c r="K37" i="5"/>
  <c r="K36"/>
  <c r="D36" i="6" l="1"/>
  <c r="D35"/>
  <c r="E7" s="1"/>
  <c r="E8" l="1"/>
  <c r="E15"/>
  <c r="E31"/>
  <c r="E11"/>
  <c r="E27"/>
  <c r="E12"/>
  <c r="E28"/>
  <c r="E32"/>
  <c r="E23"/>
  <c r="E24"/>
  <c r="E19"/>
  <c r="E20"/>
  <c r="E25"/>
  <c r="E22"/>
  <c r="E13"/>
  <c r="E17"/>
  <c r="E14"/>
  <c r="E26"/>
  <c r="E9"/>
  <c r="E29"/>
  <c r="E18"/>
  <c r="E30"/>
  <c r="E21"/>
  <c r="E10"/>
  <c r="E16"/>
  <c r="E35" l="1"/>
  <c r="E36"/>
  <c r="F7" s="1"/>
  <c r="F31" l="1"/>
  <c r="F19"/>
  <c r="F8"/>
  <c r="F27"/>
  <c r="F23"/>
  <c r="F25"/>
  <c r="F14"/>
  <c r="F18"/>
  <c r="F16"/>
  <c r="F11"/>
  <c r="F32"/>
  <c r="F20"/>
  <c r="F17"/>
  <c r="F29"/>
  <c r="F10"/>
  <c r="F28"/>
  <c r="F13"/>
  <c r="F9"/>
  <c r="F21"/>
  <c r="F15"/>
  <c r="F12"/>
  <c r="F24"/>
  <c r="F22"/>
  <c r="F26"/>
  <c r="F30"/>
  <c r="F34" l="1"/>
  <c r="G7" s="1"/>
  <c r="G15" l="1"/>
  <c r="G8"/>
  <c r="G32"/>
  <c r="G27"/>
  <c r="G18"/>
  <c r="G20"/>
  <c r="G19"/>
  <c r="G25"/>
  <c r="G11"/>
  <c r="G29"/>
  <c r="G28"/>
  <c r="G26"/>
  <c r="G14"/>
  <c r="G9"/>
  <c r="G24"/>
  <c r="G31"/>
  <c r="G23"/>
  <c r="G16"/>
  <c r="G17"/>
  <c r="G13"/>
  <c r="G12"/>
  <c r="G30"/>
  <c r="G10"/>
  <c r="G21"/>
  <c r="G22"/>
  <c r="G34" l="1"/>
</calcChain>
</file>

<file path=xl/sharedStrings.xml><?xml version="1.0" encoding="utf-8"?>
<sst xmlns="http://schemas.openxmlformats.org/spreadsheetml/2006/main" count="240" uniqueCount="102">
  <si>
    <t>Compensation des charges excessives dues à des facteurs socio-démographiques A-C</t>
  </si>
  <si>
    <t>(CCS-AC)</t>
  </si>
  <si>
    <t>Feuille d'excel</t>
  </si>
  <si>
    <t>Contenu</t>
  </si>
  <si>
    <t>CCS_A</t>
  </si>
  <si>
    <t>Pauvreté</t>
  </si>
  <si>
    <t>CCS_B</t>
  </si>
  <si>
    <t>Structure d’âge</t>
  </si>
  <si>
    <t>CCS_C</t>
  </si>
  <si>
    <t>Intégration des étrangers</t>
  </si>
  <si>
    <t>Indice</t>
  </si>
  <si>
    <t>Indice de charges</t>
  </si>
  <si>
    <t>CCS_AC_Total</t>
  </si>
  <si>
    <t>Paiements CCS AC</t>
  </si>
  <si>
    <t>Informations</t>
  </si>
  <si>
    <t>Environnement</t>
  </si>
  <si>
    <t>Produktion</t>
  </si>
  <si>
    <t>Type</t>
  </si>
  <si>
    <t>Berechnung</t>
  </si>
  <si>
    <t>WS</t>
  </si>
  <si>
    <t>FA_2014_20130902</t>
  </si>
  <si>
    <t>SWS</t>
  </si>
  <si>
    <t>LA_2014_20130902</t>
  </si>
  <si>
    <t>AnRef</t>
  </si>
  <si>
    <t>Pauvreté (indicateur de pauvreté de l'OFS)</t>
  </si>
  <si>
    <t>Canton</t>
  </si>
  <si>
    <t>Part des bénéficiaires de l'aide sociale
(en %)</t>
  </si>
  <si>
    <t>Année de calcul</t>
  </si>
  <si>
    <t>Zurich</t>
  </si>
  <si>
    <t>Berne</t>
  </si>
  <si>
    <t>Lucerne</t>
  </si>
  <si>
    <t>Uri</t>
  </si>
  <si>
    <t>Schwyz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</si>
  <si>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</si>
  <si>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</si>
  <si>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</si>
  <si>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</si>
  <si>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</si>
  <si>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</si>
  <si>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</si>
  <si>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</si>
  <si>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</si>
  <si>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Rh.-Ext.</t>
  </si>
  <si>
    <t>Appenzell Rh.-Int.</t>
  </si>
  <si>
    <t>St-Gall</t>
  </si>
  <si>
    <t>Grisons</t>
  </si>
  <si>
    <t>Argovie</t>
  </si>
  <si>
    <t>Thurgovie</t>
  </si>
  <si>
    <t>Tessin</t>
  </si>
  <si>
    <t>Vaud</t>
  </si>
  <si>
    <t>Valais</t>
  </si>
  <si>
    <t>Neuchâtel</t>
  </si>
  <si>
    <t>Genève</t>
  </si>
  <si>
    <t>Jura</t>
  </si>
  <si>
    <t>Structure d’âge (part des habitants de plus de 80 ans à la population totale)</t>
  </si>
  <si>
    <t>Colonne</t>
  </si>
  <si>
    <t>B</t>
  </si>
  <si>
    <t>C</t>
  </si>
  <si>
    <t>Formule</t>
  </si>
  <si>
    <t>D = C / B</t>
  </si>
  <si>
    <t>Population résidente permanente</t>
  </si>
  <si>
    <t>Nombre d'habitants très âgés</t>
  </si>
  <si>
    <t>Indicateur</t>
  </si>
  <si>
    <t>Total</t>
  </si>
  <si>
    <t>Intégration des étrangers (part des étrangers* à la population totale)</t>
  </si>
  <si>
    <t>D</t>
  </si>
  <si>
    <t>Nombre d'étrangers*</t>
  </si>
  <si>
    <t>* Etrangers provenant de pays autres que la Suisse et les Etats limitrophes
  avec une durée maximale de séjour de 12 ans (diplomates inclus).</t>
  </si>
  <si>
    <t>E</t>
  </si>
  <si>
    <t>F</t>
  </si>
  <si>
    <t>G</t>
  </si>
  <si>
    <t>H</t>
  </si>
  <si>
    <t>I</t>
  </si>
  <si>
    <t>J</t>
  </si>
  <si>
    <t>K</t>
  </si>
  <si>
    <t>(B-B[moy])/B[ét]</t>
  </si>
  <si>
    <t>(C-C[moy])/C[ét]</t>
  </si>
  <si>
    <t>(D-D[moy])/D[ét]</t>
  </si>
  <si>
    <r>
      <rPr>
        <sz val="10"/>
        <rFont val="Arial"/>
        <family val="2"/>
      </rPr>
      <t xml:space="preserve">E * </t>
    </r>
    <r>
      <rPr>
        <sz val="8"/>
        <rFont val="Symbol"/>
        <family val="1"/>
        <charset val="2"/>
      </rPr>
      <t>w</t>
    </r>
  </si>
  <si>
    <r>
      <rPr>
        <sz val="10"/>
        <rFont val="Arial"/>
        <family val="2"/>
      </rPr>
      <t xml:space="preserve">F * </t>
    </r>
    <r>
      <rPr>
        <sz val="8"/>
        <rFont val="Symbol"/>
        <family val="1"/>
        <charset val="2"/>
      </rPr>
      <t>w</t>
    </r>
  </si>
  <si>
    <r>
      <rPr>
        <sz val="10"/>
        <rFont val="Arial"/>
        <family val="2"/>
      </rPr>
      <t xml:space="preserve">G * </t>
    </r>
    <r>
      <rPr>
        <sz val="8"/>
        <rFont val="Symbol"/>
        <family val="1"/>
        <charset val="2"/>
      </rPr>
      <t>w</t>
    </r>
  </si>
  <si>
    <t>H + I + J</t>
  </si>
  <si>
    <t>Indicateurs partiels</t>
  </si>
  <si>
    <t>Indicateurs partiels standardisés</t>
  </si>
  <si>
    <t>Indicateurs partiels standardisés pondérés</t>
  </si>
  <si>
    <t>Pauvreté
(CCS A)</t>
  </si>
  <si>
    <t>Age
(CCS B)</t>
  </si>
  <si>
    <t>Intégration des étrangers (CCS C)</t>
  </si>
  <si>
    <r>
      <rPr>
        <sz val="10"/>
        <rFont val="Arial"/>
        <family val="2"/>
      </rPr>
      <t>poids (</t>
    </r>
    <r>
      <rPr>
        <i/>
        <sz val="10"/>
        <rFont val="Symbol"/>
        <family val="1"/>
        <charset val="2"/>
      </rPr>
      <t>w</t>
    </r>
    <r>
      <rPr>
        <i/>
        <sz val="10"/>
        <rFont val="Arial"/>
        <family val="2"/>
      </rPr>
      <t>)</t>
    </r>
  </si>
  <si>
    <t>moyenne (moy)</t>
  </si>
  <si>
    <t>écart-type (ét)</t>
  </si>
  <si>
    <t>Somme de compensation (Dot)</t>
  </si>
  <si>
    <r>
      <rPr>
        <sz val="8"/>
        <rFont val="Arial"/>
        <family val="2"/>
      </rPr>
      <t>D - D[</t>
    </r>
    <r>
      <rPr>
        <sz val="8"/>
        <color indexed="8"/>
        <rFont val="Arial"/>
        <family val="2"/>
      </rPr>
      <t>min]</t>
    </r>
  </si>
  <si>
    <r>
      <rPr>
        <sz val="8"/>
        <rFont val="Arial"/>
        <family val="2"/>
      </rPr>
      <t>C * (E - E[</t>
    </r>
    <r>
      <rPr>
        <sz val="8"/>
        <color indexed="8"/>
        <rFont val="Arial"/>
        <family val="2"/>
      </rPr>
      <t>moy])</t>
    </r>
  </si>
  <si>
    <r>
      <rPr>
        <sz val="8"/>
        <rFont val="Arial"/>
        <family val="2"/>
      </rPr>
      <t>F / F[</t>
    </r>
    <r>
      <rPr>
        <sz val="8"/>
        <color indexed="8"/>
        <rFont val="Arial"/>
        <family val="2"/>
      </rPr>
      <t>Somme] * Dot</t>
    </r>
  </si>
  <si>
    <t>Indice de charges arrondi</t>
  </si>
  <si>
    <t>Coefficient de charges</t>
  </si>
  <si>
    <t>Charges spéciales déterminantes</t>
  </si>
  <si>
    <t>Contributions</t>
  </si>
  <si>
    <t>Somme</t>
  </si>
  <si>
    <t>Minimum [min]</t>
  </si>
  <si>
    <t>Moyenne [moy]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</si>
</sst>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%"/>
    <numFmt numFmtId="166" formatCode="0.000%"/>
  </numFmts>
  <fonts count="23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8"/>
      <color indexed="8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sz val="10"/>
      <name val="Arial"/>
      <family val="2"/>
    </font>
    <font>
      <i/>
      <sz val="10"/>
      <name val="Symbol"/>
      <family val="1"/>
      <charset val="2"/>
    </font>
    <font>
      <sz val="8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 style="thin">
        <color rgb="FF000000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rgb="FF000000"/>
      </top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auto="1"/>
      </right>
      <top style="thin">
        <color rgb="FF000000"/>
      </top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thin">
        <color auto="1"/>
      </right>
      <top/>
      <bottom style="thin">
        <color rgb="FF000000"/>
      </bottom>
      <diagonal/>
    </border>
    <border diagonalUp="1" diagonalDown="1">
      <left style="thin">
        <color auto="1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auto="1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auto="1"/>
      </top>
      <bottom style="thin">
        <color rgb="FF000000"/>
      </bottom>
      <diagonal/>
    </border>
    <border diagonalUp="1" diagonalDown="1">
      <left/>
      <right/>
      <top style="thin">
        <color auto="1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auto="1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auto="1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auto="1"/>
      </top>
      <bottom/>
      <diagonal/>
    </border>
    <border diagonalUp="1" diagonalDown="1">
      <left style="thin">
        <color rgb="FF000000"/>
      </left>
      <right style="thin">
        <color auto="1"/>
      </right>
      <top/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 style="thin">
        <color auto="1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9" fillId="0" borderId="4" xfId="0" applyFont="1" applyFill="1" applyBorder="1"/>
    <xf numFmtId="1" fontId="10" fillId="0" borderId="5" xfId="0" applyNumberFormat="1" applyFont="1" applyFill="1" applyBorder="1" applyAlignment="1" applyProtection="1">
      <alignment horizontal="left" vertical="top"/>
      <protection locked="0"/>
    </xf>
    <xf numFmtId="1" fontId="10" fillId="0" borderId="6" xfId="0" applyNumberFormat="1" applyFont="1" applyFill="1" applyBorder="1" applyAlignment="1" applyProtection="1">
      <alignment horizontal="left" vertical="top"/>
      <protection locked="0"/>
    </xf>
    <xf numFmtId="0" fontId="9" fillId="0" borderId="7" xfId="0" applyFont="1" applyFill="1" applyBorder="1"/>
    <xf numFmtId="1" fontId="10" fillId="0" borderId="8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/>
    <xf numFmtId="0" fontId="9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0" fillId="0" borderId="0" xfId="0" applyFont="1" applyFill="1" applyAlignment="1">
      <alignment wrapText="1"/>
    </xf>
    <xf numFmtId="0" fontId="17" fillId="0" borderId="0" xfId="0" applyFont="1" applyFill="1" applyBorder="1"/>
    <xf numFmtId="0" fontId="5" fillId="0" borderId="0" xfId="0" applyFont="1" applyFill="1" applyBorder="1" applyAlignment="1">
      <alignment wrapText="1"/>
    </xf>
    <xf numFmtId="0" fontId="11" fillId="0" borderId="0" xfId="0" applyFont="1" applyFill="1" applyAlignment="1">
      <alignment horizontal="right"/>
    </xf>
    <xf numFmtId="0" fontId="1" fillId="0" borderId="9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0" fontId="11" fillId="0" borderId="11" xfId="0" applyFont="1" applyFill="1" applyBorder="1" applyAlignment="1">
      <alignment horizontal="right" wrapText="1"/>
    </xf>
    <xf numFmtId="1" fontId="11" fillId="0" borderId="12" xfId="0" applyNumberFormat="1" applyFont="1" applyFill="1" applyBorder="1" applyAlignment="1" applyProtection="1">
      <alignment horizontal="right"/>
      <protection locked="0"/>
    </xf>
    <xf numFmtId="0" fontId="0" fillId="0" borderId="13" xfId="0" applyFont="1" applyFill="1" applyBorder="1"/>
    <xf numFmtId="10" fontId="3" fillId="0" borderId="14" xfId="0" applyNumberFormat="1" applyFont="1" applyFill="1" applyBorder="1" applyAlignment="1" applyProtection="1">
      <alignment vertical="center"/>
      <protection locked="0"/>
    </xf>
    <xf numFmtId="0" fontId="0" fillId="3" borderId="4" xfId="0" applyFont="1" applyFill="1" applyBorder="1"/>
    <xf numFmtId="10" fontId="3" fillId="3" borderId="15" xfId="0" applyNumberFormat="1" applyFont="1" applyFill="1" applyBorder="1" applyAlignment="1" applyProtection="1">
      <alignment vertical="center"/>
      <protection locked="0"/>
    </xf>
    <xf numFmtId="0" fontId="0" fillId="0" borderId="4" xfId="0" applyFont="1" applyFill="1" applyBorder="1"/>
    <xf numFmtId="10" fontId="3" fillId="0" borderId="15" xfId="0" applyNumberFormat="1" applyFont="1" applyFill="1" applyBorder="1" applyAlignment="1" applyProtection="1">
      <alignment vertical="center"/>
      <protection locked="0"/>
    </xf>
    <xf numFmtId="0" fontId="0" fillId="3" borderId="7" xfId="0" applyFont="1" applyFill="1" applyBorder="1"/>
    <xf numFmtId="10" fontId="3" fillId="3" borderId="16" xfId="0" applyNumberFormat="1" applyFont="1" applyFill="1" applyBorder="1" applyAlignment="1" applyProtection="1">
      <alignment vertical="center"/>
      <protection locked="0"/>
    </xf>
    <xf numFmtId="0" fontId="12" fillId="0" borderId="9" xfId="0" applyFont="1" applyFill="1" applyBorder="1" applyAlignment="1">
      <alignment horizontal="right" wrapText="1"/>
    </xf>
    <xf numFmtId="1" fontId="0" fillId="0" borderId="17" xfId="0" applyNumberFormat="1" applyFont="1" applyFill="1" applyBorder="1" applyAlignment="1" applyProtection="1">
      <alignment horizontal="right"/>
      <protection locked="0"/>
    </xf>
    <xf numFmtId="0" fontId="0" fillId="0" borderId="3" xfId="0" applyFont="1" applyFill="1" applyBorder="1" applyAlignment="1">
      <alignment horizontal="right"/>
    </xf>
    <xf numFmtId="0" fontId="11" fillId="0" borderId="0" xfId="0" applyFont="1" applyFill="1"/>
    <xf numFmtId="0" fontId="13" fillId="0" borderId="9" xfId="0" applyFont="1" applyFill="1" applyBorder="1" applyAlignment="1">
      <alignment horizontal="right" wrapText="1"/>
    </xf>
    <xf numFmtId="1" fontId="8" fillId="0" borderId="17" xfId="0" applyNumberFormat="1" applyFont="1" applyFill="1" applyBorder="1" applyAlignment="1" applyProtection="1">
      <alignment horizontal="right"/>
      <protection locked="0"/>
    </xf>
    <xf numFmtId="0" fontId="8" fillId="0" borderId="3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right" wrapText="1"/>
    </xf>
    <xf numFmtId="0" fontId="1" fillId="0" borderId="19" xfId="0" applyFont="1" applyFill="1" applyBorder="1" applyAlignment="1">
      <alignment horizontal="right" wrapText="1"/>
    </xf>
    <xf numFmtId="0" fontId="1" fillId="0" borderId="20" xfId="0" applyFont="1" applyFill="1" applyBorder="1" applyAlignment="1">
      <alignment horizontal="right"/>
    </xf>
    <xf numFmtId="0" fontId="11" fillId="0" borderId="21" xfId="0" applyFont="1" applyFill="1" applyBorder="1" applyAlignment="1">
      <alignment horizontal="right" wrapText="1"/>
    </xf>
    <xf numFmtId="1" fontId="1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>
      <alignment horizontal="right"/>
    </xf>
    <xf numFmtId="3" fontId="3" fillId="0" borderId="24" xfId="0" applyNumberFormat="1" applyFont="1" applyFill="1" applyBorder="1" applyAlignment="1" applyProtection="1">
      <alignment vertical="center"/>
      <protection locked="0"/>
    </xf>
    <xf numFmtId="10" fontId="0" fillId="0" borderId="14" xfId="0" applyNumberFormat="1" applyFont="1" applyFill="1" applyBorder="1" applyAlignment="1">
      <alignment vertical="center"/>
    </xf>
    <xf numFmtId="3" fontId="3" fillId="3" borderId="0" xfId="0" applyNumberFormat="1" applyFont="1" applyFill="1" applyBorder="1" applyAlignment="1" applyProtection="1">
      <alignment vertical="center"/>
      <protection locked="0"/>
    </xf>
    <xf numFmtId="10" fontId="0" fillId="3" borderId="15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10" fontId="0" fillId="0" borderId="15" xfId="0" applyNumberFormat="1" applyFont="1" applyFill="1" applyBorder="1" applyAlignment="1">
      <alignment vertical="center"/>
    </xf>
    <xf numFmtId="0" fontId="14" fillId="0" borderId="9" xfId="0" applyFont="1" applyFill="1" applyBorder="1" applyAlignment="1">
      <alignment vertical="center" wrapText="1"/>
    </xf>
    <xf numFmtId="3" fontId="15" fillId="0" borderId="17" xfId="0" applyNumberFormat="1" applyFont="1" applyFill="1" applyBorder="1" applyAlignment="1" applyProtection="1">
      <alignment vertical="center"/>
      <protection locked="0"/>
    </xf>
    <xf numFmtId="10" fontId="1" fillId="0" borderId="10" xfId="0" applyNumberFormat="1" applyFont="1" applyFill="1" applyBorder="1" applyAlignment="1">
      <alignment vertical="center"/>
    </xf>
    <xf numFmtId="3" fontId="0" fillId="0" borderId="24" xfId="0" applyNumberFormat="1" applyFont="1" applyFill="1" applyBorder="1" applyAlignment="1">
      <alignment vertical="center"/>
    </xf>
    <xf numFmtId="3" fontId="0" fillId="3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1" fillId="0" borderId="17" xfId="0" applyNumberFormat="1" applyFont="1" applyFill="1" applyBorder="1" applyAlignment="1">
      <alignment vertical="center"/>
    </xf>
    <xf numFmtId="0" fontId="17" fillId="0" borderId="0" xfId="0" applyFont="1" applyFill="1"/>
    <xf numFmtId="1" fontId="4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Alignment="1">
      <alignment horizontal="left" wrapText="1"/>
    </xf>
    <xf numFmtId="1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Alignment="1">
      <alignment wrapText="1"/>
    </xf>
    <xf numFmtId="0" fontId="12" fillId="0" borderId="25" xfId="0" applyFont="1" applyFill="1" applyBorder="1" applyAlignment="1">
      <alignment horizontal="right" wrapText="1"/>
    </xf>
    <xf numFmtId="1" fontId="12" fillId="0" borderId="26" xfId="0" applyNumberFormat="1" applyFont="1" applyFill="1" applyBorder="1" applyAlignment="1" applyProtection="1">
      <alignment horizontal="right"/>
      <protection locked="0"/>
    </xf>
    <xf numFmtId="0" fontId="12" fillId="0" borderId="27" xfId="0" applyFont="1" applyFill="1" applyBorder="1" applyAlignment="1">
      <alignment horizontal="right" wrapText="1"/>
    </xf>
    <xf numFmtId="0" fontId="12" fillId="0" borderId="26" xfId="0" applyFont="1" applyFill="1" applyBorder="1" applyAlignment="1">
      <alignment horizontal="right" wrapText="1"/>
    </xf>
    <xf numFmtId="0" fontId="12" fillId="0" borderId="28" xfId="0" applyFont="1" applyFill="1" applyBorder="1" applyAlignment="1">
      <alignment horizontal="right" wrapText="1"/>
    </xf>
    <xf numFmtId="0" fontId="8" fillId="0" borderId="0" xfId="0" applyFont="1" applyFill="1"/>
    <xf numFmtId="0" fontId="11" fillId="0" borderId="2" xfId="0" applyFont="1" applyFill="1" applyBorder="1" applyAlignment="1">
      <alignment horizontal="right" wrapText="1"/>
    </xf>
    <xf numFmtId="0" fontId="6" fillId="0" borderId="22" xfId="0" applyFont="1" applyFill="1" applyBorder="1" applyAlignment="1">
      <alignment horizontal="right" wrapText="1"/>
    </xf>
    <xf numFmtId="0" fontId="6" fillId="0" borderId="29" xfId="0" applyFont="1" applyFill="1" applyBorder="1" applyAlignment="1">
      <alignment horizontal="right" wrapText="1"/>
    </xf>
    <xf numFmtId="0" fontId="8" fillId="0" borderId="30" xfId="0" applyFont="1" applyFill="1" applyBorder="1" applyAlignment="1">
      <alignment horizontal="right"/>
    </xf>
    <xf numFmtId="0" fontId="8" fillId="0" borderId="22" xfId="0" applyFont="1" applyFill="1" applyBorder="1" applyAlignment="1">
      <alignment horizontal="right"/>
    </xf>
    <xf numFmtId="0" fontId="8" fillId="0" borderId="29" xfId="0" applyFont="1" applyFill="1" applyBorder="1" applyAlignment="1">
      <alignment horizontal="right"/>
    </xf>
    <xf numFmtId="0" fontId="8" fillId="0" borderId="30" xfId="0" applyFont="1" applyFill="1" applyBorder="1" applyAlignment="1">
      <alignment horizontal="right" vertical="center" wrapText="1"/>
    </xf>
    <xf numFmtId="0" fontId="8" fillId="0" borderId="22" xfId="0" applyFont="1" applyFill="1" applyBorder="1" applyAlignment="1">
      <alignment horizontal="right" vertical="center" wrapText="1"/>
    </xf>
    <xf numFmtId="0" fontId="8" fillId="0" borderId="29" xfId="0" applyFont="1" applyFill="1" applyBorder="1" applyAlignment="1">
      <alignment horizontal="right" vertical="center" wrapText="1"/>
    </xf>
    <xf numFmtId="0" fontId="8" fillId="0" borderId="31" xfId="0" applyFont="1" applyFill="1" applyBorder="1" applyAlignment="1">
      <alignment horizontal="right"/>
    </xf>
    <xf numFmtId="0" fontId="1" fillId="0" borderId="32" xfId="0" applyFont="1" applyFill="1" applyBorder="1" applyAlignment="1">
      <alignment wrapText="1"/>
    </xf>
    <xf numFmtId="0" fontId="1" fillId="0" borderId="33" xfId="0" applyFont="1" applyFill="1" applyBorder="1" applyAlignment="1">
      <alignment wrapText="1"/>
    </xf>
    <xf numFmtId="0" fontId="1" fillId="0" borderId="9" xfId="0" applyFont="1" applyFill="1" applyBorder="1" applyAlignment="1">
      <alignment horizontal="right" wrapText="1"/>
    </xf>
    <xf numFmtId="0" fontId="1" fillId="0" borderId="17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right" wrapText="1"/>
    </xf>
    <xf numFmtId="0" fontId="0" fillId="0" borderId="17" xfId="0" applyFont="1" applyFill="1" applyBorder="1"/>
    <xf numFmtId="0" fontId="0" fillId="0" borderId="3" xfId="0" applyFont="1" applyFill="1" applyBorder="1"/>
    <xf numFmtId="164" fontId="16" fillId="0" borderId="1" xfId="0" applyNumberFormat="1" applyFont="1" applyFill="1" applyBorder="1"/>
    <xf numFmtId="164" fontId="16" fillId="0" borderId="17" xfId="0" applyNumberFormat="1" applyFont="1" applyFill="1" applyBorder="1"/>
    <xf numFmtId="164" fontId="16" fillId="0" borderId="3" xfId="0" applyNumberFormat="1" applyFont="1" applyFill="1" applyBorder="1"/>
    <xf numFmtId="0" fontId="0" fillId="0" borderId="34" xfId="0" applyFont="1" applyFill="1" applyBorder="1"/>
    <xf numFmtId="10" fontId="0" fillId="0" borderId="34" xfId="0" applyNumberFormat="1" applyFont="1" applyFill="1" applyBorder="1" applyAlignment="1">
      <alignment vertical="center"/>
    </xf>
    <xf numFmtId="10" fontId="0" fillId="0" borderId="0" xfId="0" applyNumberFormat="1" applyFont="1" applyFill="1" applyBorder="1" applyAlignment="1">
      <alignment vertical="center"/>
    </xf>
    <xf numFmtId="165" fontId="0" fillId="0" borderId="15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 vertical="center" wrapText="1"/>
    </xf>
    <xf numFmtId="164" fontId="0" fillId="0" borderId="15" xfId="0" applyNumberFormat="1" applyFont="1" applyFill="1" applyBorder="1" applyAlignment="1">
      <alignment horizontal="right" vertical="center" wrapText="1"/>
    </xf>
    <xf numFmtId="164" fontId="0" fillId="0" borderId="34" xfId="0" applyNumberFormat="1" applyFont="1" applyFill="1" applyBorder="1" applyAlignment="1">
      <alignment horizontal="right" vertical="center" wrapText="1"/>
    </xf>
    <xf numFmtId="164" fontId="1" fillId="0" borderId="15" xfId="0" applyNumberFormat="1" applyFont="1" applyFill="1" applyBorder="1" applyAlignment="1">
      <alignment horizontal="right" vertical="center" wrapText="1"/>
    </xf>
    <xf numFmtId="0" fontId="0" fillId="3" borderId="34" xfId="0" applyFont="1" applyFill="1" applyBorder="1"/>
    <xf numFmtId="10" fontId="0" fillId="3" borderId="34" xfId="0" applyNumberFormat="1" applyFont="1" applyFill="1" applyBorder="1" applyAlignment="1">
      <alignment vertical="center"/>
    </xf>
    <xf numFmtId="10" fontId="0" fillId="3" borderId="0" xfId="0" applyNumberFormat="1" applyFont="1" applyFill="1" applyBorder="1" applyAlignment="1">
      <alignment vertical="center"/>
    </xf>
    <xf numFmtId="165" fontId="0" fillId="3" borderId="15" xfId="0" applyNumberFormat="1" applyFont="1" applyFill="1" applyBorder="1" applyAlignment="1">
      <alignment vertical="center"/>
    </xf>
    <xf numFmtId="164" fontId="0" fillId="3" borderId="0" xfId="0" applyNumberFormat="1" applyFont="1" applyFill="1" applyBorder="1" applyAlignment="1">
      <alignment horizontal="right" vertical="center" wrapText="1"/>
    </xf>
    <xf numFmtId="164" fontId="0" fillId="3" borderId="15" xfId="0" applyNumberFormat="1" applyFont="1" applyFill="1" applyBorder="1" applyAlignment="1">
      <alignment horizontal="right" vertical="center" wrapText="1"/>
    </xf>
    <xf numFmtId="164" fontId="0" fillId="3" borderId="34" xfId="0" applyNumberFormat="1" applyFont="1" applyFill="1" applyBorder="1" applyAlignment="1">
      <alignment horizontal="right" vertical="center" wrapText="1"/>
    </xf>
    <xf numFmtId="164" fontId="1" fillId="3" borderId="15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0" fontId="0" fillId="3" borderId="35" xfId="0" applyFont="1" applyFill="1" applyBorder="1"/>
    <xf numFmtId="10" fontId="0" fillId="3" borderId="35" xfId="0" applyNumberFormat="1" applyFont="1" applyFill="1" applyBorder="1" applyAlignment="1">
      <alignment vertical="center"/>
    </xf>
    <xf numFmtId="10" fontId="0" fillId="3" borderId="36" xfId="0" applyNumberFormat="1" applyFont="1" applyFill="1" applyBorder="1" applyAlignment="1">
      <alignment vertical="center"/>
    </xf>
    <xf numFmtId="165" fontId="0" fillId="3" borderId="16" xfId="0" applyNumberFormat="1" applyFont="1" applyFill="1" applyBorder="1" applyAlignment="1">
      <alignment vertical="center"/>
    </xf>
    <xf numFmtId="164" fontId="0" fillId="3" borderId="36" xfId="0" applyNumberFormat="1" applyFont="1" applyFill="1" applyBorder="1" applyAlignment="1">
      <alignment horizontal="right" vertical="center" wrapText="1"/>
    </xf>
    <xf numFmtId="164" fontId="0" fillId="3" borderId="16" xfId="0" applyNumberFormat="1" applyFont="1" applyFill="1" applyBorder="1" applyAlignment="1">
      <alignment horizontal="right" vertical="center" wrapText="1"/>
    </xf>
    <xf numFmtId="164" fontId="0" fillId="3" borderId="35" xfId="0" applyNumberFormat="1" applyFont="1" applyFill="1" applyBorder="1" applyAlignment="1">
      <alignment horizontal="right" vertical="center" wrapText="1"/>
    </xf>
    <xf numFmtId="164" fontId="1" fillId="3" borderId="16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165" fontId="0" fillId="0" borderId="1" xfId="0" applyNumberFormat="1" applyFont="1" applyFill="1" applyBorder="1"/>
    <xf numFmtId="165" fontId="0" fillId="0" borderId="17" xfId="0" applyNumberFormat="1" applyFont="1" applyFill="1" applyBorder="1"/>
    <xf numFmtId="165" fontId="0" fillId="0" borderId="3" xfId="0" applyNumberFormat="1" applyFont="1" applyFill="1" applyBorder="1"/>
    <xf numFmtId="164" fontId="0" fillId="0" borderId="1" xfId="0" applyNumberFormat="1" applyFont="1" applyFill="1" applyBorder="1"/>
    <xf numFmtId="164" fontId="0" fillId="0" borderId="17" xfId="0" applyNumberFormat="1" applyFont="1" applyFill="1" applyBorder="1"/>
    <xf numFmtId="164" fontId="0" fillId="0" borderId="3" xfId="0" applyNumberFormat="1" applyFont="1" applyFill="1" applyBorder="1"/>
    <xf numFmtId="164" fontId="0" fillId="0" borderId="2" xfId="0" applyNumberFormat="1" applyFont="1" applyFill="1" applyBorder="1"/>
    <xf numFmtId="166" fontId="0" fillId="0" borderId="1" xfId="0" applyNumberFormat="1" applyFont="1" applyFill="1" applyBorder="1"/>
    <xf numFmtId="166" fontId="0" fillId="0" borderId="17" xfId="0" applyNumberFormat="1" applyFont="1" applyFill="1" applyBorder="1"/>
    <xf numFmtId="166" fontId="0" fillId="0" borderId="3" xfId="0" applyNumberFormat="1" applyFont="1" applyFill="1" applyBorder="1"/>
    <xf numFmtId="0" fontId="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 wrapText="1"/>
    </xf>
    <xf numFmtId="3" fontId="15" fillId="3" borderId="3" xfId="0" applyNumberFormat="1" applyFont="1" applyFill="1" applyBorder="1" applyAlignment="1" applyProtection="1">
      <alignment vertical="center" wrapText="1"/>
      <protection locked="0"/>
    </xf>
    <xf numFmtId="0" fontId="2" fillId="0" borderId="9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right"/>
    </xf>
    <xf numFmtId="1" fontId="6" fillId="0" borderId="17" xfId="0" applyNumberFormat="1" applyFont="1" applyFill="1" applyBorder="1" applyAlignment="1">
      <alignment horizontal="right" wrapText="1"/>
    </xf>
    <xf numFmtId="1" fontId="7" fillId="0" borderId="17" xfId="0" applyNumberFormat="1" applyFont="1" applyFill="1" applyBorder="1" applyAlignment="1">
      <alignment horizontal="right" wrapText="1"/>
    </xf>
    <xf numFmtId="1" fontId="7" fillId="0" borderId="10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wrapText="1"/>
    </xf>
    <xf numFmtId="0" fontId="1" fillId="0" borderId="24" xfId="0" applyFont="1" applyFill="1" applyBorder="1" applyAlignment="1" applyProtection="1">
      <alignment horizontal="right" wrapText="1"/>
      <protection locked="0"/>
    </xf>
    <xf numFmtId="0" fontId="1" fillId="0" borderId="14" xfId="0" applyFont="1" applyFill="1" applyBorder="1" applyAlignment="1" applyProtection="1">
      <alignment horizontal="right" wrapText="1"/>
      <protection locked="0"/>
    </xf>
    <xf numFmtId="3" fontId="0" fillId="0" borderId="24" xfId="0" applyNumberFormat="1" applyFont="1" applyFill="1" applyBorder="1" applyAlignment="1">
      <alignment wrapText="1"/>
    </xf>
    <xf numFmtId="164" fontId="0" fillId="0" borderId="24" xfId="0" applyNumberFormat="1" applyFont="1" applyFill="1" applyBorder="1" applyAlignment="1" applyProtection="1">
      <alignment vertical="center"/>
      <protection locked="0"/>
    </xf>
    <xf numFmtId="164" fontId="0" fillId="0" borderId="24" xfId="0" applyNumberFormat="1" applyFont="1" applyFill="1" applyBorder="1" applyAlignment="1">
      <alignment wrapText="1"/>
    </xf>
    <xf numFmtId="3" fontId="0" fillId="0" borderId="14" xfId="0" applyNumberFormat="1" applyFont="1" applyFill="1" applyBorder="1" applyAlignment="1">
      <alignment wrapText="1"/>
    </xf>
    <xf numFmtId="3" fontId="0" fillId="3" borderId="0" xfId="0" applyNumberFormat="1" applyFont="1" applyFill="1" applyBorder="1" applyAlignment="1">
      <alignment wrapText="1"/>
    </xf>
    <xf numFmtId="164" fontId="0" fillId="3" borderId="0" xfId="0" applyNumberFormat="1" applyFont="1" applyFill="1" applyBorder="1" applyAlignment="1" applyProtection="1">
      <alignment vertical="center"/>
      <protection locked="0"/>
    </xf>
    <xf numFmtId="164" fontId="0" fillId="3" borderId="0" xfId="0" applyNumberFormat="1" applyFont="1" applyFill="1" applyBorder="1" applyAlignment="1">
      <alignment wrapText="1"/>
    </xf>
    <xf numFmtId="3" fontId="0" fillId="3" borderId="15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164" fontId="0" fillId="0" borderId="0" xfId="0" applyNumberFormat="1" applyFont="1" applyFill="1" applyBorder="1" applyAlignment="1" applyProtection="1">
      <alignment vertical="center"/>
      <protection locked="0"/>
    </xf>
    <xf numFmtId="164" fontId="0" fillId="0" borderId="0" xfId="0" applyNumberFormat="1" applyFont="1" applyFill="1" applyBorder="1" applyAlignment="1">
      <alignment wrapText="1"/>
    </xf>
    <xf numFmtId="3" fontId="0" fillId="0" borderId="15" xfId="0" applyNumberFormat="1" applyFont="1" applyFill="1" applyBorder="1" applyAlignment="1">
      <alignment wrapText="1"/>
    </xf>
    <xf numFmtId="3" fontId="0" fillId="3" borderId="36" xfId="0" applyNumberFormat="1" applyFont="1" applyFill="1" applyBorder="1" applyAlignment="1">
      <alignment wrapText="1"/>
    </xf>
    <xf numFmtId="164" fontId="0" fillId="3" borderId="36" xfId="0" applyNumberFormat="1" applyFont="1" applyFill="1" applyBorder="1" applyAlignment="1" applyProtection="1">
      <alignment vertical="center"/>
      <protection locked="0"/>
    </xf>
    <xf numFmtId="164" fontId="0" fillId="3" borderId="36" xfId="0" applyNumberFormat="1" applyFont="1" applyFill="1" applyBorder="1" applyAlignment="1">
      <alignment wrapText="1"/>
    </xf>
    <xf numFmtId="3" fontId="0" fillId="3" borderId="16" xfId="0" applyNumberFormat="1" applyFont="1" applyFill="1" applyBorder="1" applyAlignment="1">
      <alignment wrapText="1"/>
    </xf>
    <xf numFmtId="0" fontId="1" fillId="3" borderId="13" xfId="0" applyFont="1" applyFill="1" applyBorder="1" applyAlignment="1">
      <alignment wrapText="1"/>
    </xf>
    <xf numFmtId="3" fontId="1" fillId="3" borderId="24" xfId="0" applyNumberFormat="1" applyFont="1" applyFill="1" applyBorder="1" applyAlignment="1">
      <alignment wrapText="1"/>
    </xf>
    <xf numFmtId="0" fontId="0" fillId="3" borderId="24" xfId="0" applyFont="1" applyFill="1" applyBorder="1" applyAlignment="1">
      <alignment wrapText="1"/>
    </xf>
    <xf numFmtId="3" fontId="1" fillId="3" borderId="14" xfId="0" applyNumberFormat="1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3" borderId="35" xfId="0" applyFont="1" applyFill="1" applyBorder="1" applyAlignment="1">
      <alignment wrapText="1"/>
    </xf>
    <xf numFmtId="0" fontId="0" fillId="3" borderId="36" xfId="0" applyFont="1" applyFill="1" applyBorder="1" applyAlignment="1">
      <alignment wrapText="1"/>
    </xf>
    <xf numFmtId="0" fontId="0" fillId="3" borderId="16" xfId="0" applyFont="1" applyFill="1" applyBorder="1" applyAlignment="1">
      <alignment wrapText="1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wrapText="1"/>
    </xf>
    <xf numFmtId="0" fontId="1" fillId="0" borderId="3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37" xfId="0" applyFont="1" applyFill="1" applyBorder="1" applyAlignment="1">
      <alignment horizontal="right" wrapText="1"/>
    </xf>
    <xf numFmtId="0" fontId="1" fillId="0" borderId="38" xfId="0" applyFont="1" applyFill="1" applyBorder="1" applyAlignment="1">
      <alignment horizontal="right" wrapText="1"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left" vertical="center" wrapText="1"/>
    </xf>
  </cellXfs>
  <cellStyles count="1">
    <cellStyle name="Standard" xfId="0" builtinId="0"/>
  </cellStyles>
  <dxfs count="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1"/>
  <sheetViews>
    <sheetView showGridLines="0" tabSelected="1" workbookViewId="0">
      <selection activeCell="A6" sqref="A6:E6"/>
    </sheetView>
  </sheetViews>
  <sheetFormatPr baseColWidth="10" defaultColWidth="11.42578125" defaultRowHeight="12.75"/>
  <cols>
    <col min="1" max="1" width="17.140625" style="2" customWidth="1"/>
    <col min="2" max="2" width="13.42578125" style="2" customWidth="1"/>
    <col min="3" max="3" width="22.85546875" style="2" customWidth="1"/>
    <col min="4" max="4" width="12.85546875" style="2" customWidth="1"/>
    <col min="5" max="5" width="14" style="2" customWidth="1"/>
    <col min="6" max="6" width="11.42578125" style="2" customWidth="1"/>
    <col min="7" max="16384" width="11.42578125" style="2"/>
  </cols>
  <sheetData>
    <row r="1" spans="1:5" ht="81.75" customHeight="1">
      <c r="A1" s="168" t="s">
        <v>0</v>
      </c>
      <c r="B1" s="168"/>
      <c r="C1" s="168"/>
      <c r="D1" s="168"/>
      <c r="E1" s="168"/>
    </row>
    <row r="2" spans="1:5" ht="27.75" customHeight="1">
      <c r="A2" s="167" t="s">
        <v>1</v>
      </c>
      <c r="B2" s="167"/>
      <c r="C2" s="167"/>
      <c r="D2" s="167"/>
      <c r="E2" s="167"/>
    </row>
    <row r="6" spans="1:5" ht="18" customHeight="1">
      <c r="A6" s="169" t="str">
        <f>"Année de référence "&amp;C30</f>
        <v>Année de référence 2014</v>
      </c>
      <c r="B6" s="169"/>
      <c r="C6" s="169"/>
      <c r="D6" s="169"/>
      <c r="E6" s="169"/>
    </row>
    <row r="11" spans="1:5">
      <c r="B11" s="3" t="s">
        <v>2</v>
      </c>
      <c r="C11" s="4" t="s">
        <v>3</v>
      </c>
    </row>
    <row r="12" spans="1:5">
      <c r="B12" s="5" t="s">
        <v>4</v>
      </c>
      <c r="C12" s="6" t="s">
        <v>5</v>
      </c>
    </row>
    <row r="13" spans="1:5">
      <c r="B13" s="5" t="s">
        <v>6</v>
      </c>
      <c r="C13" s="6" t="s">
        <v>7</v>
      </c>
    </row>
    <row r="14" spans="1:5">
      <c r="B14" s="5" t="s">
        <v>8</v>
      </c>
      <c r="C14" s="6" t="s">
        <v>9</v>
      </c>
    </row>
    <row r="15" spans="1:5">
      <c r="B15" s="5" t="s">
        <v>10</v>
      </c>
      <c r="C15" s="6" t="s">
        <v>11</v>
      </c>
    </row>
    <row r="16" spans="1:5">
      <c r="B16" s="5" t="s">
        <v>12</v>
      </c>
      <c r="C16" s="6" t="s">
        <v>13</v>
      </c>
    </row>
    <row r="25" spans="1:4">
      <c r="B25" s="7" t="s">
        <v>14</v>
      </c>
      <c r="C25" s="8"/>
    </row>
    <row r="26" spans="1:4">
      <c r="B26" s="9" t="s">
        <v>15</v>
      </c>
      <c r="C26" s="10" t="s">
        <v>16</v>
      </c>
    </row>
    <row r="27" spans="1:4">
      <c r="B27" s="9" t="s">
        <v>17</v>
      </c>
      <c r="C27" s="11" t="s">
        <v>18</v>
      </c>
    </row>
    <row r="28" spans="1:4">
      <c r="B28" s="9" t="s">
        <v>19</v>
      </c>
      <c r="C28" s="11" t="s">
        <v>20</v>
      </c>
    </row>
    <row r="29" spans="1:4">
      <c r="B29" s="9" t="s">
        <v>21</v>
      </c>
      <c r="C29" s="11" t="s">
        <v>22</v>
      </c>
    </row>
    <row r="30" spans="1:4">
      <c r="B30" s="12" t="s">
        <v>23</v>
      </c>
      <c r="C30" s="13">
        <v>2014</v>
      </c>
    </row>
    <row r="31" spans="1:4">
      <c r="A31" s="14"/>
      <c r="B31" s="15"/>
      <c r="C31" s="16"/>
      <c r="D31" s="14"/>
    </row>
  </sheetData>
  <mergeCells count="3">
    <mergeCell ref="A2:E2"/>
    <mergeCell ref="A1:E1"/>
    <mergeCell ref="A6:E6"/>
  </mergeCells>
  <conditionalFormatting sqref="C26:C30">
    <cfRule type="expression" dxfId="5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scale="9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C31"/>
  <sheetViews>
    <sheetView workbookViewId="0">
      <selection activeCell="A2" sqref="A2"/>
    </sheetView>
  </sheetViews>
  <sheetFormatPr baseColWidth="10" defaultColWidth="11.42578125" defaultRowHeight="12.75"/>
  <cols>
    <col min="1" max="1" width="16.85546875" style="17" customWidth="1"/>
    <col min="2" max="2" width="20.85546875" style="17" customWidth="1"/>
  </cols>
  <sheetData>
    <row r="1" spans="1:3" ht="23.25" customHeight="1">
      <c r="A1" s="18" t="str">
        <f>"CCS A (année de référence "&amp;Info!C30&amp;")"</f>
        <v>CCS A (année de référence 2014)</v>
      </c>
      <c r="B1" s="18"/>
      <c r="C1" s="19"/>
    </row>
    <row r="2" spans="1:3">
      <c r="A2" s="2" t="s">
        <v>24</v>
      </c>
      <c r="B2" s="2"/>
      <c r="C2" s="17"/>
    </row>
    <row r="3" spans="1:3" ht="30" customHeight="1">
      <c r="B3" s="20" t="str">
        <f>Info!$C$28</f>
        <v>FA_2014_20130902</v>
      </c>
    </row>
    <row r="4" spans="1:3" ht="38.25" customHeight="1">
      <c r="A4" s="21" t="s">
        <v>25</v>
      </c>
      <c r="B4" s="22" t="s">
        <v>26</v>
      </c>
    </row>
    <row r="5" spans="1:3" s="2" customFormat="1">
      <c r="A5" s="23" t="s">
        <v>27</v>
      </c>
      <c r="B5" s="24">
        <v>2011</v>
      </c>
    </row>
    <row r="6" spans="1:3">
      <c r="A6" s="25" t="s">
        <v>28</v>
      </c>
      <c r="B6" s="26">
        <v>4.9661789560123501E-2</v>
      </c>
    </row>
    <row r="7" spans="1:3">
      <c r="A7" s="27" t="s">
        <v>29</v>
      </c>
      <c r="B7" s="28">
        <v>6.5415140511204603E-2</v>
      </c>
    </row>
    <row r="8" spans="1:3">
      <c r="A8" s="29" t="s">
        <v>30</v>
      </c>
      <c r="B8" s="30">
        <v>4.15505281600895E-2</v>
      </c>
    </row>
    <row r="9" spans="1:3">
      <c r="A9" s="27" t="s">
        <v>31</v>
      </c>
      <c r="B9" s="28">
        <v>2.3556532237220699E-2</v>
      </c>
    </row>
    <row r="10" spans="1:3">
      <c r="A10" s="29" t="s">
        <v>32</v>
      </c>
      <c r="B10" s="30">
        <v>2.6072331129632299E-2</v>
      </c>
    </row>
    <row r="11" spans="1:3">
      <c r="A11" s="27" t="s">
        <v>33</v>
      </c>
      <c r="B11" s="28">
        <v>2.5979102167487101E-2</v>
      </c>
    </row>
    <row r="12" spans="1:3">
      <c r="A12" s="29" t="s">
        <v>34</v>
      </c>
      <c r="B12" s="30">
        <v>1.9095478523533299E-2</v>
      </c>
    </row>
    <row r="13" spans="1:3">
      <c r="A13" s="27" t="s">
        <v>35</v>
      </c>
      <c r="B13" s="28">
        <v>3.91013019583525E-2</v>
      </c>
    </row>
    <row r="14" spans="1:3">
      <c r="A14" s="29" t="s">
        <v>36</v>
      </c>
      <c r="B14" s="30">
        <v>3.7787603755124702E-2</v>
      </c>
    </row>
    <row r="15" spans="1:3">
      <c r="A15" s="27" t="s">
        <v>37</v>
      </c>
      <c r="B15" s="28">
        <v>4.4089650710941897E-2</v>
      </c>
    </row>
    <row r="16" spans="1:3">
      <c r="A16" s="29" t="s">
        <v>38</v>
      </c>
      <c r="B16" s="30">
        <v>5.3954404975376999E-2</v>
      </c>
    </row>
    <row r="17" spans="1:2">
      <c r="A17" s="27" t="s">
        <v>39</v>
      </c>
      <c r="B17" s="28">
        <v>0.116956116766762</v>
      </c>
    </row>
    <row r="18" spans="1:2">
      <c r="A18" s="29" t="s">
        <v>40</v>
      </c>
      <c r="B18" s="30">
        <v>3.92730598879414E-2</v>
      </c>
    </row>
    <row r="19" spans="1:2">
      <c r="A19" s="27" t="s">
        <v>41</v>
      </c>
      <c r="B19" s="28">
        <v>5.32255263843519E-2</v>
      </c>
    </row>
    <row r="20" spans="1:2">
      <c r="A20" s="29" t="s">
        <v>42</v>
      </c>
      <c r="B20" s="30">
        <v>3.4583884822508501E-2</v>
      </c>
    </row>
    <row r="21" spans="1:2">
      <c r="A21" s="27" t="s">
        <v>43</v>
      </c>
      <c r="B21" s="28">
        <v>1.9021186452052301E-2</v>
      </c>
    </row>
    <row r="22" spans="1:2">
      <c r="A22" s="29" t="s">
        <v>44</v>
      </c>
      <c r="B22" s="30">
        <v>4.1251381480695702E-2</v>
      </c>
    </row>
    <row r="23" spans="1:2">
      <c r="A23" s="27" t="s">
        <v>45</v>
      </c>
      <c r="B23" s="28">
        <v>2.6775887219937299E-2</v>
      </c>
    </row>
    <row r="24" spans="1:2">
      <c r="A24" s="29" t="s">
        <v>46</v>
      </c>
      <c r="B24" s="30">
        <v>3.4024193377322598E-2</v>
      </c>
    </row>
    <row r="25" spans="1:2">
      <c r="A25" s="27" t="s">
        <v>47</v>
      </c>
      <c r="B25" s="28">
        <v>3.1287504822286698E-2</v>
      </c>
    </row>
    <row r="26" spans="1:2">
      <c r="A26" s="29" t="s">
        <v>48</v>
      </c>
      <c r="B26" s="30">
        <v>8.7151625046939796E-2</v>
      </c>
    </row>
    <row r="27" spans="1:2">
      <c r="A27" s="27" t="s">
        <v>49</v>
      </c>
      <c r="B27" s="28">
        <v>7.7036811772646596E-2</v>
      </c>
    </row>
    <row r="28" spans="1:2">
      <c r="A28" s="29" t="s">
        <v>50</v>
      </c>
      <c r="B28" s="30">
        <v>2.8859193816534099E-2</v>
      </c>
    </row>
    <row r="29" spans="1:2">
      <c r="A29" s="27" t="s">
        <v>51</v>
      </c>
      <c r="B29" s="28">
        <v>9.1654628163140697E-2</v>
      </c>
    </row>
    <row r="30" spans="1:2">
      <c r="A30" s="29" t="s">
        <v>52</v>
      </c>
      <c r="B30" s="30">
        <v>0.108644761323598</v>
      </c>
    </row>
    <row r="31" spans="1:2">
      <c r="A31" s="31" t="s">
        <v>53</v>
      </c>
      <c r="B31" s="32">
        <v>6.08675189555897E-2</v>
      </c>
    </row>
  </sheetData>
  <conditionalFormatting sqref="B5:B31">
    <cfRule type="expression" dxfId="4" priority="1" stopIfTrue="1">
      <formula>ISBLANK(B5)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34"/>
  <sheetViews>
    <sheetView workbookViewId="0">
      <selection activeCell="A4" sqref="A4"/>
    </sheetView>
  </sheetViews>
  <sheetFormatPr baseColWidth="10" defaultColWidth="11.42578125" defaultRowHeight="12.75"/>
  <cols>
    <col min="1" max="1" width="18.5703125" style="2" customWidth="1"/>
    <col min="2" max="2" width="17.7109375" style="2" customWidth="1"/>
    <col min="3" max="3" width="21.140625" style="2" customWidth="1"/>
    <col min="4" max="4" width="16.42578125" style="2" customWidth="1"/>
  </cols>
  <sheetData>
    <row r="1" spans="1:4" ht="23.25" customHeight="1">
      <c r="A1" s="18" t="str">
        <f>"CCS B (année de référence "&amp;Info!C30&amp;")"</f>
        <v>CCS B (année de référence 2014)</v>
      </c>
      <c r="B1" s="18"/>
      <c r="C1" s="18"/>
      <c r="D1" s="18"/>
    </row>
    <row r="2" spans="1:4">
      <c r="A2" s="2" t="s">
        <v>54</v>
      </c>
    </row>
    <row r="3" spans="1:4" ht="30" customHeight="1">
      <c r="A3" s="17"/>
      <c r="D3" s="20" t="str">
        <f>Info!$C$28</f>
        <v>FA_2014_20130902</v>
      </c>
    </row>
    <row r="4" spans="1:4" s="2" customFormat="1" ht="13.5" customHeight="1">
      <c r="A4" s="33" t="s">
        <v>55</v>
      </c>
      <c r="B4" s="34" t="s">
        <v>56</v>
      </c>
      <c r="C4" s="34" t="s">
        <v>57</v>
      </c>
      <c r="D4" s="35">
        <v>0</v>
      </c>
    </row>
    <row r="5" spans="1:4" s="36" customFormat="1" ht="13.5" customHeight="1">
      <c r="A5" s="37" t="s">
        <v>58</v>
      </c>
      <c r="B5" s="38"/>
      <c r="C5" s="38"/>
      <c r="D5" s="39" t="s">
        <v>59</v>
      </c>
    </row>
    <row r="6" spans="1:4" s="2" customFormat="1" ht="38.25" customHeight="1">
      <c r="A6" s="40" t="s">
        <v>25</v>
      </c>
      <c r="B6" s="41" t="s">
        <v>60</v>
      </c>
      <c r="C6" s="42" t="s">
        <v>61</v>
      </c>
      <c r="D6" s="43" t="s">
        <v>62</v>
      </c>
    </row>
    <row r="7" spans="1:4" s="2" customFormat="1">
      <c r="A7" s="44" t="s">
        <v>27</v>
      </c>
      <c r="B7" s="45">
        <v>2011</v>
      </c>
      <c r="C7" s="45">
        <v>2011</v>
      </c>
      <c r="D7" s="46"/>
    </row>
    <row r="8" spans="1:4">
      <c r="A8" s="25" t="s">
        <v>28</v>
      </c>
      <c r="B8" s="47">
        <v>1392396</v>
      </c>
      <c r="C8" s="47">
        <v>63558</v>
      </c>
      <c r="D8" s="48">
        <f t="shared" ref="D8:D34" si="0">C8/B8</f>
        <v>4.5646497117199418E-2</v>
      </c>
    </row>
    <row r="9" spans="1:4">
      <c r="A9" s="27" t="s">
        <v>29</v>
      </c>
      <c r="B9" s="49">
        <v>985046</v>
      </c>
      <c r="C9" s="49">
        <v>55660</v>
      </c>
      <c r="D9" s="50">
        <f t="shared" si="0"/>
        <v>5.6504975402163961E-2</v>
      </c>
    </row>
    <row r="10" spans="1:4">
      <c r="A10" s="29" t="s">
        <v>30</v>
      </c>
      <c r="B10" s="51">
        <v>381966</v>
      </c>
      <c r="C10" s="51">
        <v>17122</v>
      </c>
      <c r="D10" s="52">
        <f t="shared" si="0"/>
        <v>4.4825979275642337E-2</v>
      </c>
    </row>
    <row r="11" spans="1:4">
      <c r="A11" s="27" t="s">
        <v>31</v>
      </c>
      <c r="B11" s="49">
        <v>35382</v>
      </c>
      <c r="C11" s="49">
        <v>1925</v>
      </c>
      <c r="D11" s="50">
        <f t="shared" si="0"/>
        <v>5.4406195240517777E-2</v>
      </c>
    </row>
    <row r="12" spans="1:4">
      <c r="A12" s="29" t="s">
        <v>32</v>
      </c>
      <c r="B12" s="51">
        <v>147904</v>
      </c>
      <c r="C12" s="51">
        <v>5758</v>
      </c>
      <c r="D12" s="52">
        <f t="shared" si="0"/>
        <v>3.8930657723929035E-2</v>
      </c>
    </row>
    <row r="13" spans="1:4">
      <c r="A13" s="27" t="s">
        <v>33</v>
      </c>
      <c r="B13" s="49">
        <v>35885</v>
      </c>
      <c r="C13" s="49">
        <v>1574</v>
      </c>
      <c r="D13" s="50">
        <f t="shared" si="0"/>
        <v>4.3862338024244114E-2</v>
      </c>
    </row>
    <row r="14" spans="1:4">
      <c r="A14" s="29" t="s">
        <v>34</v>
      </c>
      <c r="B14" s="51">
        <v>41311</v>
      </c>
      <c r="C14" s="51">
        <v>1727</v>
      </c>
      <c r="D14" s="52">
        <f t="shared" si="0"/>
        <v>4.1804846166880495E-2</v>
      </c>
    </row>
    <row r="15" spans="1:4">
      <c r="A15" s="27" t="s">
        <v>35</v>
      </c>
      <c r="B15" s="49">
        <v>39217</v>
      </c>
      <c r="C15" s="49">
        <v>2071</v>
      </c>
      <c r="D15" s="50">
        <f t="shared" si="0"/>
        <v>5.2808730907514596E-2</v>
      </c>
    </row>
    <row r="16" spans="1:4">
      <c r="A16" s="29" t="s">
        <v>36</v>
      </c>
      <c r="B16" s="51">
        <v>115104</v>
      </c>
      <c r="C16" s="51">
        <v>4288</v>
      </c>
      <c r="D16" s="52">
        <f t="shared" si="0"/>
        <v>3.7253266611064775E-2</v>
      </c>
    </row>
    <row r="17" spans="1:4">
      <c r="A17" s="27" t="s">
        <v>37</v>
      </c>
      <c r="B17" s="49">
        <v>284668</v>
      </c>
      <c r="C17" s="49">
        <v>10387</v>
      </c>
      <c r="D17" s="50">
        <f t="shared" si="0"/>
        <v>3.6488119493585512E-2</v>
      </c>
    </row>
    <row r="18" spans="1:4">
      <c r="A18" s="29" t="s">
        <v>38</v>
      </c>
      <c r="B18" s="51">
        <v>256990</v>
      </c>
      <c r="C18" s="51">
        <v>13147</v>
      </c>
      <c r="D18" s="52">
        <f t="shared" si="0"/>
        <v>5.1157632592707884E-2</v>
      </c>
    </row>
    <row r="19" spans="1:4">
      <c r="A19" s="27" t="s">
        <v>39</v>
      </c>
      <c r="B19" s="49">
        <v>186255</v>
      </c>
      <c r="C19" s="49">
        <v>13431</v>
      </c>
      <c r="D19" s="50">
        <f t="shared" si="0"/>
        <v>7.211081581702504E-2</v>
      </c>
    </row>
    <row r="20" spans="1:4">
      <c r="A20" s="29" t="s">
        <v>40</v>
      </c>
      <c r="B20" s="51">
        <v>275360</v>
      </c>
      <c r="C20" s="51">
        <v>14592</v>
      </c>
      <c r="D20" s="52">
        <f t="shared" si="0"/>
        <v>5.2992446252178964E-2</v>
      </c>
    </row>
    <row r="21" spans="1:4">
      <c r="A21" s="27" t="s">
        <v>41</v>
      </c>
      <c r="B21" s="49">
        <v>77139</v>
      </c>
      <c r="C21" s="49">
        <v>4510</v>
      </c>
      <c r="D21" s="50">
        <f t="shared" si="0"/>
        <v>5.8465886257275827E-2</v>
      </c>
    </row>
    <row r="22" spans="1:4">
      <c r="A22" s="29" t="s">
        <v>42</v>
      </c>
      <c r="B22" s="51">
        <v>53313</v>
      </c>
      <c r="C22" s="51">
        <v>2889</v>
      </c>
      <c r="D22" s="52">
        <f t="shared" si="0"/>
        <v>5.4189409712452875E-2</v>
      </c>
    </row>
    <row r="23" spans="1:4">
      <c r="A23" s="27" t="s">
        <v>43</v>
      </c>
      <c r="B23" s="49">
        <v>15743</v>
      </c>
      <c r="C23" s="49">
        <v>788</v>
      </c>
      <c r="D23" s="50">
        <f t="shared" si="0"/>
        <v>5.0053992250524044E-2</v>
      </c>
    </row>
    <row r="24" spans="1:4">
      <c r="A24" s="29" t="s">
        <v>44</v>
      </c>
      <c r="B24" s="51">
        <v>483156</v>
      </c>
      <c r="C24" s="51">
        <v>21351</v>
      </c>
      <c r="D24" s="52">
        <f t="shared" si="0"/>
        <v>4.4190696172664731E-2</v>
      </c>
    </row>
    <row r="25" spans="1:4">
      <c r="A25" s="27" t="s">
        <v>45</v>
      </c>
      <c r="B25" s="49">
        <v>193388</v>
      </c>
      <c r="C25" s="49">
        <v>9720</v>
      </c>
      <c r="D25" s="50">
        <f t="shared" si="0"/>
        <v>5.026165015409436E-2</v>
      </c>
    </row>
    <row r="26" spans="1:4">
      <c r="A26" s="29" t="s">
        <v>46</v>
      </c>
      <c r="B26" s="51">
        <v>618298</v>
      </c>
      <c r="C26" s="51">
        <v>25163</v>
      </c>
      <c r="D26" s="52">
        <f t="shared" si="0"/>
        <v>4.0697204260728648E-2</v>
      </c>
    </row>
    <row r="27" spans="1:4">
      <c r="A27" s="27" t="s">
        <v>47</v>
      </c>
      <c r="B27" s="49">
        <v>251973</v>
      </c>
      <c r="C27" s="49">
        <v>10758</v>
      </c>
      <c r="D27" s="50">
        <f t="shared" si="0"/>
        <v>4.2695050660189783E-2</v>
      </c>
    </row>
    <row r="28" spans="1:4">
      <c r="A28" s="29" t="s">
        <v>48</v>
      </c>
      <c r="B28" s="51">
        <v>336943</v>
      </c>
      <c r="C28" s="51">
        <v>19542</v>
      </c>
      <c r="D28" s="52">
        <f t="shared" si="0"/>
        <v>5.7997940304443184E-2</v>
      </c>
    </row>
    <row r="29" spans="1:4">
      <c r="A29" s="27" t="s">
        <v>49</v>
      </c>
      <c r="B29" s="49">
        <v>725944</v>
      </c>
      <c r="C29" s="49">
        <v>33639</v>
      </c>
      <c r="D29" s="50">
        <f t="shared" si="0"/>
        <v>4.6338285046780468E-2</v>
      </c>
    </row>
    <row r="30" spans="1:4">
      <c r="A30" s="29" t="s">
        <v>50</v>
      </c>
      <c r="B30" s="51">
        <v>317022</v>
      </c>
      <c r="C30" s="51">
        <v>14099</v>
      </c>
      <c r="D30" s="52">
        <f t="shared" si="0"/>
        <v>4.4473254222104457E-2</v>
      </c>
    </row>
    <row r="31" spans="1:4">
      <c r="A31" s="27" t="s">
        <v>51</v>
      </c>
      <c r="B31" s="49">
        <v>173183</v>
      </c>
      <c r="C31" s="49">
        <v>9561</v>
      </c>
      <c r="D31" s="50">
        <f t="shared" si="0"/>
        <v>5.5207497271672165E-2</v>
      </c>
    </row>
    <row r="32" spans="1:4">
      <c r="A32" s="29" t="s">
        <v>52</v>
      </c>
      <c r="B32" s="51">
        <v>460534</v>
      </c>
      <c r="C32" s="51">
        <v>21209</v>
      </c>
      <c r="D32" s="52">
        <f t="shared" si="0"/>
        <v>4.6053060143225036E-2</v>
      </c>
    </row>
    <row r="33" spans="1:4">
      <c r="A33" s="27" t="s">
        <v>53</v>
      </c>
      <c r="B33" s="49">
        <v>70542</v>
      </c>
      <c r="C33" s="49">
        <v>3817</v>
      </c>
      <c r="D33" s="50">
        <f t="shared" si="0"/>
        <v>5.4109608460208104E-2</v>
      </c>
    </row>
    <row r="34" spans="1:4" ht="13.5" customHeight="1">
      <c r="A34" s="53" t="s">
        <v>63</v>
      </c>
      <c r="B34" s="54">
        <v>7954662</v>
      </c>
      <c r="C34" s="54">
        <v>382286</v>
      </c>
      <c r="D34" s="55">
        <f t="shared" si="0"/>
        <v>4.8058107308644918E-2</v>
      </c>
    </row>
  </sheetData>
  <conditionalFormatting sqref="B7:C34">
    <cfRule type="expression" dxfId="3" priority="1" stopIfTrue="1">
      <formula>ISBLANK(B7)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D36"/>
  <sheetViews>
    <sheetView workbookViewId="0">
      <selection activeCell="A4" sqref="A4"/>
    </sheetView>
  </sheetViews>
  <sheetFormatPr baseColWidth="10" defaultColWidth="11.42578125" defaultRowHeight="12.75"/>
  <cols>
    <col min="1" max="1" width="17.5703125" style="2" customWidth="1"/>
    <col min="2" max="2" width="17.7109375" style="2" customWidth="1"/>
    <col min="3" max="3" width="14.42578125" style="2" customWidth="1"/>
    <col min="4" max="4" width="15.85546875" style="2" customWidth="1"/>
  </cols>
  <sheetData>
    <row r="1" spans="1:4" ht="23.25" customHeight="1">
      <c r="A1" s="18" t="str">
        <f>"CCS C (année de référence "&amp;Info!C30&amp;")"</f>
        <v>CCS C (année de référence 2014)</v>
      </c>
      <c r="B1" s="18"/>
      <c r="C1" s="18"/>
      <c r="D1" s="18"/>
    </row>
    <row r="2" spans="1:4">
      <c r="A2" s="2" t="s">
        <v>64</v>
      </c>
    </row>
    <row r="3" spans="1:4" ht="30" customHeight="1">
      <c r="A3" s="17"/>
      <c r="D3" s="20" t="str">
        <f>Info!$C$28</f>
        <v>FA_2014_20130902</v>
      </c>
    </row>
    <row r="4" spans="1:4" s="2" customFormat="1" ht="13.5" customHeight="1">
      <c r="A4" s="33" t="s">
        <v>55</v>
      </c>
      <c r="B4" s="34" t="s">
        <v>56</v>
      </c>
      <c r="C4" s="34" t="s">
        <v>57</v>
      </c>
      <c r="D4" s="35" t="s">
        <v>65</v>
      </c>
    </row>
    <row r="5" spans="1:4" s="36" customFormat="1" ht="13.5" customHeight="1">
      <c r="A5" s="37" t="s">
        <v>58</v>
      </c>
      <c r="B5" s="38"/>
      <c r="C5" s="38"/>
      <c r="D5" s="39" t="s">
        <v>59</v>
      </c>
    </row>
    <row r="6" spans="1:4" s="2" customFormat="1" ht="38.25" customHeight="1">
      <c r="A6" s="40" t="s">
        <v>25</v>
      </c>
      <c r="B6" s="41" t="s">
        <v>60</v>
      </c>
      <c r="C6" s="42" t="s">
        <v>66</v>
      </c>
      <c r="D6" s="43" t="s">
        <v>62</v>
      </c>
    </row>
    <row r="7" spans="1:4" s="2" customFormat="1">
      <c r="A7" s="44" t="s">
        <v>27</v>
      </c>
      <c r="B7" s="45">
        <f>CCS_B!B7</f>
        <v>2011</v>
      </c>
      <c r="C7" s="45">
        <v>2011</v>
      </c>
      <c r="D7" s="46"/>
    </row>
    <row r="8" spans="1:4">
      <c r="A8" s="25" t="s">
        <v>28</v>
      </c>
      <c r="B8" s="56">
        <f>CCS_B!B8</f>
        <v>1392396</v>
      </c>
      <c r="C8" s="47">
        <v>126441</v>
      </c>
      <c r="D8" s="48">
        <f t="shared" ref="D8:D34" si="0">C8/B8</f>
        <v>9.080821835167581E-2</v>
      </c>
    </row>
    <row r="9" spans="1:4">
      <c r="A9" s="27" t="s">
        <v>29</v>
      </c>
      <c r="B9" s="57">
        <f>CCS_B!B9</f>
        <v>985046</v>
      </c>
      <c r="C9" s="49">
        <v>53414</v>
      </c>
      <c r="D9" s="50">
        <f t="shared" si="0"/>
        <v>5.4224878838145626E-2</v>
      </c>
    </row>
    <row r="10" spans="1:4">
      <c r="A10" s="29" t="s">
        <v>30</v>
      </c>
      <c r="B10" s="58">
        <f>CCS_B!B10</f>
        <v>381966</v>
      </c>
      <c r="C10" s="51">
        <v>23380</v>
      </c>
      <c r="D10" s="52">
        <f t="shared" si="0"/>
        <v>6.1209636459789614E-2</v>
      </c>
    </row>
    <row r="11" spans="1:4">
      <c r="A11" s="27" t="s">
        <v>31</v>
      </c>
      <c r="B11" s="57">
        <f>CCS_B!B11</f>
        <v>35382</v>
      </c>
      <c r="C11" s="49">
        <v>1321</v>
      </c>
      <c r="D11" s="50">
        <f t="shared" si="0"/>
        <v>3.7335368266350123E-2</v>
      </c>
    </row>
    <row r="12" spans="1:4">
      <c r="A12" s="29" t="s">
        <v>32</v>
      </c>
      <c r="B12" s="58">
        <f>CCS_B!B12</f>
        <v>147904</v>
      </c>
      <c r="C12" s="51">
        <v>9057</v>
      </c>
      <c r="D12" s="52">
        <f t="shared" si="0"/>
        <v>6.1235666378191257E-2</v>
      </c>
    </row>
    <row r="13" spans="1:4">
      <c r="A13" s="27" t="s">
        <v>33</v>
      </c>
      <c r="B13" s="57">
        <f>CCS_B!B13</f>
        <v>35885</v>
      </c>
      <c r="C13" s="49">
        <v>1921</v>
      </c>
      <c r="D13" s="50">
        <f t="shared" si="0"/>
        <v>5.3532116483210254E-2</v>
      </c>
    </row>
    <row r="14" spans="1:4">
      <c r="A14" s="29" t="s">
        <v>34</v>
      </c>
      <c r="B14" s="58">
        <f>CCS_B!B14</f>
        <v>41311</v>
      </c>
      <c r="C14" s="51">
        <v>1714</v>
      </c>
      <c r="D14" s="52">
        <f t="shared" si="0"/>
        <v>4.1490160005809594E-2</v>
      </c>
    </row>
    <row r="15" spans="1:4">
      <c r="A15" s="27" t="s">
        <v>35</v>
      </c>
      <c r="B15" s="57">
        <f>CCS_B!B15</f>
        <v>39217</v>
      </c>
      <c r="C15" s="49">
        <v>2772</v>
      </c>
      <c r="D15" s="50">
        <f t="shared" si="0"/>
        <v>7.0683632098324706E-2</v>
      </c>
    </row>
    <row r="16" spans="1:4">
      <c r="A16" s="29" t="s">
        <v>36</v>
      </c>
      <c r="B16" s="58">
        <f>CCS_B!B16</f>
        <v>115104</v>
      </c>
      <c r="C16" s="51">
        <v>11634</v>
      </c>
      <c r="D16" s="52">
        <f t="shared" si="0"/>
        <v>0.10107381150959133</v>
      </c>
    </row>
    <row r="17" spans="1:4">
      <c r="A17" s="27" t="s">
        <v>37</v>
      </c>
      <c r="B17" s="57">
        <f>CCS_B!B17</f>
        <v>284668</v>
      </c>
      <c r="C17" s="49">
        <v>26927</v>
      </c>
      <c r="D17" s="50">
        <f t="shared" si="0"/>
        <v>9.4590891845939828E-2</v>
      </c>
    </row>
    <row r="18" spans="1:4">
      <c r="A18" s="29" t="s">
        <v>38</v>
      </c>
      <c r="B18" s="58">
        <f>CCS_B!B18</f>
        <v>256990</v>
      </c>
      <c r="C18" s="51">
        <v>15035</v>
      </c>
      <c r="D18" s="52">
        <f t="shared" si="0"/>
        <v>5.8504221954161641E-2</v>
      </c>
    </row>
    <row r="19" spans="1:4">
      <c r="A19" s="27" t="s">
        <v>39</v>
      </c>
      <c r="B19" s="57">
        <f>CCS_B!B19</f>
        <v>186255</v>
      </c>
      <c r="C19" s="49">
        <v>22336</v>
      </c>
      <c r="D19" s="50">
        <f t="shared" si="0"/>
        <v>0.11992161284260826</v>
      </c>
    </row>
    <row r="20" spans="1:4">
      <c r="A20" s="29" t="s">
        <v>40</v>
      </c>
      <c r="B20" s="58">
        <f>CCS_B!B20</f>
        <v>275360</v>
      </c>
      <c r="C20" s="51">
        <v>17368</v>
      </c>
      <c r="D20" s="52">
        <f t="shared" si="0"/>
        <v>6.3073794305636255E-2</v>
      </c>
    </row>
    <row r="21" spans="1:4">
      <c r="A21" s="27" t="s">
        <v>41</v>
      </c>
      <c r="B21" s="57">
        <f>CCS_B!B21</f>
        <v>77139</v>
      </c>
      <c r="C21" s="49">
        <v>5333</v>
      </c>
      <c r="D21" s="50">
        <f t="shared" si="0"/>
        <v>6.9134938228392895E-2</v>
      </c>
    </row>
    <row r="22" spans="1:4">
      <c r="A22" s="29" t="s">
        <v>42</v>
      </c>
      <c r="B22" s="58">
        <f>CCS_B!B22</f>
        <v>53313</v>
      </c>
      <c r="C22" s="51">
        <v>2106</v>
      </c>
      <c r="D22" s="52">
        <f t="shared" si="0"/>
        <v>3.9502560351133871E-2</v>
      </c>
    </row>
    <row r="23" spans="1:4">
      <c r="A23" s="27" t="s">
        <v>43</v>
      </c>
      <c r="B23" s="57">
        <f>CCS_B!B23</f>
        <v>15743</v>
      </c>
      <c r="C23" s="49">
        <v>531</v>
      </c>
      <c r="D23" s="50">
        <f t="shared" si="0"/>
        <v>3.3729276503842977E-2</v>
      </c>
    </row>
    <row r="24" spans="1:4">
      <c r="A24" s="29" t="s">
        <v>44</v>
      </c>
      <c r="B24" s="58">
        <f>CCS_B!B24</f>
        <v>483156</v>
      </c>
      <c r="C24" s="51">
        <v>31573</v>
      </c>
      <c r="D24" s="52">
        <f t="shared" si="0"/>
        <v>6.5347424020399211E-2</v>
      </c>
    </row>
    <row r="25" spans="1:4">
      <c r="A25" s="27" t="s">
        <v>45</v>
      </c>
      <c r="B25" s="57">
        <f>CCS_B!B25</f>
        <v>193388</v>
      </c>
      <c r="C25" s="49">
        <v>12546</v>
      </c>
      <c r="D25" s="50">
        <f t="shared" si="0"/>
        <v>6.4874759550747715E-2</v>
      </c>
    </row>
    <row r="26" spans="1:4">
      <c r="A26" s="29" t="s">
        <v>46</v>
      </c>
      <c r="B26" s="58">
        <f>CCS_B!B26</f>
        <v>618298</v>
      </c>
      <c r="C26" s="51">
        <v>41285</v>
      </c>
      <c r="D26" s="52">
        <f t="shared" si="0"/>
        <v>6.6772009613487351E-2</v>
      </c>
    </row>
    <row r="27" spans="1:4">
      <c r="A27" s="27" t="s">
        <v>47</v>
      </c>
      <c r="B27" s="57">
        <f>CCS_B!B27</f>
        <v>251973</v>
      </c>
      <c r="C27" s="49">
        <v>12573</v>
      </c>
      <c r="D27" s="50">
        <f t="shared" si="0"/>
        <v>4.9898203378933456E-2</v>
      </c>
    </row>
    <row r="28" spans="1:4">
      <c r="A28" s="29" t="s">
        <v>48</v>
      </c>
      <c r="B28" s="58">
        <f>CCS_B!B28</f>
        <v>336943</v>
      </c>
      <c r="C28" s="51">
        <v>18773</v>
      </c>
      <c r="D28" s="52">
        <f t="shared" si="0"/>
        <v>5.5715655170162311E-2</v>
      </c>
    </row>
    <row r="29" spans="1:4">
      <c r="A29" s="27" t="s">
        <v>49</v>
      </c>
      <c r="B29" s="57">
        <f>CCS_B!B29</f>
        <v>725944</v>
      </c>
      <c r="C29" s="49">
        <v>102154</v>
      </c>
      <c r="D29" s="50">
        <f t="shared" si="0"/>
        <v>0.14071884332675799</v>
      </c>
    </row>
    <row r="30" spans="1:4">
      <c r="A30" s="29" t="s">
        <v>50</v>
      </c>
      <c r="B30" s="58">
        <f>CCS_B!B30</f>
        <v>317022</v>
      </c>
      <c r="C30" s="51">
        <v>29117</v>
      </c>
      <c r="D30" s="52">
        <f t="shared" si="0"/>
        <v>9.1845360889780514E-2</v>
      </c>
    </row>
    <row r="31" spans="1:4">
      <c r="A31" s="27" t="s">
        <v>51</v>
      </c>
      <c r="B31" s="57">
        <f>CCS_B!B31</f>
        <v>173183</v>
      </c>
      <c r="C31" s="49">
        <v>16117</v>
      </c>
      <c r="D31" s="50">
        <f t="shared" si="0"/>
        <v>9.3063406916383248E-2</v>
      </c>
    </row>
    <row r="32" spans="1:4">
      <c r="A32" s="29" t="s">
        <v>52</v>
      </c>
      <c r="B32" s="58">
        <f>CCS_B!B32</f>
        <v>460534</v>
      </c>
      <c r="C32" s="51">
        <v>87118</v>
      </c>
      <c r="D32" s="52">
        <f t="shared" si="0"/>
        <v>0.18916735789322831</v>
      </c>
    </row>
    <row r="33" spans="1:4">
      <c r="A33" s="27" t="s">
        <v>53</v>
      </c>
      <c r="B33" s="57">
        <f>CCS_B!B33</f>
        <v>70542</v>
      </c>
      <c r="C33" s="49">
        <v>3175</v>
      </c>
      <c r="D33" s="50">
        <f t="shared" si="0"/>
        <v>4.5008647330668256E-2</v>
      </c>
    </row>
    <row r="34" spans="1:4" ht="13.5" customHeight="1">
      <c r="A34" s="53" t="s">
        <v>63</v>
      </c>
      <c r="B34" s="59">
        <f>CCS_B!B34</f>
        <v>7954662</v>
      </c>
      <c r="C34" s="54">
        <v>675721</v>
      </c>
      <c r="D34" s="55">
        <f t="shared" si="0"/>
        <v>8.4946538269005015E-2</v>
      </c>
    </row>
    <row r="36" spans="1:4" ht="25.5" customHeight="1">
      <c r="A36" s="170" t="s">
        <v>67</v>
      </c>
      <c r="B36" s="170"/>
      <c r="C36" s="170"/>
      <c r="D36" s="170"/>
    </row>
  </sheetData>
  <mergeCells count="1">
    <mergeCell ref="A36:D36"/>
  </mergeCells>
  <conditionalFormatting sqref="C7:C34">
    <cfRule type="expression" dxfId="2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39"/>
  <sheetViews>
    <sheetView workbookViewId="0">
      <selection activeCell="A4" sqref="A4"/>
    </sheetView>
  </sheetViews>
  <sheetFormatPr baseColWidth="10" defaultColWidth="9.140625" defaultRowHeight="12.75"/>
  <cols>
    <col min="1" max="1" width="20.5703125" style="17" customWidth="1"/>
    <col min="4" max="7" width="13.42578125" style="2" customWidth="1"/>
    <col min="10" max="10" width="13.42578125" style="1" customWidth="1"/>
    <col min="11" max="11" width="12.140625" style="2" customWidth="1"/>
  </cols>
  <sheetData>
    <row r="1" spans="1:11" ht="23.25" customHeight="1">
      <c r="A1" s="60" t="str">
        <f>"Résumé CCS A-C "&amp;Info!C30</f>
        <v>Résumé CCS A-C 2014</v>
      </c>
      <c r="B1" s="60"/>
      <c r="C1" s="60"/>
      <c r="D1" s="60"/>
      <c r="E1" s="60"/>
    </row>
    <row r="2" spans="1:11" ht="13.5" customHeight="1">
      <c r="C2" s="61"/>
    </row>
    <row r="3" spans="1:11" ht="13.5" customHeight="1">
      <c r="A3" s="62"/>
      <c r="B3" s="62"/>
      <c r="C3" s="63"/>
      <c r="D3" s="64"/>
      <c r="K3" s="20" t="str">
        <f>Info!$C$28</f>
        <v>FA_2014_20130902</v>
      </c>
    </row>
    <row r="4" spans="1:11">
      <c r="A4" s="33" t="s">
        <v>55</v>
      </c>
      <c r="B4" s="65" t="s">
        <v>56</v>
      </c>
      <c r="C4" s="66" t="s">
        <v>57</v>
      </c>
      <c r="D4" s="67" t="s">
        <v>65</v>
      </c>
      <c r="E4" s="65" t="s">
        <v>68</v>
      </c>
      <c r="F4" s="68" t="s">
        <v>69</v>
      </c>
      <c r="G4" s="67" t="s">
        <v>70</v>
      </c>
      <c r="H4" s="65" t="s">
        <v>71</v>
      </c>
      <c r="I4" s="68" t="s">
        <v>72</v>
      </c>
      <c r="J4" s="67" t="s">
        <v>73</v>
      </c>
      <c r="K4" s="69" t="s">
        <v>74</v>
      </c>
    </row>
    <row r="5" spans="1:11" s="70" customFormat="1" ht="11.25" customHeight="1">
      <c r="A5" s="71" t="s">
        <v>58</v>
      </c>
      <c r="B5" s="72"/>
      <c r="C5" s="72"/>
      <c r="D5" s="73"/>
      <c r="E5" s="74" t="s">
        <v>75</v>
      </c>
      <c r="F5" s="75" t="s">
        <v>76</v>
      </c>
      <c r="G5" s="76" t="s">
        <v>77</v>
      </c>
      <c r="H5" s="77" t="s">
        <v>78</v>
      </c>
      <c r="I5" s="78" t="s">
        <v>79</v>
      </c>
      <c r="J5" s="79" t="s">
        <v>80</v>
      </c>
      <c r="K5" s="80" t="s">
        <v>81</v>
      </c>
    </row>
    <row r="6" spans="1:11" ht="26.25" customHeight="1">
      <c r="A6" s="81"/>
      <c r="B6" s="177" t="s">
        <v>82</v>
      </c>
      <c r="C6" s="178"/>
      <c r="D6" s="179"/>
      <c r="E6" s="171" t="s">
        <v>83</v>
      </c>
      <c r="F6" s="171"/>
      <c r="G6" s="171"/>
      <c r="H6" s="172" t="s">
        <v>84</v>
      </c>
      <c r="I6" s="173"/>
      <c r="J6" s="174"/>
      <c r="K6" s="175" t="s">
        <v>11</v>
      </c>
    </row>
    <row r="7" spans="1:11" ht="38.25" customHeight="1">
      <c r="A7" s="82" t="s">
        <v>25</v>
      </c>
      <c r="B7" s="83" t="s">
        <v>85</v>
      </c>
      <c r="C7" s="84" t="s">
        <v>86</v>
      </c>
      <c r="D7" s="22" t="s">
        <v>87</v>
      </c>
      <c r="E7" s="83" t="s">
        <v>85</v>
      </c>
      <c r="F7" s="84" t="s">
        <v>86</v>
      </c>
      <c r="G7" s="22" t="s">
        <v>87</v>
      </c>
      <c r="H7" s="83" t="s">
        <v>85</v>
      </c>
      <c r="I7" s="84" t="s">
        <v>86</v>
      </c>
      <c r="J7" s="22" t="s">
        <v>87</v>
      </c>
      <c r="K7" s="176"/>
    </row>
    <row r="8" spans="1:11" ht="13.5" customHeight="1">
      <c r="A8" s="85" t="s">
        <v>88</v>
      </c>
      <c r="B8" s="5"/>
      <c r="C8" s="86"/>
      <c r="D8" s="87"/>
      <c r="E8" s="5"/>
      <c r="F8" s="86"/>
      <c r="G8" s="87"/>
      <c r="H8" s="88">
        <v>0.52678398507554103</v>
      </c>
      <c r="I8" s="89">
        <v>0.32173354981907298</v>
      </c>
      <c r="J8" s="90">
        <v>0.40089835606894197</v>
      </c>
      <c r="K8" s="6"/>
    </row>
    <row r="9" spans="1:11">
      <c r="A9" s="91" t="s">
        <v>28</v>
      </c>
      <c r="B9" s="92">
        <f>CCS_A!B6</f>
        <v>4.9661789560123501E-2</v>
      </c>
      <c r="C9" s="93">
        <f>CCS_B!D8</f>
        <v>4.5646497117199418E-2</v>
      </c>
      <c r="D9" s="94">
        <f>CCS_C!D8</f>
        <v>9.080821835167581E-2</v>
      </c>
      <c r="E9" s="95">
        <f t="shared" ref="E9:E34" si="0">(B9-B$36)/B$37</f>
        <v>2.0376621384366439E-2</v>
      </c>
      <c r="F9" s="95">
        <f t="shared" ref="F9:F34" si="1">(C9-C$36)/C$37</f>
        <v>-0.41816142781135301</v>
      </c>
      <c r="G9" s="96">
        <f t="shared" ref="G9:G34" si="2">(D9-D$36)/D$37</f>
        <v>0.49271458556596609</v>
      </c>
      <c r="H9" s="97">
        <f t="shared" ref="H9:H34" si="3">H$8*E9</f>
        <v>1.073407781523204E-2</v>
      </c>
      <c r="I9" s="95">
        <f t="shared" ref="I9:I34" si="4">I$8*F9</f>
        <v>-0.13453656056715863</v>
      </c>
      <c r="J9" s="96">
        <f t="shared" ref="J9:J34" si="5">J$8*G9</f>
        <v>0.19752846736458585</v>
      </c>
      <c r="K9" s="98">
        <f t="shared" ref="K9:K34" si="6">SUM(H9:J9)</f>
        <v>7.3725984612659265E-2</v>
      </c>
    </row>
    <row r="10" spans="1:11">
      <c r="A10" s="99" t="s">
        <v>29</v>
      </c>
      <c r="B10" s="100">
        <f>CCS_A!B7</f>
        <v>6.5415140511204603E-2</v>
      </c>
      <c r="C10" s="101">
        <f>CCS_B!D9</f>
        <v>5.6504975402163961E-2</v>
      </c>
      <c r="D10" s="102">
        <f>CCS_C!D9</f>
        <v>5.4224878838145626E-2</v>
      </c>
      <c r="E10" s="103">
        <f t="shared" si="0"/>
        <v>0.60281627305555552</v>
      </c>
      <c r="F10" s="103">
        <f t="shared" si="1"/>
        <v>0.9432252200910719</v>
      </c>
      <c r="G10" s="104">
        <f t="shared" si="2"/>
        <v>-0.55210202268002329</v>
      </c>
      <c r="H10" s="105">
        <f t="shared" si="3"/>
        <v>0.31755395858859103</v>
      </c>
      <c r="I10" s="103">
        <f t="shared" si="4"/>
        <v>0.30346719833877694</v>
      </c>
      <c r="J10" s="104">
        <f t="shared" si="5"/>
        <v>-0.22133679327475905</v>
      </c>
      <c r="K10" s="106">
        <f t="shared" si="6"/>
        <v>0.39968436365260895</v>
      </c>
    </row>
    <row r="11" spans="1:11">
      <c r="A11" s="91" t="s">
        <v>30</v>
      </c>
      <c r="B11" s="92">
        <f>CCS_A!B8</f>
        <v>4.15505281600895E-2</v>
      </c>
      <c r="C11" s="93">
        <f>CCS_B!D10</f>
        <v>4.4825979275642337E-2</v>
      </c>
      <c r="D11" s="94">
        <f>CCS_C!D10</f>
        <v>6.1209636459789614E-2</v>
      </c>
      <c r="E11" s="95">
        <f t="shared" si="0"/>
        <v>-0.27951641592053467</v>
      </c>
      <c r="F11" s="95">
        <f t="shared" si="1"/>
        <v>-0.52103422495165463</v>
      </c>
      <c r="G11" s="96">
        <f t="shared" si="2"/>
        <v>-0.35261802628414091</v>
      </c>
      <c r="H11" s="97">
        <f t="shared" si="3"/>
        <v>-0.14724477147265166</v>
      </c>
      <c r="I11" s="95">
        <f t="shared" si="4"/>
        <v>-0.16763419077092526</v>
      </c>
      <c r="J11" s="96">
        <f t="shared" si="5"/>
        <v>-0.14136398705758707</v>
      </c>
      <c r="K11" s="98">
        <f t="shared" si="6"/>
        <v>-0.45624294930116399</v>
      </c>
    </row>
    <row r="12" spans="1:11">
      <c r="A12" s="99" t="s">
        <v>31</v>
      </c>
      <c r="B12" s="100">
        <f>CCS_A!B9</f>
        <v>2.3556532237220699E-2</v>
      </c>
      <c r="C12" s="101">
        <f>CCS_B!D11</f>
        <v>5.4406195240517777E-2</v>
      </c>
      <c r="D12" s="102">
        <f>CCS_C!D11</f>
        <v>3.7335368266350123E-2</v>
      </c>
      <c r="E12" s="103">
        <f t="shared" si="0"/>
        <v>-0.94479815502692222</v>
      </c>
      <c r="F12" s="103">
        <f t="shared" si="1"/>
        <v>0.6800897038646434</v>
      </c>
      <c r="G12" s="104">
        <f t="shared" si="2"/>
        <v>-1.0344647972438845</v>
      </c>
      <c r="H12" s="105">
        <f t="shared" si="3"/>
        <v>-0.49770453719710089</v>
      </c>
      <c r="I12" s="103">
        <f t="shared" si="4"/>
        <v>0.21880767461977385</v>
      </c>
      <c r="J12" s="104">
        <f t="shared" si="5"/>
        <v>-0.41471523662626469</v>
      </c>
      <c r="K12" s="106">
        <f t="shared" si="6"/>
        <v>-0.69361209920359168</v>
      </c>
    </row>
    <row r="13" spans="1:11">
      <c r="A13" s="91" t="s">
        <v>32</v>
      </c>
      <c r="B13" s="92">
        <f>CCS_A!B10</f>
        <v>2.6072331129632299E-2</v>
      </c>
      <c r="C13" s="93">
        <f>CCS_B!D12</f>
        <v>3.8930657723929035E-2</v>
      </c>
      <c r="D13" s="94">
        <f>CCS_C!D12</f>
        <v>6.1235666378191257E-2</v>
      </c>
      <c r="E13" s="95">
        <f t="shared" si="0"/>
        <v>-0.8517829587603517</v>
      </c>
      <c r="F13" s="95">
        <f t="shared" si="1"/>
        <v>-1.2601628426979397</v>
      </c>
      <c r="G13" s="96">
        <f t="shared" si="2"/>
        <v>-0.35187461435349238</v>
      </c>
      <c r="H13" s="97">
        <f t="shared" si="3"/>
        <v>-0.44870562143521331</v>
      </c>
      <c r="I13" s="95">
        <f t="shared" si="4"/>
        <v>-0.40543666473130219</v>
      </c>
      <c r="J13" s="96">
        <f t="shared" si="5"/>
        <v>-0.14106595443670802</v>
      </c>
      <c r="K13" s="98">
        <f t="shared" si="6"/>
        <v>-0.99520824060322355</v>
      </c>
    </row>
    <row r="14" spans="1:11">
      <c r="A14" s="99" t="s">
        <v>33</v>
      </c>
      <c r="B14" s="100">
        <f>CCS_A!B11</f>
        <v>2.5979102167487101E-2</v>
      </c>
      <c r="C14" s="101">
        <f>CCS_B!D13</f>
        <v>4.3862338024244114E-2</v>
      </c>
      <c r="D14" s="102">
        <f>CCS_C!D13</f>
        <v>5.3532116483210254E-2</v>
      </c>
      <c r="E14" s="103">
        <f t="shared" si="0"/>
        <v>-0.85522985995655643</v>
      </c>
      <c r="F14" s="103">
        <f t="shared" si="1"/>
        <v>-0.64185118462067769</v>
      </c>
      <c r="G14" s="104">
        <f t="shared" si="2"/>
        <v>-0.57188724796642398</v>
      </c>
      <c r="H14" s="105">
        <f t="shared" si="3"/>
        <v>-0.45052139378351164</v>
      </c>
      <c r="I14" s="103">
        <f t="shared" si="4"/>
        <v>-0.20650506008358782</v>
      </c>
      <c r="J14" s="104">
        <f t="shared" si="5"/>
        <v>-0.22926865756653075</v>
      </c>
      <c r="K14" s="106">
        <f t="shared" si="6"/>
        <v>-0.88629511143363016</v>
      </c>
    </row>
    <row r="15" spans="1:11">
      <c r="A15" s="91" t="s">
        <v>34</v>
      </c>
      <c r="B15" s="92">
        <f>CCS_A!B12</f>
        <v>1.9095478523533299E-2</v>
      </c>
      <c r="C15" s="93">
        <f>CCS_B!D14</f>
        <v>4.1804846166880495E-2</v>
      </c>
      <c r="D15" s="94">
        <f>CCS_C!D14</f>
        <v>4.1490160005809594E-2</v>
      </c>
      <c r="E15" s="95">
        <f t="shared" si="0"/>
        <v>-1.1097341473218341</v>
      </c>
      <c r="F15" s="95">
        <f t="shared" si="1"/>
        <v>-0.89981016094071353</v>
      </c>
      <c r="G15" s="96">
        <f t="shared" si="2"/>
        <v>-0.91580435041439257</v>
      </c>
      <c r="H15" s="97">
        <f t="shared" si="3"/>
        <v>-0.5845901765006033</v>
      </c>
      <c r="I15" s="95">
        <f t="shared" si="4"/>
        <v>-0.28949911724272714</v>
      </c>
      <c r="J15" s="96">
        <f t="shared" si="5"/>
        <v>-0.36714445856191524</v>
      </c>
      <c r="K15" s="98">
        <f t="shared" si="6"/>
        <v>-1.2412337523052457</v>
      </c>
    </row>
    <row r="16" spans="1:11">
      <c r="A16" s="99" t="s">
        <v>35</v>
      </c>
      <c r="B16" s="100">
        <f>CCS_A!B13</f>
        <v>3.91013019583525E-2</v>
      </c>
      <c r="C16" s="101">
        <f>CCS_B!D15</f>
        <v>5.2808730907514596E-2</v>
      </c>
      <c r="D16" s="102">
        <f>CCS_C!D15</f>
        <v>7.0683632098324706E-2</v>
      </c>
      <c r="E16" s="103">
        <f t="shared" si="0"/>
        <v>-0.37007025809883964</v>
      </c>
      <c r="F16" s="103">
        <f t="shared" si="1"/>
        <v>0.4798068873983411</v>
      </c>
      <c r="G16" s="104">
        <f t="shared" si="2"/>
        <v>-8.2041634920783216E-2</v>
      </c>
      <c r="H16" s="105">
        <f t="shared" si="3"/>
        <v>-0.19494708531924076</v>
      </c>
      <c r="I16" s="103">
        <f t="shared" si="4"/>
        <v>0.15436997311030851</v>
      </c>
      <c r="J16" s="104">
        <f t="shared" si="5"/>
        <v>-3.2890356568950292E-2</v>
      </c>
      <c r="K16" s="106">
        <f t="shared" si="6"/>
        <v>-7.3467468777882544E-2</v>
      </c>
    </row>
    <row r="17" spans="1:11">
      <c r="A17" s="91" t="s">
        <v>36</v>
      </c>
      <c r="B17" s="92">
        <f>CCS_A!B14</f>
        <v>3.7787603755124702E-2</v>
      </c>
      <c r="C17" s="93">
        <f>CCS_B!D16</f>
        <v>3.7253266611064775E-2</v>
      </c>
      <c r="D17" s="94">
        <f>CCS_C!D16</f>
        <v>0.10107381150959133</v>
      </c>
      <c r="E17" s="95">
        <f t="shared" si="0"/>
        <v>-0.418640871821919</v>
      </c>
      <c r="F17" s="95">
        <f t="shared" si="1"/>
        <v>-1.4704665154994596</v>
      </c>
      <c r="G17" s="96">
        <f t="shared" si="2"/>
        <v>0.78589892487210544</v>
      </c>
      <c r="H17" s="97">
        <f t="shared" si="3"/>
        <v>-0.22053330677384927</v>
      </c>
      <c r="I17" s="95">
        <f t="shared" si="4"/>
        <v>-0.47309841192172403</v>
      </c>
      <c r="J17" s="96">
        <f t="shared" si="5"/>
        <v>0.31506558701757603</v>
      </c>
      <c r="K17" s="98">
        <f t="shared" si="6"/>
        <v>-0.37856613167799724</v>
      </c>
    </row>
    <row r="18" spans="1:11">
      <c r="A18" s="99" t="s">
        <v>37</v>
      </c>
      <c r="B18" s="100">
        <f>CCS_A!B15</f>
        <v>4.4089650710941897E-2</v>
      </c>
      <c r="C18" s="101">
        <f>CCS_B!D17</f>
        <v>3.6488119493585512E-2</v>
      </c>
      <c r="D18" s="102">
        <f>CCS_C!D17</f>
        <v>9.4590891845939828E-2</v>
      </c>
      <c r="E18" s="103">
        <f t="shared" si="0"/>
        <v>-0.18563888734510231</v>
      </c>
      <c r="F18" s="103">
        <f t="shared" si="1"/>
        <v>-1.5663971829540013</v>
      </c>
      <c r="G18" s="104">
        <f t="shared" si="2"/>
        <v>0.60074737160829106</v>
      </c>
      <c r="H18" s="105">
        <f t="shared" si="3"/>
        <v>-9.7791592860642415E-2</v>
      </c>
      <c r="I18" s="103">
        <f t="shared" si="4"/>
        <v>-0.50396252609838676</v>
      </c>
      <c r="J18" s="104">
        <f t="shared" si="5"/>
        <v>0.24083863369050168</v>
      </c>
      <c r="K18" s="106">
        <f t="shared" si="6"/>
        <v>-0.36091548526852751</v>
      </c>
    </row>
    <row r="19" spans="1:11">
      <c r="A19" s="91" t="s">
        <v>38</v>
      </c>
      <c r="B19" s="92">
        <f>CCS_A!B16</f>
        <v>5.3954404975376999E-2</v>
      </c>
      <c r="C19" s="93">
        <f>CCS_B!D18</f>
        <v>5.1157632592707884E-2</v>
      </c>
      <c r="D19" s="94">
        <f>CCS_C!D18</f>
        <v>5.8504221954161641E-2</v>
      </c>
      <c r="E19" s="95">
        <f t="shared" si="0"/>
        <v>0.17908504062687966</v>
      </c>
      <c r="F19" s="95">
        <f t="shared" si="1"/>
        <v>0.27279968609790656</v>
      </c>
      <c r="G19" s="96">
        <f t="shared" si="2"/>
        <v>-0.42988440068455047</v>
      </c>
      <c r="H19" s="97">
        <f t="shared" si="3"/>
        <v>9.4339131368842838E-2</v>
      </c>
      <c r="I19" s="95">
        <f t="shared" si="4"/>
        <v>8.7768811397808288E-2</v>
      </c>
      <c r="J19" s="96">
        <f t="shared" si="5"/>
        <v>-0.17233994953411863</v>
      </c>
      <c r="K19" s="98">
        <f t="shared" si="6"/>
        <v>9.7679932325324959E-3</v>
      </c>
    </row>
    <row r="20" spans="1:11">
      <c r="A20" s="99" t="s">
        <v>39</v>
      </c>
      <c r="B20" s="100">
        <f>CCS_A!B17</f>
        <v>0.116956116766762</v>
      </c>
      <c r="C20" s="101">
        <f>CCS_B!D19</f>
        <v>7.211081581702504E-2</v>
      </c>
      <c r="D20" s="102">
        <f>CCS_C!D19</f>
        <v>0.11992161284260826</v>
      </c>
      <c r="E20" s="103">
        <f t="shared" si="0"/>
        <v>2.508411365191793</v>
      </c>
      <c r="F20" s="103">
        <f t="shared" si="1"/>
        <v>2.8998145517201754</v>
      </c>
      <c r="G20" s="104">
        <f t="shared" si="2"/>
        <v>1.3241902925689721</v>
      </c>
      <c r="H20" s="105">
        <f t="shared" si="3"/>
        <v>1.321390935164511</v>
      </c>
      <c r="I20" s="103">
        <f t="shared" si="4"/>
        <v>0.93296762954193591</v>
      </c>
      <c r="J20" s="104">
        <f t="shared" si="5"/>
        <v>0.53086571141335226</v>
      </c>
      <c r="K20" s="106">
        <f t="shared" si="6"/>
        <v>2.7852242761197989</v>
      </c>
    </row>
    <row r="21" spans="1:11">
      <c r="A21" s="91" t="s">
        <v>40</v>
      </c>
      <c r="B21" s="92">
        <f>CCS_A!B18</f>
        <v>3.92730598879414E-2</v>
      </c>
      <c r="C21" s="93">
        <f>CCS_B!D20</f>
        <v>5.2992446252178964E-2</v>
      </c>
      <c r="D21" s="94">
        <f>CCS_C!D20</f>
        <v>6.3073794305636255E-2</v>
      </c>
      <c r="E21" s="95">
        <f t="shared" si="0"/>
        <v>-0.36371995021880993</v>
      </c>
      <c r="F21" s="95">
        <f t="shared" si="1"/>
        <v>0.50284028219613519</v>
      </c>
      <c r="G21" s="96">
        <f t="shared" si="2"/>
        <v>-0.29937786003271688</v>
      </c>
      <c r="H21" s="97">
        <f t="shared" si="3"/>
        <v>-0.19160184482774209</v>
      </c>
      <c r="I21" s="95">
        <f t="shared" si="4"/>
        <v>0.16178058898298697</v>
      </c>
      <c r="J21" s="96">
        <f t="shared" si="5"/>
        <v>-0.120020091930554</v>
      </c>
      <c r="K21" s="98">
        <f t="shared" si="6"/>
        <v>-0.14984134777530911</v>
      </c>
    </row>
    <row r="22" spans="1:11">
      <c r="A22" s="99" t="s">
        <v>41</v>
      </c>
      <c r="B22" s="100">
        <f>CCS_A!B19</f>
        <v>5.32255263843519E-2</v>
      </c>
      <c r="C22" s="101">
        <f>CCS_B!D21</f>
        <v>5.8465886257275827E-2</v>
      </c>
      <c r="D22" s="102">
        <f>CCS_C!D21</f>
        <v>6.9134938228392895E-2</v>
      </c>
      <c r="E22" s="103">
        <f t="shared" si="0"/>
        <v>0.15213662857248358</v>
      </c>
      <c r="F22" s="103">
        <f t="shared" si="1"/>
        <v>1.1890753093777715</v>
      </c>
      <c r="G22" s="104">
        <f t="shared" si="2"/>
        <v>-0.12627218078975896</v>
      </c>
      <c r="H22" s="105">
        <f t="shared" si="3"/>
        <v>8.0143139475370315E-2</v>
      </c>
      <c r="I22" s="103">
        <f t="shared" si="4"/>
        <v>0.38256542028832285</v>
      </c>
      <c r="J22" s="104">
        <f t="shared" si="5"/>
        <v>-5.0622309695854607E-2</v>
      </c>
      <c r="K22" s="106">
        <f t="shared" si="6"/>
        <v>0.41208625006783856</v>
      </c>
    </row>
    <row r="23" spans="1:11">
      <c r="A23" s="91" t="s">
        <v>42</v>
      </c>
      <c r="B23" s="92">
        <f>CCS_A!B20</f>
        <v>3.4583884822508501E-2</v>
      </c>
      <c r="C23" s="93">
        <f>CCS_B!D22</f>
        <v>5.4189409712452875E-2</v>
      </c>
      <c r="D23" s="94">
        <f>CCS_C!D22</f>
        <v>3.9502560351133871E-2</v>
      </c>
      <c r="E23" s="95">
        <f t="shared" si="0"/>
        <v>-0.53709014302521929</v>
      </c>
      <c r="F23" s="95">
        <f t="shared" si="1"/>
        <v>0.65291011979947189</v>
      </c>
      <c r="G23" s="96">
        <f t="shared" si="2"/>
        <v>-0.97257000268572613</v>
      </c>
      <c r="H23" s="97">
        <f t="shared" si="3"/>
        <v>-0.28293048588761732</v>
      </c>
      <c r="I23" s="95">
        <f t="shared" si="4"/>
        <v>0.21006309055588029</v>
      </c>
      <c r="J23" s="96">
        <f t="shared" si="5"/>
        <v>-0.38990171523867406</v>
      </c>
      <c r="K23" s="98">
        <f t="shared" si="6"/>
        <v>-0.46276911057041109</v>
      </c>
    </row>
    <row r="24" spans="1:11">
      <c r="A24" s="99" t="s">
        <v>43</v>
      </c>
      <c r="B24" s="100">
        <f>CCS_A!B21</f>
        <v>1.9021186452052301E-2</v>
      </c>
      <c r="C24" s="101">
        <f>CCS_B!D23</f>
        <v>5.0053992250524044E-2</v>
      </c>
      <c r="D24" s="102">
        <f>CCS_C!D23</f>
        <v>3.3729276503842977E-2</v>
      </c>
      <c r="E24" s="103">
        <f t="shared" si="0"/>
        <v>-1.1124809056699272</v>
      </c>
      <c r="F24" s="103">
        <f t="shared" si="1"/>
        <v>0.13443027682110301</v>
      </c>
      <c r="G24" s="104">
        <f t="shared" si="2"/>
        <v>-1.1374544262506363</v>
      </c>
      <c r="H24" s="105">
        <f t="shared" si="3"/>
        <v>-0.5860371248092513</v>
      </c>
      <c r="I24" s="103">
        <f t="shared" si="4"/>
        <v>4.3250730164814115E-2</v>
      </c>
      <c r="J24" s="104">
        <f t="shared" si="5"/>
        <v>-0.45600360958722169</v>
      </c>
      <c r="K24" s="106">
        <f t="shared" si="6"/>
        <v>-0.99879000423165887</v>
      </c>
    </row>
    <row r="25" spans="1:11">
      <c r="A25" s="91" t="s">
        <v>44</v>
      </c>
      <c r="B25" s="92">
        <f>CCS_A!B22</f>
        <v>4.1251381480695702E-2</v>
      </c>
      <c r="C25" s="93">
        <f>CCS_B!D24</f>
        <v>4.4190696172664731E-2</v>
      </c>
      <c r="D25" s="94">
        <f>CCS_C!D24</f>
        <v>6.5347424020399211E-2</v>
      </c>
      <c r="E25" s="95">
        <f t="shared" si="0"/>
        <v>-0.29057659532527014</v>
      </c>
      <c r="F25" s="95">
        <f t="shared" si="1"/>
        <v>-0.60068313259180639</v>
      </c>
      <c r="G25" s="96">
        <f t="shared" si="2"/>
        <v>-0.23444321714405028</v>
      </c>
      <c r="H25" s="97">
        <f t="shared" si="3"/>
        <v>-0.15307109685512862</v>
      </c>
      <c r="I25" s="95">
        <f t="shared" si="4"/>
        <v>-0.19325991656520278</v>
      </c>
      <c r="J25" s="96">
        <f t="shared" si="5"/>
        <v>-9.3987900344563752E-2</v>
      </c>
      <c r="K25" s="98">
        <f t="shared" si="6"/>
        <v>-0.44031891376489518</v>
      </c>
    </row>
    <row r="26" spans="1:11">
      <c r="A26" s="99" t="s">
        <v>45</v>
      </c>
      <c r="B26" s="100">
        <f>CCS_A!B23</f>
        <v>2.6775887219937299E-2</v>
      </c>
      <c r="C26" s="101">
        <f>CCS_B!D25</f>
        <v>5.026165015409436E-2</v>
      </c>
      <c r="D26" s="102">
        <f>CCS_C!D25</f>
        <v>6.4874759550747715E-2</v>
      </c>
      <c r="E26" s="103">
        <f t="shared" si="0"/>
        <v>-0.8257707810693401</v>
      </c>
      <c r="F26" s="103">
        <f t="shared" si="1"/>
        <v>0.16046548081865472</v>
      </c>
      <c r="G26" s="104">
        <f t="shared" si="2"/>
        <v>-0.24794246829461891</v>
      </c>
      <c r="H26" s="105">
        <f t="shared" si="3"/>
        <v>-0.43500282281064911</v>
      </c>
      <c r="I26" s="103">
        <f t="shared" si="4"/>
        <v>5.1627128767210151E-2</v>
      </c>
      <c r="J26" s="104">
        <f t="shared" si="5"/>
        <v>-9.9399727938988491E-2</v>
      </c>
      <c r="K26" s="106">
        <f t="shared" si="6"/>
        <v>-0.48277542198242746</v>
      </c>
    </row>
    <row r="27" spans="1:11">
      <c r="A27" s="91" t="s">
        <v>46</v>
      </c>
      <c r="B27" s="92">
        <f>CCS_A!B24</f>
        <v>3.4024193377322598E-2</v>
      </c>
      <c r="C27" s="93">
        <f>CCS_B!D26</f>
        <v>4.0697204260728648E-2</v>
      </c>
      <c r="D27" s="94">
        <f>CCS_C!D26</f>
        <v>6.6772009613487351E-2</v>
      </c>
      <c r="E27" s="95">
        <f t="shared" si="0"/>
        <v>-0.55778329531959192</v>
      </c>
      <c r="F27" s="95">
        <f t="shared" si="1"/>
        <v>-1.0386812681178865</v>
      </c>
      <c r="G27" s="96">
        <f t="shared" si="2"/>
        <v>-0.19375719155647475</v>
      </c>
      <c r="H27" s="97">
        <f t="shared" si="3"/>
        <v>-0.29383130711702199</v>
      </c>
      <c r="I27" s="95">
        <f t="shared" si="4"/>
        <v>-0.33417861152214395</v>
      </c>
      <c r="J27" s="96">
        <f t="shared" si="5"/>
        <v>-7.7676939571525813E-2</v>
      </c>
      <c r="K27" s="98">
        <f t="shared" si="6"/>
        <v>-0.70568685821069166</v>
      </c>
    </row>
    <row r="28" spans="1:11">
      <c r="A28" s="99" t="s">
        <v>47</v>
      </c>
      <c r="B28" s="100">
        <f>CCS_A!B25</f>
        <v>3.1287504822286698E-2</v>
      </c>
      <c r="C28" s="101">
        <f>CCS_B!D27</f>
        <v>4.2695050660189783E-2</v>
      </c>
      <c r="D28" s="102">
        <f>CCS_C!D27</f>
        <v>4.9898203378933456E-2</v>
      </c>
      <c r="E28" s="103">
        <f t="shared" si="0"/>
        <v>-0.65896531898410327</v>
      </c>
      <c r="F28" s="103">
        <f t="shared" si="1"/>
        <v>-0.78820036817885741</v>
      </c>
      <c r="G28" s="104">
        <f t="shared" si="2"/>
        <v>-0.67567145178048305</v>
      </c>
      <c r="H28" s="105">
        <f t="shared" si="3"/>
        <v>-0.34713237676102099</v>
      </c>
      <c r="I28" s="103">
        <f t="shared" si="4"/>
        <v>-0.25359050242288411</v>
      </c>
      <c r="J28" s="104">
        <f t="shared" si="5"/>
        <v>-0.27087557426151104</v>
      </c>
      <c r="K28" s="106">
        <f t="shared" si="6"/>
        <v>-0.8715984534454162</v>
      </c>
    </row>
    <row r="29" spans="1:11">
      <c r="A29" s="91" t="s">
        <v>48</v>
      </c>
      <c r="B29" s="92">
        <f>CCS_A!B26</f>
        <v>8.7151625046939796E-2</v>
      </c>
      <c r="C29" s="93">
        <f>CCS_B!D28</f>
        <v>5.7997940304443184E-2</v>
      </c>
      <c r="D29" s="94">
        <f>CCS_C!D28</f>
        <v>5.5715655170162311E-2</v>
      </c>
      <c r="E29" s="95">
        <f t="shared" si="0"/>
        <v>1.4064669071881597</v>
      </c>
      <c r="F29" s="95">
        <f t="shared" si="1"/>
        <v>1.1304063729570528</v>
      </c>
      <c r="G29" s="96">
        <f t="shared" si="2"/>
        <v>-0.50952559604475112</v>
      </c>
      <c r="H29" s="97">
        <f t="shared" si="3"/>
        <v>0.74090424224544982</v>
      </c>
      <c r="I29" s="95">
        <f t="shared" si="4"/>
        <v>0.36368965510957557</v>
      </c>
      <c r="J29" s="96">
        <f t="shared" si="5"/>
        <v>-0.20426797382938852</v>
      </c>
      <c r="K29" s="98">
        <f t="shared" si="6"/>
        <v>0.90032592352563678</v>
      </c>
    </row>
    <row r="30" spans="1:11">
      <c r="A30" s="99" t="s">
        <v>49</v>
      </c>
      <c r="B30" s="100">
        <f>CCS_A!B27</f>
        <v>7.7036811772646596E-2</v>
      </c>
      <c r="C30" s="101">
        <f>CCS_B!D29</f>
        <v>4.6338285046780468E-2</v>
      </c>
      <c r="D30" s="102">
        <f>CCS_C!D29</f>
        <v>0.14071884332675799</v>
      </c>
      <c r="E30" s="103">
        <f t="shared" si="0"/>
        <v>1.0324976901947334</v>
      </c>
      <c r="F30" s="103">
        <f t="shared" si="1"/>
        <v>-0.33142820186607685</v>
      </c>
      <c r="G30" s="104">
        <f t="shared" si="2"/>
        <v>1.9181571666790553</v>
      </c>
      <c r="H30" s="105">
        <f t="shared" si="3"/>
        <v>0.543903247822073</v>
      </c>
      <c r="I30" s="103">
        <f t="shared" si="4"/>
        <v>-0.10663157189652521</v>
      </c>
      <c r="J30" s="104">
        <f t="shared" si="5"/>
        <v>0.7689860548034928</v>
      </c>
      <c r="K30" s="106">
        <f t="shared" si="6"/>
        <v>1.2062577307290405</v>
      </c>
    </row>
    <row r="31" spans="1:11">
      <c r="A31" s="91" t="s">
        <v>50</v>
      </c>
      <c r="B31" s="92">
        <f>CCS_A!B28</f>
        <v>2.8859193816534099E-2</v>
      </c>
      <c r="C31" s="93">
        <f>CCS_B!D30</f>
        <v>4.4473254222104457E-2</v>
      </c>
      <c r="D31" s="94">
        <f>CCS_C!D30</f>
        <v>9.1845360889780514E-2</v>
      </c>
      <c r="E31" s="95">
        <f t="shared" si="0"/>
        <v>-0.74874587556103878</v>
      </c>
      <c r="F31" s="95">
        <f t="shared" si="1"/>
        <v>-0.56525728877930459</v>
      </c>
      <c r="G31" s="96">
        <f t="shared" si="2"/>
        <v>0.52233527529357893</v>
      </c>
      <c r="H31" s="97">
        <f t="shared" si="3"/>
        <v>-0.39442733613691916</v>
      </c>
      <c r="I31" s="95">
        <f t="shared" si="4"/>
        <v>-0.18186223408007052</v>
      </c>
      <c r="J31" s="96">
        <f t="shared" si="5"/>
        <v>0.20940335318201403</v>
      </c>
      <c r="K31" s="98">
        <f t="shared" si="6"/>
        <v>-0.36688621703497565</v>
      </c>
    </row>
    <row r="32" spans="1:11">
      <c r="A32" s="99" t="s">
        <v>51</v>
      </c>
      <c r="B32" s="100">
        <f>CCS_A!B29</f>
        <v>9.1654628163140697E-2</v>
      </c>
      <c r="C32" s="101">
        <f>CCS_B!D31</f>
        <v>5.5207497271672165E-2</v>
      </c>
      <c r="D32" s="102">
        <f>CCS_C!D31</f>
        <v>9.3063406916383248E-2</v>
      </c>
      <c r="E32" s="103">
        <f t="shared" si="0"/>
        <v>1.5729538707947404</v>
      </c>
      <c r="F32" s="103">
        <f t="shared" si="1"/>
        <v>0.78055331004610939</v>
      </c>
      <c r="G32" s="104">
        <f t="shared" si="2"/>
        <v>0.55712255100775732</v>
      </c>
      <c r="H32" s="105">
        <f t="shared" si="3"/>
        <v>0.82860690839725104</v>
      </c>
      <c r="I32" s="103">
        <f t="shared" si="4"/>
        <v>0.25113018726416225</v>
      </c>
      <c r="J32" s="104">
        <f t="shared" si="5"/>
        <v>0.22334951482794518</v>
      </c>
      <c r="K32" s="106">
        <f t="shared" si="6"/>
        <v>1.3030866104893584</v>
      </c>
    </row>
    <row r="33" spans="1:11">
      <c r="A33" s="91" t="s">
        <v>52</v>
      </c>
      <c r="B33" s="92">
        <f>CCS_A!B30</f>
        <v>0.108644761323598</v>
      </c>
      <c r="C33" s="93">
        <f>CCS_B!D32</f>
        <v>4.6053060143225036E-2</v>
      </c>
      <c r="D33" s="94">
        <f>CCS_C!D32</f>
        <v>0.18916735789322831</v>
      </c>
      <c r="E33" s="95">
        <f t="shared" si="0"/>
        <v>2.2011203650570139</v>
      </c>
      <c r="F33" s="95">
        <f t="shared" si="1"/>
        <v>-0.36718840372486711</v>
      </c>
      <c r="G33" s="96">
        <f t="shared" si="2"/>
        <v>3.3018420171333016</v>
      </c>
      <c r="H33" s="97">
        <f t="shared" si="3"/>
        <v>1.1595149575356634</v>
      </c>
      <c r="I33" s="95">
        <f t="shared" si="4"/>
        <v>-0.11813682858280042</v>
      </c>
      <c r="J33" s="96">
        <f t="shared" si="5"/>
        <v>1.3237030366681</v>
      </c>
      <c r="K33" s="98">
        <f t="shared" si="6"/>
        <v>2.3650811656209632</v>
      </c>
    </row>
    <row r="34" spans="1:11" s="107" customFormat="1" ht="13.5" customHeight="1">
      <c r="A34" s="108" t="s">
        <v>53</v>
      </c>
      <c r="B34" s="109">
        <f>CCS_A!B31</f>
        <v>6.08675189555897E-2</v>
      </c>
      <c r="C34" s="110">
        <f>CCS_B!D33</f>
        <v>5.4109608460208104E-2</v>
      </c>
      <c r="D34" s="111">
        <f>CCS_C!D33</f>
        <v>4.5008647330668256E-2</v>
      </c>
      <c r="E34" s="112">
        <f t="shared" si="0"/>
        <v>0.43467965735964464</v>
      </c>
      <c r="F34" s="112">
        <f t="shared" si="1"/>
        <v>0.64290500154617525</v>
      </c>
      <c r="G34" s="113">
        <f t="shared" si="2"/>
        <v>-0.8153166956021326</v>
      </c>
      <c r="H34" s="114">
        <f t="shared" si="3"/>
        <v>0.22898228213518435</v>
      </c>
      <c r="I34" s="112">
        <f t="shared" si="4"/>
        <v>0.20684410834388756</v>
      </c>
      <c r="J34" s="113">
        <f t="shared" si="5"/>
        <v>-0.32685912294245695</v>
      </c>
      <c r="K34" s="115">
        <f t="shared" si="6"/>
        <v>0.10896726753661495</v>
      </c>
    </row>
    <row r="35" spans="1:11" ht="13.5" customHeight="1">
      <c r="A35" s="116"/>
      <c r="B35" s="14"/>
      <c r="C35" s="14"/>
      <c r="D35" s="14"/>
      <c r="E35" s="95"/>
      <c r="F35" s="95"/>
      <c r="G35" s="95"/>
      <c r="H35" s="95"/>
      <c r="I35" s="95"/>
      <c r="J35" s="95"/>
      <c r="K35" s="95"/>
    </row>
    <row r="36" spans="1:11" ht="15" customHeight="1">
      <c r="A36" s="117" t="s">
        <v>89</v>
      </c>
      <c r="B36" s="118">
        <f t="shared" ref="B36:K36" si="7">AVERAGE(B9:B34)</f>
        <v>4.9110659383899774E-2</v>
      </c>
      <c r="C36" s="119">
        <f t="shared" si="7"/>
        <v>4.8981770597731442E-2</v>
      </c>
      <c r="D36" s="120">
        <f t="shared" si="7"/>
        <v>7.3556248173590494E-2</v>
      </c>
      <c r="E36" s="121">
        <f t="shared" si="7"/>
        <v>3.8003788150630357E-16</v>
      </c>
      <c r="F36" s="122">
        <f t="shared" si="7"/>
        <v>5.2095080386257348E-16</v>
      </c>
      <c r="G36" s="123">
        <f t="shared" si="7"/>
        <v>-4.483592984063132E-16</v>
      </c>
      <c r="H36" s="121">
        <f t="shared" si="7"/>
        <v>1.7080354225002409E-16</v>
      </c>
      <c r="I36" s="122">
        <f t="shared" si="7"/>
        <v>1.8254628577971323E-16</v>
      </c>
      <c r="J36" s="123">
        <f t="shared" si="7"/>
        <v>-1.8147876364065058E-16</v>
      </c>
      <c r="K36" s="124">
        <f t="shared" si="7"/>
        <v>1.7293858652814939E-16</v>
      </c>
    </row>
    <row r="37" spans="1:11" ht="15" customHeight="1">
      <c r="A37" s="117" t="s">
        <v>90</v>
      </c>
      <c r="B37" s="125">
        <f t="shared" ref="B37:K37" si="8">STDEV(B9:B34)</f>
        <v>2.7047181464861035E-2</v>
      </c>
      <c r="C37" s="126">
        <f t="shared" si="8"/>
        <v>7.9760428836986846E-3</v>
      </c>
      <c r="D37" s="127">
        <f t="shared" si="8"/>
        <v>3.5014125182165061E-2</v>
      </c>
      <c r="E37" s="121">
        <f t="shared" si="8"/>
        <v>0.99999999999999889</v>
      </c>
      <c r="F37" s="122">
        <f t="shared" si="8"/>
        <v>0.99999999999999489</v>
      </c>
      <c r="G37" s="123">
        <f t="shared" si="8"/>
        <v>1.0000000000000004</v>
      </c>
      <c r="H37" s="121">
        <f t="shared" si="8"/>
        <v>0.52678398507554047</v>
      </c>
      <c r="I37" s="122">
        <f t="shared" si="8"/>
        <v>0.32173354981907143</v>
      </c>
      <c r="J37" s="123">
        <f t="shared" si="8"/>
        <v>0.40089835606894214</v>
      </c>
      <c r="K37" s="124">
        <f t="shared" si="8"/>
        <v>0.99999999999999856</v>
      </c>
    </row>
    <row r="38" spans="1:11">
      <c r="B38" s="2"/>
      <c r="C38" s="2"/>
    </row>
    <row r="39" spans="1:11">
      <c r="B39" s="2"/>
      <c r="C39" s="2"/>
    </row>
  </sheetData>
  <mergeCells count="4">
    <mergeCell ref="E6:G6"/>
    <mergeCell ref="H6:J6"/>
    <mergeCell ref="K6:K7"/>
    <mergeCell ref="B6:D6"/>
  </mergeCells>
  <conditionalFormatting sqref="H8:J8">
    <cfRule type="expression" dxfId="1" priority="1" stopIfTrue="1">
      <formula>ISBLANK(H8)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>
    <oddHeader>&amp;L&amp;F&amp;R&amp;A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36"/>
  <sheetViews>
    <sheetView workbookViewId="0"/>
  </sheetViews>
  <sheetFormatPr baseColWidth="10" defaultColWidth="16.5703125" defaultRowHeight="12.75"/>
  <cols>
    <col min="1" max="1" width="1.42578125" style="128" customWidth="1"/>
    <col min="2" max="2" width="17.42578125" style="17" customWidth="1"/>
    <col min="3" max="3" width="20" style="17" customWidth="1"/>
    <col min="4" max="4" width="16.5703125" style="17" customWidth="1"/>
    <col min="5" max="16384" width="16.5703125" style="17"/>
  </cols>
  <sheetData>
    <row r="1" spans="1:7" ht="23.25" customHeight="1">
      <c r="B1" s="60" t="str">
        <f>"Paiements CCS AC "&amp;Indice!C2</f>
        <v xml:space="preserve">Paiements CCS AC </v>
      </c>
      <c r="C1" s="60"/>
      <c r="D1" s="60"/>
      <c r="E1" s="60"/>
      <c r="F1" s="60"/>
      <c r="G1" s="60"/>
    </row>
    <row r="2" spans="1:7" ht="21" customHeight="1">
      <c r="A2" s="129"/>
      <c r="B2" s="130"/>
      <c r="C2" s="130"/>
      <c r="D2" s="130"/>
      <c r="E2" s="180" t="s">
        <v>91</v>
      </c>
      <c r="F2" s="181"/>
      <c r="G2" s="131">
        <v>241955340.00966799</v>
      </c>
    </row>
    <row r="3" spans="1:7" ht="20.25" customHeight="1">
      <c r="A3" s="129"/>
      <c r="B3" s="130"/>
      <c r="C3" s="130"/>
      <c r="D3" s="130"/>
      <c r="E3" s="130"/>
      <c r="F3" s="130"/>
      <c r="G3" s="20" t="str">
        <f>Info!$C$28</f>
        <v>FA_2014_20130902</v>
      </c>
    </row>
    <row r="4" spans="1:7" s="2" customFormat="1">
      <c r="A4" s="14"/>
      <c r="B4" s="132" t="s">
        <v>55</v>
      </c>
      <c r="C4" s="133" t="s">
        <v>57</v>
      </c>
      <c r="D4" s="133" t="s">
        <v>65</v>
      </c>
      <c r="E4" s="133" t="s">
        <v>68</v>
      </c>
      <c r="F4" s="133" t="s">
        <v>69</v>
      </c>
      <c r="G4" s="134" t="s">
        <v>70</v>
      </c>
    </row>
    <row r="5" spans="1:7" s="2" customFormat="1">
      <c r="A5" s="14"/>
      <c r="B5" s="135" t="s">
        <v>58</v>
      </c>
      <c r="C5" s="136"/>
      <c r="D5" s="136"/>
      <c r="E5" s="137" t="s">
        <v>92</v>
      </c>
      <c r="F5" s="137" t="s">
        <v>93</v>
      </c>
      <c r="G5" s="138" t="s">
        <v>94</v>
      </c>
    </row>
    <row r="6" spans="1:7" ht="38.25" customHeight="1">
      <c r="B6" s="139" t="s">
        <v>25</v>
      </c>
      <c r="C6" s="140" t="s">
        <v>60</v>
      </c>
      <c r="D6" s="140" t="s">
        <v>95</v>
      </c>
      <c r="E6" s="140" t="s">
        <v>96</v>
      </c>
      <c r="F6" s="140" t="s">
        <v>97</v>
      </c>
      <c r="G6" s="141" t="s">
        <v>98</v>
      </c>
    </row>
    <row r="7" spans="1:7">
      <c r="B7" s="25" t="s">
        <v>28</v>
      </c>
      <c r="C7" s="142">
        <f>CCS_B!B8</f>
        <v>1392396</v>
      </c>
      <c r="D7" s="143">
        <f>ROUND(Indice!K9,3)</f>
        <v>7.3999999999999996E-2</v>
      </c>
      <c r="E7" s="144">
        <f t="shared" ref="E7:E32" si="0">D7-D$35</f>
        <v>1.3150000000000002</v>
      </c>
      <c r="F7" s="142">
        <f t="shared" ref="F7:F32" si="1">IF(E7&gt;E$36,C7*(E7-E$36),0)</f>
        <v>103090.85769230794</v>
      </c>
      <c r="G7" s="145">
        <f t="shared" ref="G7:G32" si="2">F7/F$34*G$2</f>
        <v>7023232.6627828376</v>
      </c>
    </row>
    <row r="8" spans="1:7">
      <c r="B8" s="27" t="s">
        <v>29</v>
      </c>
      <c r="C8" s="146">
        <f>CCS_B!B9</f>
        <v>985046</v>
      </c>
      <c r="D8" s="147">
        <f>ROUND(Indice!K10,3)</f>
        <v>0.4</v>
      </c>
      <c r="E8" s="148">
        <f t="shared" si="0"/>
        <v>1.641</v>
      </c>
      <c r="F8" s="146">
        <f t="shared" si="1"/>
        <v>394056.28638461541</v>
      </c>
      <c r="G8" s="149">
        <f t="shared" si="2"/>
        <v>26845726.609158263</v>
      </c>
    </row>
    <row r="9" spans="1:7">
      <c r="B9" s="29" t="s">
        <v>30</v>
      </c>
      <c r="C9" s="150">
        <f>CCS_B!B10</f>
        <v>381966</v>
      </c>
      <c r="D9" s="151">
        <f>ROUND(Indice!K11,3)</f>
        <v>-0.45600000000000002</v>
      </c>
      <c r="E9" s="152">
        <f t="shared" si="0"/>
        <v>0.78500000000000014</v>
      </c>
      <c r="F9" s="150">
        <f t="shared" si="1"/>
        <v>0</v>
      </c>
      <c r="G9" s="153">
        <f t="shared" si="2"/>
        <v>0</v>
      </c>
    </row>
    <row r="10" spans="1:7">
      <c r="B10" s="27" t="s">
        <v>31</v>
      </c>
      <c r="C10" s="146">
        <f>CCS_B!B11</f>
        <v>35382</v>
      </c>
      <c r="D10" s="147">
        <f>ROUND(Indice!K12,3)</f>
        <v>-0.69399999999999995</v>
      </c>
      <c r="E10" s="148">
        <f t="shared" si="0"/>
        <v>0.54700000000000015</v>
      </c>
      <c r="F10" s="146">
        <f t="shared" si="1"/>
        <v>0</v>
      </c>
      <c r="G10" s="149">
        <f t="shared" si="2"/>
        <v>0</v>
      </c>
    </row>
    <row r="11" spans="1:7">
      <c r="B11" s="29" t="s">
        <v>32</v>
      </c>
      <c r="C11" s="150">
        <f>CCS_B!B12</f>
        <v>147904</v>
      </c>
      <c r="D11" s="151">
        <f>ROUND(Indice!K13,3)</f>
        <v>-0.995</v>
      </c>
      <c r="E11" s="152">
        <f t="shared" si="0"/>
        <v>0.24600000000000011</v>
      </c>
      <c r="F11" s="150">
        <f t="shared" si="1"/>
        <v>0</v>
      </c>
      <c r="G11" s="153">
        <f t="shared" si="2"/>
        <v>0</v>
      </c>
    </row>
    <row r="12" spans="1:7">
      <c r="B12" s="27" t="s">
        <v>33</v>
      </c>
      <c r="C12" s="146">
        <f>CCS_B!B13</f>
        <v>35885</v>
      </c>
      <c r="D12" s="147">
        <f>ROUND(Indice!K14,3)</f>
        <v>-0.88600000000000001</v>
      </c>
      <c r="E12" s="148">
        <f t="shared" si="0"/>
        <v>0.35500000000000009</v>
      </c>
      <c r="F12" s="146">
        <f t="shared" si="1"/>
        <v>0</v>
      </c>
      <c r="G12" s="149">
        <f t="shared" si="2"/>
        <v>0</v>
      </c>
    </row>
    <row r="13" spans="1:7">
      <c r="B13" s="29" t="s">
        <v>34</v>
      </c>
      <c r="C13" s="150">
        <f>CCS_B!B14</f>
        <v>41311</v>
      </c>
      <c r="D13" s="151">
        <f>ROUND(Indice!K15,3)</f>
        <v>-1.2410000000000001</v>
      </c>
      <c r="E13" s="152">
        <f t="shared" si="0"/>
        <v>0</v>
      </c>
      <c r="F13" s="150">
        <f t="shared" si="1"/>
        <v>0</v>
      </c>
      <c r="G13" s="153">
        <f t="shared" si="2"/>
        <v>0</v>
      </c>
    </row>
    <row r="14" spans="1:7">
      <c r="B14" s="27" t="s">
        <v>35</v>
      </c>
      <c r="C14" s="146">
        <f>CCS_B!B15</f>
        <v>39217</v>
      </c>
      <c r="D14" s="147">
        <f>ROUND(Indice!K16,3)</f>
        <v>-7.2999999999999995E-2</v>
      </c>
      <c r="E14" s="148">
        <f t="shared" si="0"/>
        <v>1.1680000000000001</v>
      </c>
      <c r="F14" s="146">
        <f t="shared" si="1"/>
        <v>0</v>
      </c>
      <c r="G14" s="149">
        <f t="shared" si="2"/>
        <v>0</v>
      </c>
    </row>
    <row r="15" spans="1:7">
      <c r="B15" s="29" t="s">
        <v>36</v>
      </c>
      <c r="C15" s="150">
        <f>CCS_B!B16</f>
        <v>115104</v>
      </c>
      <c r="D15" s="151">
        <f>ROUND(Indice!K17,3)</f>
        <v>-0.379</v>
      </c>
      <c r="E15" s="152">
        <f t="shared" si="0"/>
        <v>0.8620000000000001</v>
      </c>
      <c r="F15" s="150">
        <f t="shared" si="1"/>
        <v>0</v>
      </c>
      <c r="G15" s="153">
        <f t="shared" si="2"/>
        <v>0</v>
      </c>
    </row>
    <row r="16" spans="1:7">
      <c r="B16" s="27" t="s">
        <v>37</v>
      </c>
      <c r="C16" s="146">
        <f>CCS_B!B17</f>
        <v>284668</v>
      </c>
      <c r="D16" s="147">
        <f>ROUND(Indice!K18,3)</f>
        <v>-0.36099999999999999</v>
      </c>
      <c r="E16" s="148">
        <f t="shared" si="0"/>
        <v>0.88000000000000012</v>
      </c>
      <c r="F16" s="146">
        <f t="shared" si="1"/>
        <v>0</v>
      </c>
      <c r="G16" s="149">
        <f t="shared" si="2"/>
        <v>0</v>
      </c>
    </row>
    <row r="17" spans="2:7">
      <c r="B17" s="29" t="s">
        <v>38</v>
      </c>
      <c r="C17" s="150">
        <f>CCS_B!B18</f>
        <v>256990</v>
      </c>
      <c r="D17" s="151">
        <f>ROUND(Indice!K19,3)</f>
        <v>0.01</v>
      </c>
      <c r="E17" s="152">
        <f t="shared" si="0"/>
        <v>1.2510000000000001</v>
      </c>
      <c r="F17" s="150">
        <f t="shared" si="1"/>
        <v>2579.7842307692626</v>
      </c>
      <c r="G17" s="153">
        <f t="shared" si="2"/>
        <v>175752.00437800487</v>
      </c>
    </row>
    <row r="18" spans="2:7">
      <c r="B18" s="27" t="s">
        <v>39</v>
      </c>
      <c r="C18" s="146">
        <f>CCS_B!B19</f>
        <v>186255</v>
      </c>
      <c r="D18" s="147">
        <f>ROUND(Indice!K20,3)</f>
        <v>2.7850000000000001</v>
      </c>
      <c r="E18" s="148">
        <f t="shared" si="0"/>
        <v>4.0259999999999998</v>
      </c>
      <c r="F18" s="146">
        <f t="shared" si="1"/>
        <v>518727.33865384612</v>
      </c>
      <c r="G18" s="149">
        <f t="shared" si="2"/>
        <v>35339145.191571504</v>
      </c>
    </row>
    <row r="19" spans="2:7">
      <c r="B19" s="29" t="s">
        <v>40</v>
      </c>
      <c r="C19" s="150">
        <f>CCS_B!B20</f>
        <v>275360</v>
      </c>
      <c r="D19" s="151">
        <f>ROUND(Indice!K21,3)</f>
        <v>-0.15</v>
      </c>
      <c r="E19" s="152">
        <f t="shared" si="0"/>
        <v>1.0910000000000002</v>
      </c>
      <c r="F19" s="150">
        <f t="shared" si="1"/>
        <v>0</v>
      </c>
      <c r="G19" s="153">
        <f t="shared" si="2"/>
        <v>0</v>
      </c>
    </row>
    <row r="20" spans="2:7">
      <c r="B20" s="27" t="s">
        <v>41</v>
      </c>
      <c r="C20" s="146">
        <f>CCS_B!B21</f>
        <v>77139</v>
      </c>
      <c r="D20" s="147">
        <f>ROUND(Indice!K22,3)</f>
        <v>0.41199999999999998</v>
      </c>
      <c r="E20" s="148">
        <f t="shared" si="0"/>
        <v>1.653</v>
      </c>
      <c r="F20" s="146">
        <f t="shared" si="1"/>
        <v>31784.234884615387</v>
      </c>
      <c r="G20" s="149">
        <f t="shared" si="2"/>
        <v>2165352.7926739571</v>
      </c>
    </row>
    <row r="21" spans="2:7">
      <c r="B21" s="29" t="s">
        <v>42</v>
      </c>
      <c r="C21" s="150">
        <f>CCS_B!B22</f>
        <v>53313</v>
      </c>
      <c r="D21" s="151">
        <f>ROUND(Indice!K23,3)</f>
        <v>-0.46300000000000002</v>
      </c>
      <c r="E21" s="152">
        <f t="shared" si="0"/>
        <v>0.77800000000000002</v>
      </c>
      <c r="F21" s="150">
        <f t="shared" si="1"/>
        <v>0</v>
      </c>
      <c r="G21" s="153">
        <f t="shared" si="2"/>
        <v>0</v>
      </c>
    </row>
    <row r="22" spans="2:7">
      <c r="B22" s="27" t="s">
        <v>43</v>
      </c>
      <c r="C22" s="146">
        <f>CCS_B!B23</f>
        <v>15743</v>
      </c>
      <c r="D22" s="147">
        <f>ROUND(Indice!K24,3)</f>
        <v>-0.999</v>
      </c>
      <c r="E22" s="148">
        <f t="shared" si="0"/>
        <v>0.2420000000000001</v>
      </c>
      <c r="F22" s="146">
        <f t="shared" si="1"/>
        <v>0</v>
      </c>
      <c r="G22" s="149">
        <f t="shared" si="2"/>
        <v>0</v>
      </c>
    </row>
    <row r="23" spans="2:7">
      <c r="B23" s="29" t="s">
        <v>44</v>
      </c>
      <c r="C23" s="150">
        <f>CCS_B!B24</f>
        <v>483156</v>
      </c>
      <c r="D23" s="151">
        <f>ROUND(Indice!K25,3)</f>
        <v>-0.44</v>
      </c>
      <c r="E23" s="152">
        <f t="shared" si="0"/>
        <v>0.80100000000000016</v>
      </c>
      <c r="F23" s="150">
        <f t="shared" si="1"/>
        <v>0</v>
      </c>
      <c r="G23" s="153">
        <f t="shared" si="2"/>
        <v>0</v>
      </c>
    </row>
    <row r="24" spans="2:7">
      <c r="B24" s="27" t="s">
        <v>45</v>
      </c>
      <c r="C24" s="146">
        <f>CCS_B!B25</f>
        <v>193388</v>
      </c>
      <c r="D24" s="147">
        <f>ROUND(Indice!K26,3)</f>
        <v>-0.48299999999999998</v>
      </c>
      <c r="E24" s="148">
        <f t="shared" si="0"/>
        <v>0.75800000000000012</v>
      </c>
      <c r="F24" s="146">
        <f t="shared" si="1"/>
        <v>0</v>
      </c>
      <c r="G24" s="149">
        <f t="shared" si="2"/>
        <v>0</v>
      </c>
    </row>
    <row r="25" spans="2:7">
      <c r="B25" s="29" t="s">
        <v>46</v>
      </c>
      <c r="C25" s="150">
        <f>CCS_B!B26</f>
        <v>618298</v>
      </c>
      <c r="D25" s="151">
        <f>ROUND(Indice!K27,3)</f>
        <v>-0.70599999999999996</v>
      </c>
      <c r="E25" s="152">
        <f t="shared" si="0"/>
        <v>0.53500000000000014</v>
      </c>
      <c r="F25" s="150">
        <f t="shared" si="1"/>
        <v>0</v>
      </c>
      <c r="G25" s="153">
        <f t="shared" si="2"/>
        <v>0</v>
      </c>
    </row>
    <row r="26" spans="2:7">
      <c r="B26" s="27" t="s">
        <v>47</v>
      </c>
      <c r="C26" s="146">
        <f>CCS_B!B27</f>
        <v>251973</v>
      </c>
      <c r="D26" s="147">
        <f>ROUND(Indice!K28,3)</f>
        <v>-0.872</v>
      </c>
      <c r="E26" s="148">
        <f t="shared" si="0"/>
        <v>0.36900000000000011</v>
      </c>
      <c r="F26" s="146">
        <f t="shared" si="1"/>
        <v>0</v>
      </c>
      <c r="G26" s="149">
        <f t="shared" si="2"/>
        <v>0</v>
      </c>
    </row>
    <row r="27" spans="2:7">
      <c r="B27" s="29" t="s">
        <v>48</v>
      </c>
      <c r="C27" s="150">
        <f>CCS_B!B28</f>
        <v>336943</v>
      </c>
      <c r="D27" s="151">
        <f>ROUND(Indice!K29,3)</f>
        <v>0.9</v>
      </c>
      <c r="E27" s="152">
        <f t="shared" si="0"/>
        <v>2.141</v>
      </c>
      <c r="F27" s="150">
        <f t="shared" si="1"/>
        <v>303261.65934615384</v>
      </c>
      <c r="G27" s="153">
        <f t="shared" si="2"/>
        <v>20660194.695892509</v>
      </c>
    </row>
    <row r="28" spans="2:7">
      <c r="B28" s="27" t="s">
        <v>49</v>
      </c>
      <c r="C28" s="146">
        <f>CCS_B!B29</f>
        <v>725944</v>
      </c>
      <c r="D28" s="147">
        <f>ROUND(Indice!K30,3)</f>
        <v>1.206</v>
      </c>
      <c r="E28" s="148">
        <f t="shared" si="0"/>
        <v>2.4470000000000001</v>
      </c>
      <c r="F28" s="146">
        <f t="shared" si="1"/>
        <v>875516.38492307696</v>
      </c>
      <c r="G28" s="149">
        <f t="shared" si="2"/>
        <v>59645980.342368484</v>
      </c>
    </row>
    <row r="29" spans="2:7">
      <c r="B29" s="29" t="s">
        <v>50</v>
      </c>
      <c r="C29" s="150">
        <f>CCS_B!B30</f>
        <v>317022</v>
      </c>
      <c r="D29" s="151">
        <f>ROUND(Indice!K31,3)</f>
        <v>-0.36699999999999999</v>
      </c>
      <c r="E29" s="152">
        <f t="shared" si="0"/>
        <v>0.87400000000000011</v>
      </c>
      <c r="F29" s="150">
        <f t="shared" si="1"/>
        <v>0</v>
      </c>
      <c r="G29" s="153">
        <f t="shared" si="2"/>
        <v>0</v>
      </c>
    </row>
    <row r="30" spans="2:7">
      <c r="B30" s="27" t="s">
        <v>51</v>
      </c>
      <c r="C30" s="146">
        <f>CCS_B!B31</f>
        <v>173183</v>
      </c>
      <c r="D30" s="147">
        <f>ROUND(Indice!K32,3)</f>
        <v>1.3029999999999999</v>
      </c>
      <c r="E30" s="148">
        <f t="shared" si="0"/>
        <v>2.544</v>
      </c>
      <c r="F30" s="146">
        <f t="shared" si="1"/>
        <v>225664.10988461541</v>
      </c>
      <c r="G30" s="149">
        <f t="shared" si="2"/>
        <v>15373735.196673041</v>
      </c>
    </row>
    <row r="31" spans="2:7">
      <c r="B31" s="29" t="s">
        <v>52</v>
      </c>
      <c r="C31" s="150">
        <f>CCS_B!B32</f>
        <v>460534</v>
      </c>
      <c r="D31" s="151">
        <f>ROUND(Indice!K33,3)</f>
        <v>2.3650000000000002</v>
      </c>
      <c r="E31" s="152">
        <f t="shared" si="0"/>
        <v>3.6060000000000003</v>
      </c>
      <c r="F31" s="150">
        <f t="shared" si="1"/>
        <v>1089180.622846154</v>
      </c>
      <c r="G31" s="153">
        <f t="shared" si="2"/>
        <v>74202204.708342746</v>
      </c>
    </row>
    <row r="32" spans="2:7" ht="13.5" customHeight="1">
      <c r="B32" s="108" t="s">
        <v>53</v>
      </c>
      <c r="C32" s="154">
        <f>CCS_B!B33</f>
        <v>70542</v>
      </c>
      <c r="D32" s="155">
        <f>ROUND(Indice!K34,3)</f>
        <v>0.109</v>
      </c>
      <c r="E32" s="156">
        <f t="shared" si="0"/>
        <v>1.35</v>
      </c>
      <c r="F32" s="154">
        <f t="shared" si="1"/>
        <v>7691.7911538461613</v>
      </c>
      <c r="G32" s="157">
        <f t="shared" si="2"/>
        <v>524015.8058266617</v>
      </c>
    </row>
    <row r="33" spans="2:7" ht="13.5" customHeight="1">
      <c r="B33" s="128"/>
      <c r="C33" s="128"/>
      <c r="D33" s="128"/>
      <c r="E33" s="152"/>
      <c r="F33" s="150"/>
      <c r="G33" s="150"/>
    </row>
    <row r="34" spans="2:7">
      <c r="B34" s="158" t="s">
        <v>99</v>
      </c>
      <c r="C34" s="159">
        <f>SUM(C7:C32)</f>
        <v>7954662</v>
      </c>
      <c r="D34" s="160"/>
      <c r="E34" s="160"/>
      <c r="F34" s="159">
        <f>SUM(F7:F32)</f>
        <v>3551553.0700000003</v>
      </c>
      <c r="G34" s="161">
        <f>SUM(G7:G32)</f>
        <v>241955340.00966799</v>
      </c>
    </row>
    <row r="35" spans="2:7">
      <c r="B35" s="162" t="s">
        <v>100</v>
      </c>
      <c r="C35" s="128"/>
      <c r="D35" s="152">
        <f>MIN(D7:D32)</f>
        <v>-1.2410000000000001</v>
      </c>
      <c r="E35" s="152">
        <f>MIN(E7:E32)</f>
        <v>0</v>
      </c>
      <c r="F35" s="128"/>
      <c r="G35" s="163"/>
    </row>
    <row r="36" spans="2:7" ht="13.5" customHeight="1">
      <c r="B36" s="164" t="s">
        <v>101</v>
      </c>
      <c r="C36" s="165"/>
      <c r="D36" s="156">
        <f>AVERAGE(D7:D32)</f>
        <v>-3.8461538461499533E-5</v>
      </c>
      <c r="E36" s="156">
        <f>AVERAGE(E7:E32)</f>
        <v>1.2409615384615384</v>
      </c>
      <c r="F36" s="165"/>
      <c r="G36" s="166"/>
    </row>
  </sheetData>
  <mergeCells count="1">
    <mergeCell ref="E2:F2"/>
  </mergeCells>
  <conditionalFormatting sqref="G2">
    <cfRule type="expression" dxfId="0" priority="1" stopIfTrue="1">
      <formula>ISBLANK($G$2)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scale="93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Info</vt:lpstr>
      <vt:lpstr>CCS_A</vt:lpstr>
      <vt:lpstr>CCS_B</vt:lpstr>
      <vt:lpstr>CCS_C</vt:lpstr>
      <vt:lpstr>Indice</vt:lpstr>
      <vt:lpstr>CCS_AC_Total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Svetlana Taboga</cp:lastModifiedBy>
  <cp:lastPrinted>2012-04-10T14:33:22Z</cp:lastPrinted>
  <dcterms:created xsi:type="dcterms:W3CDTF">2006-05-21T10:23:50Z</dcterms:created>
  <dcterms:modified xsi:type="dcterms:W3CDTF">2013-10-09T13:13:45Z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-135276194</vt:i4>
  </property>
  <property fmtid="{D5CDD505-2E9C-101B-9397-08002B2CF9AE}" pid="3" name="_EmailSubject">
    <vt:lpwstr>Tests Excel_DB</vt:lpwstr>
  </property>
  <property fmtid="{D5CDD505-2E9C-101B-9397-08002B2CF9AE}" pid="4" name="_AuthorEmail">
    <vt:lpwstr>pascal.utz@efv.admin.ch</vt:lpwstr>
  </property>
  <property fmtid="{D5CDD505-2E9C-101B-9397-08002B2CF9AE}" pid="5" name="_AuthorEmailDisplayName">
    <vt:lpwstr>Utz Pascal EFV</vt:lpwstr>
  </property>
  <property fmtid="{D5CDD505-2E9C-101B-9397-08002B2CF9AE}" pid="6" name="_ReviewingToolsShownOnce">
    <vt:lpwstr/>
  </property>
</Properties>
</file>