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35" yWindow="75" windowWidth="19170" windowHeight="11760"/>
  </bookViews>
  <sheets>
    <sheet name="Paiements" sheetId="1" r:id="rId1"/>
    <sheet name="Paiements_par_habitant" sheetId="2" r:id="rId2"/>
  </sheets>
  <definedNames>
    <definedName name="B">#REF!</definedName>
    <definedName name="_xlnm.Print_Area">Paiements!$A$1:$R$33</definedName>
    <definedName name="RI">#REF!</definedName>
    <definedName name="sse">#REF!</definedName>
    <definedName name="Summe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0" i="2"/>
  <c r="F30"/>
  <c r="E30"/>
  <c r="H30" s="1"/>
  <c r="C30"/>
  <c r="G29"/>
  <c r="F29"/>
  <c r="E29"/>
  <c r="H29" s="1"/>
  <c r="C29"/>
  <c r="G28"/>
  <c r="F28"/>
  <c r="E28"/>
  <c r="H28" s="1"/>
  <c r="C28"/>
  <c r="G27"/>
  <c r="F27"/>
  <c r="E27"/>
  <c r="H27" s="1"/>
  <c r="C27"/>
  <c r="G26"/>
  <c r="F26"/>
  <c r="E26"/>
  <c r="H26" s="1"/>
  <c r="C26"/>
  <c r="G25"/>
  <c r="F25"/>
  <c r="E25"/>
  <c r="H25" s="1"/>
  <c r="C25"/>
  <c r="G24"/>
  <c r="F24"/>
  <c r="E24"/>
  <c r="H24" s="1"/>
  <c r="C24"/>
  <c r="G23"/>
  <c r="F23"/>
  <c r="E23"/>
  <c r="H23" s="1"/>
  <c r="C23"/>
  <c r="G22"/>
  <c r="F22"/>
  <c r="E22"/>
  <c r="H22" s="1"/>
  <c r="C22"/>
  <c r="G21"/>
  <c r="F21"/>
  <c r="E21"/>
  <c r="H21" s="1"/>
  <c r="C21"/>
  <c r="G20"/>
  <c r="F20"/>
  <c r="E20"/>
  <c r="H20" s="1"/>
  <c r="C20"/>
  <c r="G19"/>
  <c r="F19"/>
  <c r="E19"/>
  <c r="H19" s="1"/>
  <c r="C19"/>
  <c r="G18"/>
  <c r="F18"/>
  <c r="E18"/>
  <c r="H18" s="1"/>
  <c r="C18"/>
  <c r="G17"/>
  <c r="F17"/>
  <c r="E17"/>
  <c r="H17" s="1"/>
  <c r="C17"/>
  <c r="G16"/>
  <c r="F16"/>
  <c r="E16"/>
  <c r="H16" s="1"/>
  <c r="C16"/>
  <c r="G15"/>
  <c r="F15"/>
  <c r="E15"/>
  <c r="H15" s="1"/>
  <c r="C15"/>
  <c r="G14"/>
  <c r="F14"/>
  <c r="E14"/>
  <c r="H14" s="1"/>
  <c r="C14"/>
  <c r="G13"/>
  <c r="F13"/>
  <c r="E13"/>
  <c r="H13" s="1"/>
  <c r="C13"/>
  <c r="G12"/>
  <c r="F12"/>
  <c r="E12"/>
  <c r="H12" s="1"/>
  <c r="C12"/>
  <c r="G11"/>
  <c r="F11"/>
  <c r="E11"/>
  <c r="H11" s="1"/>
  <c r="C11"/>
  <c r="G10"/>
  <c r="F10"/>
  <c r="E10"/>
  <c r="H10" s="1"/>
  <c r="C10"/>
  <c r="G9"/>
  <c r="F9"/>
  <c r="E9"/>
  <c r="H9" s="1"/>
  <c r="C9"/>
  <c r="G8"/>
  <c r="F8"/>
  <c r="E8"/>
  <c r="H8" s="1"/>
  <c r="C8"/>
  <c r="G7"/>
  <c r="F7"/>
  <c r="E7"/>
  <c r="H7" s="1"/>
  <c r="C7"/>
  <c r="G6"/>
  <c r="F6"/>
  <c r="E6"/>
  <c r="H6" s="1"/>
  <c r="C6"/>
  <c r="G5"/>
  <c r="F5"/>
  <c r="E5"/>
  <c r="H5" s="1"/>
  <c r="C5"/>
  <c r="L3"/>
  <c r="J3"/>
  <c r="L2"/>
  <c r="B1"/>
  <c r="P32" i="1"/>
  <c r="O32"/>
  <c r="L32"/>
  <c r="K32"/>
  <c r="J32"/>
  <c r="F32"/>
  <c r="E32"/>
  <c r="D32"/>
  <c r="Q31"/>
  <c r="I30" i="2" s="1"/>
  <c r="M31" i="1"/>
  <c r="H31"/>
  <c r="G31"/>
  <c r="D30" i="2" s="1"/>
  <c r="Q30" i="1"/>
  <c r="I29" i="2" s="1"/>
  <c r="M30" i="1"/>
  <c r="H30"/>
  <c r="G30"/>
  <c r="D29" i="2" s="1"/>
  <c r="Q29" i="1"/>
  <c r="I28" i="2" s="1"/>
  <c r="M29" i="1"/>
  <c r="H29"/>
  <c r="G29"/>
  <c r="D28" i="2" s="1"/>
  <c r="Q28" i="1"/>
  <c r="I27" i="2" s="1"/>
  <c r="M28" i="1"/>
  <c r="H28"/>
  <c r="G28"/>
  <c r="D27" i="2" s="1"/>
  <c r="Q27" i="1"/>
  <c r="I26" i="2" s="1"/>
  <c r="M27" i="1"/>
  <c r="H27"/>
  <c r="G27"/>
  <c r="D26" i="2" s="1"/>
  <c r="Q26" i="1"/>
  <c r="I25" i="2" s="1"/>
  <c r="M26" i="1"/>
  <c r="H26"/>
  <c r="G26"/>
  <c r="D25" i="2" s="1"/>
  <c r="Q25" i="1"/>
  <c r="I24" i="2" s="1"/>
  <c r="M25" i="1"/>
  <c r="H25"/>
  <c r="G25"/>
  <c r="D24" i="2" s="1"/>
  <c r="Q24" i="1"/>
  <c r="I23" i="2" s="1"/>
  <c r="M24" i="1"/>
  <c r="H24"/>
  <c r="G24"/>
  <c r="D23" i="2" s="1"/>
  <c r="Q23" i="1"/>
  <c r="I22" i="2" s="1"/>
  <c r="M23" i="1"/>
  <c r="H23"/>
  <c r="G23"/>
  <c r="D22" i="2" s="1"/>
  <c r="Q22" i="1"/>
  <c r="I21" i="2" s="1"/>
  <c r="M22" i="1"/>
  <c r="H22"/>
  <c r="G22"/>
  <c r="D21" i="2" s="1"/>
  <c r="Q21" i="1"/>
  <c r="I20" i="2" s="1"/>
  <c r="M21" i="1"/>
  <c r="H21"/>
  <c r="G21"/>
  <c r="D20" i="2" s="1"/>
  <c r="Q20" i="1"/>
  <c r="I19" i="2" s="1"/>
  <c r="M20" i="1"/>
  <c r="H20"/>
  <c r="G20"/>
  <c r="D19" i="2" s="1"/>
  <c r="Q19" i="1"/>
  <c r="I18" i="2" s="1"/>
  <c r="M19" i="1"/>
  <c r="H19"/>
  <c r="G19"/>
  <c r="D18" i="2" s="1"/>
  <c r="Q18" i="1"/>
  <c r="I17" i="2" s="1"/>
  <c r="M18" i="1"/>
  <c r="H18"/>
  <c r="G18"/>
  <c r="D17" i="2" s="1"/>
  <c r="Q17" i="1"/>
  <c r="I16" i="2" s="1"/>
  <c r="M17" i="1"/>
  <c r="H17"/>
  <c r="G17"/>
  <c r="D16" i="2" s="1"/>
  <c r="Q16" i="1"/>
  <c r="I15" i="2" s="1"/>
  <c r="M16" i="1"/>
  <c r="H16"/>
  <c r="G16"/>
  <c r="D15" i="2" s="1"/>
  <c r="Q15" i="1"/>
  <c r="I14" i="2" s="1"/>
  <c r="M15" i="1"/>
  <c r="H15"/>
  <c r="G15"/>
  <c r="D14" i="2" s="1"/>
  <c r="Q14" i="1"/>
  <c r="I13" i="2" s="1"/>
  <c r="M14" i="1"/>
  <c r="H14"/>
  <c r="G14"/>
  <c r="D13" i="2" s="1"/>
  <c r="Q13" i="1"/>
  <c r="I12" i="2" s="1"/>
  <c r="M13" i="1"/>
  <c r="H13"/>
  <c r="G13"/>
  <c r="D12" i="2" s="1"/>
  <c r="Q12" i="1"/>
  <c r="I11" i="2" s="1"/>
  <c r="M12" i="1"/>
  <c r="H12"/>
  <c r="G12"/>
  <c r="D11" i="2" s="1"/>
  <c r="Q11" i="1"/>
  <c r="I10" i="2" s="1"/>
  <c r="M11" i="1"/>
  <c r="H11"/>
  <c r="G11"/>
  <c r="D10" i="2" s="1"/>
  <c r="Q10" i="1"/>
  <c r="I9" i="2" s="1"/>
  <c r="M10" i="1"/>
  <c r="H10"/>
  <c r="G10"/>
  <c r="D9" i="2" s="1"/>
  <c r="Q9" i="1"/>
  <c r="I8" i="2" s="1"/>
  <c r="M9" i="1"/>
  <c r="H9"/>
  <c r="G9"/>
  <c r="D8" i="2" s="1"/>
  <c r="Q8" i="1"/>
  <c r="I7" i="2" s="1"/>
  <c r="M8" i="1"/>
  <c r="H8"/>
  <c r="G8"/>
  <c r="D7" i="2" s="1"/>
  <c r="Q7" i="1"/>
  <c r="I6" i="2" s="1"/>
  <c r="M7" i="1"/>
  <c r="H7"/>
  <c r="G7"/>
  <c r="D6" i="2" s="1"/>
  <c r="Q6" i="1"/>
  <c r="I5" i="2" s="1"/>
  <c r="M6" i="1"/>
  <c r="M32" s="1"/>
  <c r="H6"/>
  <c r="H32" s="1"/>
  <c r="G6"/>
  <c r="D5" i="2" s="1"/>
  <c r="R3" i="1"/>
  <c r="B1"/>
  <c r="N6" l="1"/>
  <c r="N7"/>
  <c r="R7" s="1"/>
  <c r="J6" i="2" s="1"/>
  <c r="N8" i="1"/>
  <c r="R8" s="1"/>
  <c r="J7" i="2" s="1"/>
  <c r="N9" i="1"/>
  <c r="R9" s="1"/>
  <c r="J8" i="2" s="1"/>
  <c r="N10" i="1"/>
  <c r="R10" s="1"/>
  <c r="J9" i="2" s="1"/>
  <c r="N11" i="1"/>
  <c r="R11" s="1"/>
  <c r="J10" i="2" s="1"/>
  <c r="N12" i="1"/>
  <c r="R12" s="1"/>
  <c r="J11" i="2" s="1"/>
  <c r="N13" i="1"/>
  <c r="R13" s="1"/>
  <c r="J12" i="2" s="1"/>
  <c r="N14" i="1"/>
  <c r="R14" s="1"/>
  <c r="J13" i="2" s="1"/>
  <c r="N15" i="1"/>
  <c r="R15" s="1"/>
  <c r="J14" i="2" s="1"/>
  <c r="N16" i="1"/>
  <c r="R16" s="1"/>
  <c r="J15" i="2" s="1"/>
  <c r="N17" i="1"/>
  <c r="R17" s="1"/>
  <c r="J16" i="2" s="1"/>
  <c r="N18" i="1"/>
  <c r="R18" s="1"/>
  <c r="J17" i="2" s="1"/>
  <c r="N19" i="1"/>
  <c r="R19" s="1"/>
  <c r="J18" i="2" s="1"/>
  <c r="N20" i="1"/>
  <c r="R20" s="1"/>
  <c r="J19" i="2" s="1"/>
  <c r="N21" i="1"/>
  <c r="R21" s="1"/>
  <c r="J20" i="2" s="1"/>
  <c r="N22" i="1"/>
  <c r="R22" s="1"/>
  <c r="J21" i="2" s="1"/>
  <c r="N23" i="1"/>
  <c r="R23" s="1"/>
  <c r="J22" i="2" s="1"/>
  <c r="N24" i="1"/>
  <c r="R24" s="1"/>
  <c r="J23" i="2" s="1"/>
  <c r="N25" i="1"/>
  <c r="R25" s="1"/>
  <c r="J24" i="2" s="1"/>
  <c r="N26" i="1"/>
  <c r="R26" s="1"/>
  <c r="J25" i="2" s="1"/>
  <c r="N27" i="1"/>
  <c r="R27" s="1"/>
  <c r="J26" i="2" s="1"/>
  <c r="N28" i="1"/>
  <c r="R28" s="1"/>
  <c r="J27" i="2" s="1"/>
  <c r="N29" i="1"/>
  <c r="R29" s="1"/>
  <c r="J28" i="2" s="1"/>
  <c r="N30" i="1"/>
  <c r="R30" s="1"/>
  <c r="J29" i="2" s="1"/>
  <c r="N31" i="1"/>
  <c r="R31" s="1"/>
  <c r="J30" i="2" s="1"/>
  <c r="G32" i="1"/>
  <c r="Q32"/>
  <c r="N32" l="1"/>
  <c r="R6"/>
  <c r="J5" i="2" l="1"/>
  <c r="R32" i="1"/>
</calcChain>
</file>

<file path=xl/sharedStrings.xml><?xml version="1.0" encoding="utf-8"?>
<sst xmlns="http://schemas.openxmlformats.org/spreadsheetml/2006/main" count="95" uniqueCount="83">
  <si>
    <t>en CHF 1'000; (+) charge pour le canton; (-) allégement pour le canton</t>
  </si>
  <si>
    <t>IR</t>
  </si>
  <si>
    <t>Péréquation des ressources</t>
  </si>
  <si>
    <t>Indice RFS 
après PR</t>
  </si>
  <si>
    <t>Compensation des charges excessives</t>
  </si>
  <si>
    <t>Total
PR + CC</t>
  </si>
  <si>
    <t>Compensation des cas de rigueur</t>
  </si>
  <si>
    <t>horizontale</t>
  </si>
  <si>
    <t>verticale</t>
  </si>
  <si>
    <t>Total</t>
  </si>
  <si>
    <t>CCG</t>
  </si>
  <si>
    <t>CCS A-C</t>
  </si>
  <si>
    <t>CCS F</t>
  </si>
  <si>
    <t>Charge</t>
  </si>
  <si>
    <t>Allégement</t>
  </si>
  <si>
    <t>Charge - Allégement</t>
  </si>
  <si>
    <t>versé</t>
  </si>
  <si>
    <t>perçu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</si>
  <si>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</si>
  <si>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</si>
  <si>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</si>
  <si>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</si>
  <si>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</si>
  <si>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</si>
  <si>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</si>
  <si>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</si>
  <si>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</si>
  <si>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</si>
  <si>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</si>
  <si>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</si>
  <si>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</si>
  <si>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</si>
  <si>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</si>
  <si>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</si>
  <si>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</si>
  <si>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</si>
  <si>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</si>
  <si>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</si>
  <si>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</si>
  <si>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</si>
  <si>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</si>
  <si>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</si>
  <si>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</si>
  <si>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</si>
  <si>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IR = indice des ressources; PR = péréquation des ressources; CCS = compensation des charges excessives dues à des facteurs socio-démographiques; A-C = domaines pauvreté, vieillesse, intégration des étrangers; F = problématique des villes-centres; CCG = compensation des charges excessives dues à des facteurs géo-topographiques; RFS = recettes fiscales standardisées</t>
  </si>
  <si>
    <t>Environnement</t>
  </si>
  <si>
    <t>Produktion</t>
  </si>
  <si>
    <t>Type</t>
  </si>
  <si>
    <t>Berechnung</t>
  </si>
  <si>
    <t>WS</t>
  </si>
  <si>
    <t>FA_2013_20120910</t>
  </si>
  <si>
    <t>SWS</t>
  </si>
  <si>
    <t>Zahlungen_2013_20120910</t>
  </si>
  <si>
    <t>AnRef</t>
  </si>
  <si>
    <t>en CHF; (+) charge pour le canton; (-) allégement pour le canton</t>
  </si>
  <si>
    <t>Compen-sation des cas de rigueur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</si>
  <si>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</si>
  <si>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</si>
  <si>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</si>
  <si>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</si>
  <si>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</si>
  <si>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</si>
  <si>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</si>
  <si>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</si>
  <si>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</si>
  <si>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</si>
  <si>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</si>
  <si>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</si>
  <si>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</si>
  <si>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</si>
  <si>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</si>
  <si>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</si>
  <si>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</si>
  <si>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</si>
  <si>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</si>
  <si>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</si>
  <si>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</si>
  <si>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</si>
  <si>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</si>
  <si>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</si>
  <si>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</si>
  <si>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</si>
  <si>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Les différences éventuelles sont dues à la présentation en nombres ronds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</si>
</sst>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8"/>
      <color rgb="FF3333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4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4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0" borderId="16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left" vertical="center"/>
    </xf>
    <xf numFmtId="164" fontId="2" fillId="2" borderId="50" xfId="0" applyNumberFormat="1" applyFont="1" applyFill="1" applyBorder="1" applyAlignment="1">
      <alignment vertical="center"/>
    </xf>
    <xf numFmtId="3" fontId="0" fillId="2" borderId="50" xfId="0" applyNumberFormat="1" applyFont="1" applyFill="1" applyBorder="1" applyAlignment="1">
      <alignment horizontal="right" vertical="center" indent="1"/>
    </xf>
    <xf numFmtId="3" fontId="0" fillId="2" borderId="22" xfId="0" applyNumberFormat="1" applyFont="1" applyFill="1" applyBorder="1" applyAlignment="1">
      <alignment horizontal="right" vertical="center" indent="1"/>
    </xf>
    <xf numFmtId="3" fontId="0" fillId="2" borderId="20" xfId="0" applyNumberFormat="1" applyFont="1" applyFill="1" applyBorder="1" applyAlignment="1">
      <alignment horizontal="right" vertical="center" indent="1"/>
    </xf>
    <xf numFmtId="3" fontId="0" fillId="2" borderId="2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E35"/>
  <sheetViews>
    <sheetView showGridLines="0" tabSelected="1" workbookViewId="0"/>
  </sheetViews>
  <sheetFormatPr baseColWidth="10" defaultColWidth="11.42578125" defaultRowHeight="12.75"/>
  <cols>
    <col min="1" max="1" width="1.42578125" style="1" customWidth="1"/>
    <col min="2" max="2" width="5.57031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7" width="10" style="3" customWidth="1"/>
    <col min="18" max="18" width="10.85546875" style="3" customWidth="1"/>
  </cols>
  <sheetData>
    <row r="1" spans="1:19" ht="18" customHeight="1">
      <c r="B1" s="105" t="str">
        <f>"Paiements "&amp;R35</f>
        <v>Paiements 2013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"/>
    </row>
    <row r="2" spans="1:19" ht="22.5" customHeight="1">
      <c r="B2" s="5" t="s">
        <v>0</v>
      </c>
    </row>
    <row r="3" spans="1:19" ht="15.75" customHeight="1">
      <c r="A3" s="6"/>
      <c r="B3" s="7"/>
      <c r="C3" s="117" t="s">
        <v>1</v>
      </c>
      <c r="D3" s="129" t="s">
        <v>2</v>
      </c>
      <c r="E3" s="130"/>
      <c r="F3" s="130"/>
      <c r="G3" s="130"/>
      <c r="H3" s="131"/>
      <c r="I3" s="117" t="s">
        <v>3</v>
      </c>
      <c r="J3" s="132" t="s">
        <v>4</v>
      </c>
      <c r="K3" s="130"/>
      <c r="L3" s="130"/>
      <c r="M3" s="133"/>
      <c r="N3" s="119" t="s">
        <v>5</v>
      </c>
      <c r="O3" s="113" t="s">
        <v>6</v>
      </c>
      <c r="P3" s="107"/>
      <c r="Q3" s="125"/>
      <c r="R3" s="122" t="str">
        <f>"Total des paiements "&amp;R35&amp;" nets"</f>
        <v>Total des paiements 2013 nets</v>
      </c>
    </row>
    <row r="4" spans="1:19" ht="15.75" customHeight="1">
      <c r="A4" s="6"/>
      <c r="B4" s="8"/>
      <c r="C4" s="117"/>
      <c r="D4" s="109" t="s">
        <v>7</v>
      </c>
      <c r="E4" s="110"/>
      <c r="F4" s="9" t="s">
        <v>8</v>
      </c>
      <c r="G4" s="111" t="s">
        <v>9</v>
      </c>
      <c r="H4" s="112"/>
      <c r="I4" s="117"/>
      <c r="J4" s="113" t="s">
        <v>10</v>
      </c>
      <c r="K4" s="107" t="s">
        <v>11</v>
      </c>
      <c r="L4" s="107" t="s">
        <v>12</v>
      </c>
      <c r="M4" s="115" t="s">
        <v>9</v>
      </c>
      <c r="N4" s="120"/>
      <c r="O4" s="126"/>
      <c r="P4" s="127"/>
      <c r="Q4" s="128"/>
      <c r="R4" s="123"/>
    </row>
    <row r="5" spans="1:19" ht="25.5" customHeight="1">
      <c r="A5" s="10"/>
      <c r="B5" s="11"/>
      <c r="C5" s="118"/>
      <c r="D5" s="12" t="s">
        <v>13</v>
      </c>
      <c r="E5" s="13" t="s">
        <v>14</v>
      </c>
      <c r="F5" s="13" t="s">
        <v>14</v>
      </c>
      <c r="G5" s="13" t="s">
        <v>15</v>
      </c>
      <c r="H5" s="14" t="s">
        <v>14</v>
      </c>
      <c r="I5" s="118"/>
      <c r="J5" s="114"/>
      <c r="K5" s="108"/>
      <c r="L5" s="108"/>
      <c r="M5" s="116"/>
      <c r="N5" s="121"/>
      <c r="O5" s="15" t="s">
        <v>16</v>
      </c>
      <c r="P5" s="13" t="s">
        <v>17</v>
      </c>
      <c r="Q5" s="16" t="s">
        <v>9</v>
      </c>
      <c r="R5" s="124"/>
    </row>
    <row r="6" spans="1:19" s="17" customFormat="1" ht="15" customHeight="1">
      <c r="A6" s="18"/>
      <c r="B6" s="19" t="s">
        <v>18</v>
      </c>
      <c r="C6" s="20">
        <v>119.1</v>
      </c>
      <c r="D6" s="21">
        <v>432622.49234616797</v>
      </c>
      <c r="E6" s="22">
        <v>0</v>
      </c>
      <c r="F6" s="22">
        <v>0</v>
      </c>
      <c r="G6" s="22">
        <f t="shared" ref="G6:G31" si="0">SUM(D6:F6)</f>
        <v>432622.49234616797</v>
      </c>
      <c r="H6" s="23">
        <f t="shared" ref="H6:H31" si="1">SUM(E6:F6)</f>
        <v>0</v>
      </c>
      <c r="I6" s="20">
        <v>115.3</v>
      </c>
      <c r="J6" s="24">
        <v>0</v>
      </c>
      <c r="K6" s="22">
        <v>-9679.82879746033</v>
      </c>
      <c r="L6" s="22">
        <v>-65257.525733056602</v>
      </c>
      <c r="M6" s="25">
        <f t="shared" ref="M6:M31" si="2">SUM(J6:L6)</f>
        <v>-74937.354530516925</v>
      </c>
      <c r="N6" s="26">
        <f t="shared" ref="N6:N31" si="3">G6+M6</f>
        <v>357685.13781565102</v>
      </c>
      <c r="O6" s="24">
        <v>20251.125</v>
      </c>
      <c r="P6" s="22">
        <v>0</v>
      </c>
      <c r="Q6" s="25">
        <f t="shared" ref="Q6:Q31" si="4">O6+P6</f>
        <v>20251.125</v>
      </c>
      <c r="R6" s="27">
        <f t="shared" ref="R6:R31" si="5">N6+Q6</f>
        <v>377936.26281565102</v>
      </c>
    </row>
    <row r="7" spans="1:19" s="17" customFormat="1" ht="15" customHeight="1">
      <c r="A7" s="18"/>
      <c r="B7" s="28" t="s">
        <v>19</v>
      </c>
      <c r="C7" s="29">
        <v>74.599999999999994</v>
      </c>
      <c r="D7" s="30">
        <v>0</v>
      </c>
      <c r="E7" s="31">
        <v>-434616.52825229103</v>
      </c>
      <c r="F7" s="31">
        <v>-636320.56875446602</v>
      </c>
      <c r="G7" s="31">
        <f t="shared" si="0"/>
        <v>-1070937.097006757</v>
      </c>
      <c r="H7" s="32">
        <f t="shared" si="1"/>
        <v>-1070937.097006757</v>
      </c>
      <c r="I7" s="29">
        <v>87.5</v>
      </c>
      <c r="J7" s="33">
        <v>-25717.3576029051</v>
      </c>
      <c r="K7" s="31">
        <v>-28024.266353848499</v>
      </c>
      <c r="L7" s="31">
        <v>0</v>
      </c>
      <c r="M7" s="34">
        <f t="shared" si="2"/>
        <v>-53741.623956753596</v>
      </c>
      <c r="N7" s="35">
        <f t="shared" si="3"/>
        <v>-1124678.7209635107</v>
      </c>
      <c r="O7" s="33">
        <v>15800.977999999999</v>
      </c>
      <c r="P7" s="31">
        <v>-52134.66</v>
      </c>
      <c r="Q7" s="34">
        <f t="shared" si="4"/>
        <v>-36333.682000000001</v>
      </c>
      <c r="R7" s="36">
        <f t="shared" si="5"/>
        <v>-1161012.4029635107</v>
      </c>
    </row>
    <row r="8" spans="1:19" s="17" customFormat="1" ht="15" customHeight="1">
      <c r="A8" s="18"/>
      <c r="B8" s="19" t="s">
        <v>20</v>
      </c>
      <c r="C8" s="20">
        <v>77</v>
      </c>
      <c r="D8" s="21">
        <v>0</v>
      </c>
      <c r="E8" s="22">
        <v>-140254.69783233199</v>
      </c>
      <c r="F8" s="22">
        <v>-205346.422175983</v>
      </c>
      <c r="G8" s="22">
        <f t="shared" si="0"/>
        <v>-345601.12000831496</v>
      </c>
      <c r="H8" s="23">
        <f t="shared" si="1"/>
        <v>-345601.12000831496</v>
      </c>
      <c r="I8" s="20">
        <v>88.1</v>
      </c>
      <c r="J8" s="24">
        <v>-6940.4011418899199</v>
      </c>
      <c r="K8" s="22">
        <v>0</v>
      </c>
      <c r="L8" s="22">
        <v>0</v>
      </c>
      <c r="M8" s="25">
        <f t="shared" si="2"/>
        <v>-6940.4011418899199</v>
      </c>
      <c r="N8" s="26">
        <f t="shared" si="3"/>
        <v>-352541.52115020488</v>
      </c>
      <c r="O8" s="24">
        <v>5729.0680000000002</v>
      </c>
      <c r="P8" s="22">
        <v>-23692.069</v>
      </c>
      <c r="Q8" s="25">
        <f t="shared" si="4"/>
        <v>-17963.001</v>
      </c>
      <c r="R8" s="27">
        <f t="shared" si="5"/>
        <v>-370504.52215020487</v>
      </c>
    </row>
    <row r="9" spans="1:19" s="17" customFormat="1" ht="15" customHeight="1">
      <c r="A9" s="18"/>
      <c r="B9" s="28" t="s">
        <v>21</v>
      </c>
      <c r="C9" s="29">
        <v>60.2</v>
      </c>
      <c r="D9" s="30">
        <v>0</v>
      </c>
      <c r="E9" s="31">
        <v>-30807.2885352474</v>
      </c>
      <c r="F9" s="31">
        <v>-45104.845509124301</v>
      </c>
      <c r="G9" s="31">
        <f t="shared" si="0"/>
        <v>-75912.134044371705</v>
      </c>
      <c r="H9" s="32">
        <f t="shared" si="1"/>
        <v>-75912.134044371705</v>
      </c>
      <c r="I9" s="29">
        <v>86.1</v>
      </c>
      <c r="J9" s="33">
        <v>-11289.233676022301</v>
      </c>
      <c r="K9" s="31">
        <v>0</v>
      </c>
      <c r="L9" s="31">
        <v>0</v>
      </c>
      <c r="M9" s="34">
        <f t="shared" si="2"/>
        <v>-11289.233676022301</v>
      </c>
      <c r="N9" s="35">
        <f t="shared" si="3"/>
        <v>-87201.367720394002</v>
      </c>
      <c r="O9" s="33">
        <v>574.29499999999996</v>
      </c>
      <c r="P9" s="31">
        <v>0</v>
      </c>
      <c r="Q9" s="34">
        <f t="shared" si="4"/>
        <v>574.29499999999996</v>
      </c>
      <c r="R9" s="36">
        <f t="shared" si="5"/>
        <v>-86627.072720394004</v>
      </c>
    </row>
    <row r="10" spans="1:19" s="17" customFormat="1" ht="15" customHeight="1">
      <c r="A10" s="18"/>
      <c r="B10" s="19" t="s">
        <v>22</v>
      </c>
      <c r="C10" s="20">
        <v>157.1</v>
      </c>
      <c r="D10" s="21">
        <v>136351.31234670099</v>
      </c>
      <c r="E10" s="22">
        <v>0</v>
      </c>
      <c r="F10" s="22">
        <v>0</v>
      </c>
      <c r="G10" s="22">
        <f t="shared" si="0"/>
        <v>136351.31234670099</v>
      </c>
      <c r="H10" s="23">
        <f t="shared" si="1"/>
        <v>0</v>
      </c>
      <c r="I10" s="20">
        <v>145.69999999999999</v>
      </c>
      <c r="J10" s="24">
        <v>-6256.5800749402497</v>
      </c>
      <c r="K10" s="22">
        <v>0</v>
      </c>
      <c r="L10" s="22">
        <v>0</v>
      </c>
      <c r="M10" s="25">
        <f t="shared" si="2"/>
        <v>-6256.5800749402497</v>
      </c>
      <c r="N10" s="26">
        <f t="shared" si="3"/>
        <v>130094.73227176073</v>
      </c>
      <c r="O10" s="24">
        <v>2120.1410000000001</v>
      </c>
      <c r="P10" s="22">
        <v>0</v>
      </c>
      <c r="Q10" s="25">
        <f t="shared" si="4"/>
        <v>2120.1410000000001</v>
      </c>
      <c r="R10" s="27">
        <f t="shared" si="5"/>
        <v>132214.87327176073</v>
      </c>
    </row>
    <row r="11" spans="1:19" s="17" customFormat="1" ht="15" customHeight="1">
      <c r="A11" s="18"/>
      <c r="B11" s="28" t="s">
        <v>23</v>
      </c>
      <c r="C11" s="29">
        <v>82.1</v>
      </c>
      <c r="D11" s="30">
        <v>0</v>
      </c>
      <c r="E11" s="31">
        <v>-8900.6559673140491</v>
      </c>
      <c r="F11" s="31">
        <v>-13031.4198822218</v>
      </c>
      <c r="G11" s="31">
        <f t="shared" si="0"/>
        <v>-21932.07584953585</v>
      </c>
      <c r="H11" s="32">
        <f t="shared" si="1"/>
        <v>-21932.07584953585</v>
      </c>
      <c r="I11" s="29">
        <v>89.7</v>
      </c>
      <c r="J11" s="33">
        <v>-5647.3882838663103</v>
      </c>
      <c r="K11" s="31">
        <v>0</v>
      </c>
      <c r="L11" s="31">
        <v>0</v>
      </c>
      <c r="M11" s="34">
        <f t="shared" si="2"/>
        <v>-5647.3882838663103</v>
      </c>
      <c r="N11" s="35">
        <f t="shared" si="3"/>
        <v>-27579.464133402158</v>
      </c>
      <c r="O11" s="33">
        <v>533.548</v>
      </c>
      <c r="P11" s="31">
        <v>-9441.5660000000007</v>
      </c>
      <c r="Q11" s="34">
        <f t="shared" si="4"/>
        <v>-8908.018</v>
      </c>
      <c r="R11" s="36">
        <f t="shared" si="5"/>
        <v>-36487.482133402154</v>
      </c>
    </row>
    <row r="12" spans="1:19" s="17" customFormat="1" ht="15" customHeight="1">
      <c r="A12" s="18"/>
      <c r="B12" s="19" t="s">
        <v>24</v>
      </c>
      <c r="C12" s="20">
        <v>126.2</v>
      </c>
      <c r="D12" s="21">
        <v>17587.497867494199</v>
      </c>
      <c r="E12" s="22">
        <v>0</v>
      </c>
      <c r="F12" s="22">
        <v>0</v>
      </c>
      <c r="G12" s="22">
        <f t="shared" si="0"/>
        <v>17587.497867494199</v>
      </c>
      <c r="H12" s="23">
        <f t="shared" si="1"/>
        <v>0</v>
      </c>
      <c r="I12" s="20">
        <v>121</v>
      </c>
      <c r="J12" s="24">
        <v>-1557.63988707819</v>
      </c>
      <c r="K12" s="22">
        <v>0</v>
      </c>
      <c r="L12" s="22">
        <v>0</v>
      </c>
      <c r="M12" s="25">
        <f t="shared" si="2"/>
        <v>-1557.63988707819</v>
      </c>
      <c r="N12" s="26">
        <f t="shared" si="3"/>
        <v>16029.857980416009</v>
      </c>
      <c r="O12" s="24">
        <v>611.95899999999995</v>
      </c>
      <c r="P12" s="22">
        <v>0</v>
      </c>
      <c r="Q12" s="25">
        <f t="shared" si="4"/>
        <v>611.95899999999995</v>
      </c>
      <c r="R12" s="27">
        <f t="shared" si="5"/>
        <v>16641.81698041601</v>
      </c>
    </row>
    <row r="13" spans="1:19" s="17" customFormat="1" ht="15" customHeight="1">
      <c r="A13" s="18"/>
      <c r="B13" s="28" t="s">
        <v>25</v>
      </c>
      <c r="C13" s="29">
        <v>65.7</v>
      </c>
      <c r="D13" s="30">
        <v>0</v>
      </c>
      <c r="E13" s="31">
        <v>-27006.0731329462</v>
      </c>
      <c r="F13" s="31">
        <v>-39539.499072629696</v>
      </c>
      <c r="G13" s="31">
        <f t="shared" si="0"/>
        <v>-66545.572205575896</v>
      </c>
      <c r="H13" s="32">
        <f t="shared" si="1"/>
        <v>-66545.572205575896</v>
      </c>
      <c r="I13" s="29">
        <v>86.3</v>
      </c>
      <c r="J13" s="33">
        <v>-5360.2855259738199</v>
      </c>
      <c r="K13" s="31">
        <v>0</v>
      </c>
      <c r="L13" s="31">
        <v>0</v>
      </c>
      <c r="M13" s="34">
        <f t="shared" si="2"/>
        <v>-5360.2855259738199</v>
      </c>
      <c r="N13" s="35">
        <f t="shared" si="3"/>
        <v>-71905.85773154971</v>
      </c>
      <c r="O13" s="33">
        <v>635.70000000000005</v>
      </c>
      <c r="P13" s="31">
        <v>-8168.7569999999996</v>
      </c>
      <c r="Q13" s="34">
        <f t="shared" si="4"/>
        <v>-7533.0569999999998</v>
      </c>
      <c r="R13" s="36">
        <f t="shared" si="5"/>
        <v>-79438.91473154971</v>
      </c>
    </row>
    <row r="14" spans="1:19" s="17" customFormat="1" ht="15" customHeight="1">
      <c r="A14" s="18"/>
      <c r="B14" s="19" t="s">
        <v>26</v>
      </c>
      <c r="C14" s="20">
        <v>247.6</v>
      </c>
      <c r="D14" s="21">
        <v>273588.91009257297</v>
      </c>
      <c r="E14" s="22">
        <v>0</v>
      </c>
      <c r="F14" s="22">
        <v>0</v>
      </c>
      <c r="G14" s="22">
        <f t="shared" si="0"/>
        <v>273588.91009257297</v>
      </c>
      <c r="H14" s="23">
        <f t="shared" si="1"/>
        <v>0</v>
      </c>
      <c r="I14" s="20">
        <v>218.3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273588.91009257297</v>
      </c>
      <c r="O14" s="24">
        <v>1627.9259999999999</v>
      </c>
      <c r="P14" s="22">
        <v>0</v>
      </c>
      <c r="Q14" s="25">
        <f t="shared" si="4"/>
        <v>1627.9259999999999</v>
      </c>
      <c r="R14" s="27">
        <f t="shared" si="5"/>
        <v>275216.83609257295</v>
      </c>
    </row>
    <row r="15" spans="1:19" s="17" customFormat="1" ht="15" customHeight="1">
      <c r="A15" s="18"/>
      <c r="B15" s="28" t="s">
        <v>27</v>
      </c>
      <c r="C15" s="29">
        <v>73.7</v>
      </c>
      <c r="D15" s="30">
        <v>0</v>
      </c>
      <c r="E15" s="31">
        <v>-126522.986860228</v>
      </c>
      <c r="F15" s="31">
        <v>-185241.87122648701</v>
      </c>
      <c r="G15" s="31">
        <f t="shared" si="0"/>
        <v>-311764.85808671499</v>
      </c>
      <c r="H15" s="32">
        <f t="shared" si="1"/>
        <v>-311764.85808671499</v>
      </c>
      <c r="I15" s="29">
        <v>87.4</v>
      </c>
      <c r="J15" s="33">
        <v>-12249.0919825243</v>
      </c>
      <c r="K15" s="31">
        <v>0</v>
      </c>
      <c r="L15" s="31">
        <v>0</v>
      </c>
      <c r="M15" s="34">
        <f t="shared" si="2"/>
        <v>-12249.0919825243</v>
      </c>
      <c r="N15" s="35">
        <f t="shared" si="3"/>
        <v>-324013.9500692393</v>
      </c>
      <c r="O15" s="33">
        <v>3933.8240000000001</v>
      </c>
      <c r="P15" s="31">
        <v>-137280.03</v>
      </c>
      <c r="Q15" s="34">
        <f t="shared" si="4"/>
        <v>-133346.20600000001</v>
      </c>
      <c r="R15" s="36">
        <f t="shared" si="5"/>
        <v>-457360.15606923931</v>
      </c>
    </row>
    <row r="16" spans="1:19" s="17" customFormat="1" ht="15" customHeight="1">
      <c r="A16" s="18"/>
      <c r="B16" s="19" t="s">
        <v>28</v>
      </c>
      <c r="C16" s="20">
        <v>78.8</v>
      </c>
      <c r="D16" s="21">
        <v>0</v>
      </c>
      <c r="E16" s="22">
        <v>-84604.912830964298</v>
      </c>
      <c r="F16" s="22">
        <v>-123869.762773426</v>
      </c>
      <c r="G16" s="22">
        <f t="shared" si="0"/>
        <v>-208474.6756043903</v>
      </c>
      <c r="H16" s="23">
        <f t="shared" si="1"/>
        <v>-208474.6756043903</v>
      </c>
      <c r="I16" s="20">
        <v>88.6</v>
      </c>
      <c r="J16" s="24">
        <v>0</v>
      </c>
      <c r="K16" s="22">
        <v>0</v>
      </c>
      <c r="L16" s="22">
        <v>0</v>
      </c>
      <c r="M16" s="25">
        <f t="shared" si="2"/>
        <v>0</v>
      </c>
      <c r="N16" s="26">
        <f t="shared" si="3"/>
        <v>-208474.6756043903</v>
      </c>
      <c r="O16" s="24">
        <v>4024.0419999999999</v>
      </c>
      <c r="P16" s="22">
        <v>0</v>
      </c>
      <c r="Q16" s="25">
        <f t="shared" si="4"/>
        <v>4024.0419999999999</v>
      </c>
      <c r="R16" s="27">
        <f t="shared" si="5"/>
        <v>-204450.63360439031</v>
      </c>
    </row>
    <row r="17" spans="1:31" s="17" customFormat="1" ht="15" customHeight="1">
      <c r="A17" s="18"/>
      <c r="B17" s="28" t="s">
        <v>29</v>
      </c>
      <c r="C17" s="29">
        <v>151</v>
      </c>
      <c r="D17" s="30">
        <v>163782.33694657899</v>
      </c>
      <c r="E17" s="31">
        <v>0</v>
      </c>
      <c r="F17" s="31">
        <v>0</v>
      </c>
      <c r="G17" s="31">
        <f t="shared" si="0"/>
        <v>163782.33694657899</v>
      </c>
      <c r="H17" s="32">
        <f t="shared" si="1"/>
        <v>0</v>
      </c>
      <c r="I17" s="29">
        <v>140.9</v>
      </c>
      <c r="J17" s="33">
        <v>0</v>
      </c>
      <c r="K17" s="31">
        <v>-33502.916296946198</v>
      </c>
      <c r="L17" s="31">
        <v>-19308.748067693901</v>
      </c>
      <c r="M17" s="34">
        <f t="shared" si="2"/>
        <v>-52811.664364640099</v>
      </c>
      <c r="N17" s="35">
        <f t="shared" si="3"/>
        <v>110970.67258193888</v>
      </c>
      <c r="O17" s="33">
        <v>3192.4209999999998</v>
      </c>
      <c r="P17" s="31">
        <v>0</v>
      </c>
      <c r="Q17" s="34">
        <f t="shared" si="4"/>
        <v>3192.4209999999998</v>
      </c>
      <c r="R17" s="36">
        <f t="shared" si="5"/>
        <v>114163.09358193888</v>
      </c>
    </row>
    <row r="18" spans="1:31" s="17" customFormat="1" ht="15" customHeight="1">
      <c r="A18" s="18"/>
      <c r="B18" s="19" t="s">
        <v>30</v>
      </c>
      <c r="C18" s="20">
        <v>99.5</v>
      </c>
      <c r="D18" s="21">
        <v>0</v>
      </c>
      <c r="E18" s="22">
        <v>-285.17297248650999</v>
      </c>
      <c r="F18" s="22">
        <v>-417.52077118585999</v>
      </c>
      <c r="G18" s="22">
        <f t="shared" si="0"/>
        <v>-702.69374367236992</v>
      </c>
      <c r="H18" s="23">
        <f t="shared" si="1"/>
        <v>-702.69374367236992</v>
      </c>
      <c r="I18" s="20">
        <v>99.5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-702.69374367236992</v>
      </c>
      <c r="O18" s="24">
        <v>4264.259</v>
      </c>
      <c r="P18" s="22">
        <v>0</v>
      </c>
      <c r="Q18" s="25">
        <f t="shared" si="4"/>
        <v>4264.259</v>
      </c>
      <c r="R18" s="27">
        <f t="shared" si="5"/>
        <v>3561.5652563276299</v>
      </c>
    </row>
    <row r="19" spans="1:31" s="17" customFormat="1" ht="15" customHeight="1">
      <c r="A19" s="18"/>
      <c r="B19" s="28" t="s">
        <v>31</v>
      </c>
      <c r="C19" s="29">
        <v>102.6</v>
      </c>
      <c r="D19" s="30">
        <v>3287.1199055205102</v>
      </c>
      <c r="E19" s="31">
        <v>0</v>
      </c>
      <c r="F19" s="31">
        <v>0</v>
      </c>
      <c r="G19" s="31">
        <f t="shared" si="0"/>
        <v>3287.1199055205102</v>
      </c>
      <c r="H19" s="32">
        <f t="shared" si="1"/>
        <v>0</v>
      </c>
      <c r="I19" s="29">
        <v>102.1</v>
      </c>
      <c r="J19" s="33">
        <v>0</v>
      </c>
      <c r="K19" s="31">
        <v>-1881.4624920654601</v>
      </c>
      <c r="L19" s="31">
        <v>0</v>
      </c>
      <c r="M19" s="34">
        <f t="shared" si="2"/>
        <v>-1881.4624920654601</v>
      </c>
      <c r="N19" s="35">
        <f t="shared" si="3"/>
        <v>1405.6574134550501</v>
      </c>
      <c r="O19" s="33">
        <v>1215.5</v>
      </c>
      <c r="P19" s="31">
        <v>0</v>
      </c>
      <c r="Q19" s="34">
        <f t="shared" si="4"/>
        <v>1215.5</v>
      </c>
      <c r="R19" s="36">
        <f t="shared" si="5"/>
        <v>2621.1574134550501</v>
      </c>
    </row>
    <row r="20" spans="1:31" s="17" customFormat="1" ht="15" customHeight="1">
      <c r="A20" s="18"/>
      <c r="B20" s="19" t="s">
        <v>32</v>
      </c>
      <c r="C20" s="20">
        <v>81.2</v>
      </c>
      <c r="D20" s="21">
        <v>0</v>
      </c>
      <c r="E20" s="22">
        <v>-14739.9041186588</v>
      </c>
      <c r="F20" s="22">
        <v>-21580.643078366</v>
      </c>
      <c r="G20" s="22">
        <f t="shared" si="0"/>
        <v>-36320.547197024804</v>
      </c>
      <c r="H20" s="23">
        <f t="shared" si="1"/>
        <v>-36320.547197024804</v>
      </c>
      <c r="I20" s="20">
        <v>89.4</v>
      </c>
      <c r="J20" s="24">
        <v>-18313.327341427099</v>
      </c>
      <c r="K20" s="22">
        <v>0</v>
      </c>
      <c r="L20" s="22">
        <v>0</v>
      </c>
      <c r="M20" s="25">
        <f t="shared" si="2"/>
        <v>-18313.327341427099</v>
      </c>
      <c r="N20" s="26">
        <f t="shared" si="3"/>
        <v>-54633.874538451899</v>
      </c>
      <c r="O20" s="24">
        <v>885.61699999999996</v>
      </c>
      <c r="P20" s="22">
        <v>0</v>
      </c>
      <c r="Q20" s="25">
        <f t="shared" si="4"/>
        <v>885.61699999999996</v>
      </c>
      <c r="R20" s="27">
        <f t="shared" si="5"/>
        <v>-53748.2575384519</v>
      </c>
    </row>
    <row r="21" spans="1:31" s="17" customFormat="1" ht="15" customHeight="1">
      <c r="A21" s="18"/>
      <c r="B21" s="28" t="s">
        <v>33</v>
      </c>
      <c r="C21" s="29">
        <v>84.9</v>
      </c>
      <c r="D21" s="30">
        <v>0</v>
      </c>
      <c r="E21" s="31">
        <v>-3051.5036861186099</v>
      </c>
      <c r="F21" s="31">
        <v>-4467.6960835235004</v>
      </c>
      <c r="G21" s="31">
        <f t="shared" si="0"/>
        <v>-7519.1997696421104</v>
      </c>
      <c r="H21" s="32">
        <f t="shared" si="1"/>
        <v>-7519.1997696421104</v>
      </c>
      <c r="I21" s="29">
        <v>90.7</v>
      </c>
      <c r="J21" s="33">
        <v>-8500.4701801470001</v>
      </c>
      <c r="K21" s="31">
        <v>0</v>
      </c>
      <c r="L21" s="31">
        <v>0</v>
      </c>
      <c r="M21" s="34">
        <f t="shared" si="2"/>
        <v>-8500.4701801470001</v>
      </c>
      <c r="N21" s="35">
        <f t="shared" si="3"/>
        <v>-16019.66994978911</v>
      </c>
      <c r="O21" s="33">
        <v>242.727</v>
      </c>
      <c r="P21" s="31">
        <v>0</v>
      </c>
      <c r="Q21" s="34">
        <f t="shared" si="4"/>
        <v>242.727</v>
      </c>
      <c r="R21" s="36">
        <f t="shared" si="5"/>
        <v>-15776.942949789109</v>
      </c>
    </row>
    <row r="22" spans="1:31" s="17" customFormat="1" ht="15" customHeight="1">
      <c r="A22" s="18"/>
      <c r="B22" s="19" t="s">
        <v>34</v>
      </c>
      <c r="C22" s="20">
        <v>78.7</v>
      </c>
      <c r="D22" s="21">
        <v>0</v>
      </c>
      <c r="E22" s="22">
        <v>-159904.66149925601</v>
      </c>
      <c r="F22" s="22">
        <v>-234115.86660282701</v>
      </c>
      <c r="G22" s="22">
        <f t="shared" si="0"/>
        <v>-394020.52810208302</v>
      </c>
      <c r="H22" s="23">
        <f t="shared" si="1"/>
        <v>-394020.52810208302</v>
      </c>
      <c r="I22" s="20">
        <v>88.6</v>
      </c>
      <c r="J22" s="24">
        <v>-2074.4413632307501</v>
      </c>
      <c r="K22" s="22">
        <v>0</v>
      </c>
      <c r="L22" s="22">
        <v>0</v>
      </c>
      <c r="M22" s="25">
        <f t="shared" si="2"/>
        <v>-2074.4413632307501</v>
      </c>
      <c r="N22" s="26">
        <f t="shared" si="3"/>
        <v>-396094.96946531377</v>
      </c>
      <c r="O22" s="24">
        <v>7438.0190000000002</v>
      </c>
      <c r="P22" s="22">
        <v>0</v>
      </c>
      <c r="Q22" s="25">
        <f t="shared" si="4"/>
        <v>7438.0190000000002</v>
      </c>
      <c r="R22" s="27">
        <f t="shared" si="5"/>
        <v>-388656.95046531374</v>
      </c>
    </row>
    <row r="23" spans="1:31" s="17" customFormat="1" ht="15" customHeight="1">
      <c r="A23" s="18"/>
      <c r="B23" s="28" t="s">
        <v>35</v>
      </c>
      <c r="C23" s="29">
        <v>81.5</v>
      </c>
      <c r="D23" s="30">
        <v>0</v>
      </c>
      <c r="E23" s="31">
        <v>-52908.598277186298</v>
      </c>
      <c r="F23" s="31">
        <v>-77463.297318958299</v>
      </c>
      <c r="G23" s="31">
        <f t="shared" si="0"/>
        <v>-130371.8955961446</v>
      </c>
      <c r="H23" s="32">
        <f t="shared" si="1"/>
        <v>-130371.8955961446</v>
      </c>
      <c r="I23" s="29">
        <v>89.5</v>
      </c>
      <c r="J23" s="33">
        <v>-142357.72560245401</v>
      </c>
      <c r="K23" s="31">
        <v>0</v>
      </c>
      <c r="L23" s="31">
        <v>0</v>
      </c>
      <c r="M23" s="34">
        <f t="shared" si="2"/>
        <v>-142357.72560245401</v>
      </c>
      <c r="N23" s="35">
        <f t="shared" si="3"/>
        <v>-272729.62119859864</v>
      </c>
      <c r="O23" s="33">
        <v>3128.0010000000002</v>
      </c>
      <c r="P23" s="31">
        <v>0</v>
      </c>
      <c r="Q23" s="34">
        <f t="shared" si="4"/>
        <v>3128.0010000000002</v>
      </c>
      <c r="R23" s="36">
        <f t="shared" si="5"/>
        <v>-269601.62019859866</v>
      </c>
    </row>
    <row r="24" spans="1:31" s="17" customFormat="1" ht="15" customHeight="1">
      <c r="A24" s="18"/>
      <c r="B24" s="19" t="s">
        <v>36</v>
      </c>
      <c r="C24" s="20">
        <v>88.5</v>
      </c>
      <c r="D24" s="21">
        <v>0</v>
      </c>
      <c r="E24" s="22">
        <v>-77443.474749440997</v>
      </c>
      <c r="F24" s="22">
        <v>-113384.72583417399</v>
      </c>
      <c r="G24" s="22">
        <f t="shared" si="0"/>
        <v>-190828.20058361499</v>
      </c>
      <c r="H24" s="23">
        <f t="shared" si="1"/>
        <v>-190828.20058361499</v>
      </c>
      <c r="I24" s="20">
        <v>92.3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-190828.20058361499</v>
      </c>
      <c r="O24" s="24">
        <v>8966.9410000000007</v>
      </c>
      <c r="P24" s="22">
        <v>0</v>
      </c>
      <c r="Q24" s="25">
        <f t="shared" si="4"/>
        <v>8966.9410000000007</v>
      </c>
      <c r="R24" s="27">
        <f t="shared" si="5"/>
        <v>-181861.259583615</v>
      </c>
    </row>
    <row r="25" spans="1:31" s="17" customFormat="1" ht="15" customHeight="1">
      <c r="A25" s="18"/>
      <c r="B25" s="28" t="s">
        <v>37</v>
      </c>
      <c r="C25" s="29">
        <v>77.400000000000006</v>
      </c>
      <c r="D25" s="30">
        <v>0</v>
      </c>
      <c r="E25" s="31">
        <v>-89772.9645848941</v>
      </c>
      <c r="F25" s="31">
        <v>-131436.28962558499</v>
      </c>
      <c r="G25" s="31">
        <f t="shared" si="0"/>
        <v>-221209.25421047909</v>
      </c>
      <c r="H25" s="32">
        <f t="shared" si="1"/>
        <v>-221209.25421047909</v>
      </c>
      <c r="I25" s="29">
        <v>88.2</v>
      </c>
      <c r="J25" s="33">
        <v>-3877.1410188049699</v>
      </c>
      <c r="K25" s="31">
        <v>0</v>
      </c>
      <c r="L25" s="31">
        <v>0</v>
      </c>
      <c r="M25" s="34">
        <f t="shared" si="2"/>
        <v>-3877.1410188049699</v>
      </c>
      <c r="N25" s="35">
        <f t="shared" si="3"/>
        <v>-225086.39522928407</v>
      </c>
      <c r="O25" s="33">
        <v>3772.7510000000002</v>
      </c>
      <c r="P25" s="31">
        <v>0</v>
      </c>
      <c r="Q25" s="34">
        <f t="shared" si="4"/>
        <v>3772.7510000000002</v>
      </c>
      <c r="R25" s="36">
        <f t="shared" si="5"/>
        <v>-221313.64422928408</v>
      </c>
    </row>
    <row r="26" spans="1:31" s="17" customFormat="1" ht="15" customHeight="1">
      <c r="A26" s="18"/>
      <c r="B26" s="19" t="s">
        <v>38</v>
      </c>
      <c r="C26" s="20">
        <v>101.2</v>
      </c>
      <c r="D26" s="21">
        <v>6684.3325670014801</v>
      </c>
      <c r="E26" s="22">
        <v>0</v>
      </c>
      <c r="F26" s="22">
        <v>0</v>
      </c>
      <c r="G26" s="22">
        <f t="shared" si="0"/>
        <v>6684.3325670014801</v>
      </c>
      <c r="H26" s="23">
        <f t="shared" si="1"/>
        <v>0</v>
      </c>
      <c r="I26" s="20">
        <v>100.9</v>
      </c>
      <c r="J26" s="24">
        <v>-14397.211022835299</v>
      </c>
      <c r="K26" s="22">
        <v>-20100.365402587398</v>
      </c>
      <c r="L26" s="22">
        <v>0</v>
      </c>
      <c r="M26" s="25">
        <f t="shared" si="2"/>
        <v>-34497.576425422696</v>
      </c>
      <c r="N26" s="26">
        <f t="shared" si="3"/>
        <v>-27813.243858421214</v>
      </c>
      <c r="O26" s="24">
        <v>5092.3819999999996</v>
      </c>
      <c r="P26" s="22">
        <v>0</v>
      </c>
      <c r="Q26" s="25">
        <f t="shared" si="4"/>
        <v>5092.3819999999996</v>
      </c>
      <c r="R26" s="27">
        <f t="shared" si="5"/>
        <v>-22720.861858421216</v>
      </c>
    </row>
    <row r="27" spans="1:31" s="17" customFormat="1" ht="15" customHeight="1">
      <c r="A27" s="18"/>
      <c r="B27" s="28" t="s">
        <v>39</v>
      </c>
      <c r="C27" s="29">
        <v>109.2</v>
      </c>
      <c r="D27" s="30">
        <v>107052.591241538</v>
      </c>
      <c r="E27" s="31">
        <v>0</v>
      </c>
      <c r="F27" s="31">
        <v>0</v>
      </c>
      <c r="G27" s="31">
        <f t="shared" si="0"/>
        <v>107052.591241538</v>
      </c>
      <c r="H27" s="32">
        <f t="shared" si="1"/>
        <v>0</v>
      </c>
      <c r="I27" s="29">
        <v>107.4</v>
      </c>
      <c r="J27" s="33">
        <v>0</v>
      </c>
      <c r="K27" s="31">
        <v>-59479.674449486498</v>
      </c>
      <c r="L27" s="31">
        <v>-3719.6994156998098</v>
      </c>
      <c r="M27" s="34">
        <f t="shared" si="2"/>
        <v>-63199.37386518631</v>
      </c>
      <c r="N27" s="35">
        <f t="shared" si="3"/>
        <v>43853.217376351691</v>
      </c>
      <c r="O27" s="33">
        <v>10420.049000000001</v>
      </c>
      <c r="P27" s="31">
        <v>0</v>
      </c>
      <c r="Q27" s="34">
        <f t="shared" si="4"/>
        <v>10420.049000000001</v>
      </c>
      <c r="R27" s="36">
        <f t="shared" si="5"/>
        <v>54273.26637635169</v>
      </c>
    </row>
    <row r="28" spans="1:31" s="17" customFormat="1" ht="15" customHeight="1">
      <c r="A28" s="18"/>
      <c r="B28" s="19" t="s">
        <v>40</v>
      </c>
      <c r="C28" s="20">
        <v>68.7</v>
      </c>
      <c r="D28" s="21">
        <v>0</v>
      </c>
      <c r="E28" s="22">
        <v>-185107.51735180899</v>
      </c>
      <c r="F28" s="22">
        <v>-271015.28143829701</v>
      </c>
      <c r="G28" s="22">
        <f t="shared" si="0"/>
        <v>-456122.79879010597</v>
      </c>
      <c r="H28" s="23">
        <f t="shared" si="1"/>
        <v>-456122.79879010597</v>
      </c>
      <c r="I28" s="20">
        <v>86.5</v>
      </c>
      <c r="J28" s="24">
        <v>-72390.456240745305</v>
      </c>
      <c r="K28" s="22">
        <v>0</v>
      </c>
      <c r="L28" s="22">
        <v>0</v>
      </c>
      <c r="M28" s="25">
        <f t="shared" si="2"/>
        <v>-72390.456240745305</v>
      </c>
      <c r="N28" s="26">
        <f t="shared" si="3"/>
        <v>-528513.25503085123</v>
      </c>
      <c r="O28" s="24">
        <v>4528.9089999999997</v>
      </c>
      <c r="P28" s="22">
        <v>0</v>
      </c>
      <c r="Q28" s="25">
        <f t="shared" si="4"/>
        <v>4528.9089999999997</v>
      </c>
      <c r="R28" s="27">
        <f t="shared" si="5"/>
        <v>-523984.34603085124</v>
      </c>
    </row>
    <row r="29" spans="1:31" s="17" customFormat="1" ht="15" customHeight="1">
      <c r="A29" s="18"/>
      <c r="B29" s="28" t="s">
        <v>41</v>
      </c>
      <c r="C29" s="29">
        <v>93.5</v>
      </c>
      <c r="D29" s="30">
        <v>0</v>
      </c>
      <c r="E29" s="31">
        <v>-9372.8192376957504</v>
      </c>
      <c r="F29" s="31">
        <v>-13722.7125073836</v>
      </c>
      <c r="G29" s="31">
        <f t="shared" si="0"/>
        <v>-23095.531745079352</v>
      </c>
      <c r="H29" s="32">
        <f t="shared" si="1"/>
        <v>-23095.531745079352</v>
      </c>
      <c r="I29" s="29">
        <v>95.1</v>
      </c>
      <c r="J29" s="33">
        <v>-23754.378521554401</v>
      </c>
      <c r="K29" s="31">
        <v>-15308.9436950823</v>
      </c>
      <c r="L29" s="31">
        <v>0</v>
      </c>
      <c r="M29" s="34">
        <f t="shared" si="2"/>
        <v>-39063.322216636705</v>
      </c>
      <c r="N29" s="35">
        <f t="shared" si="3"/>
        <v>-62158.853961716057</v>
      </c>
      <c r="O29" s="33">
        <v>2764.0250000000001</v>
      </c>
      <c r="P29" s="31">
        <v>-108832.726</v>
      </c>
      <c r="Q29" s="34">
        <f t="shared" si="4"/>
        <v>-106068.701</v>
      </c>
      <c r="R29" s="36">
        <f t="shared" si="5"/>
        <v>-168227.55496171606</v>
      </c>
    </row>
    <row r="30" spans="1:31" s="17" customFormat="1" ht="15" customHeight="1">
      <c r="A30" s="18"/>
      <c r="B30" s="19" t="s">
        <v>42</v>
      </c>
      <c r="C30" s="20">
        <v>147.69999999999999</v>
      </c>
      <c r="D30" s="21">
        <v>359262.25286223198</v>
      </c>
      <c r="E30" s="22">
        <v>0</v>
      </c>
      <c r="F30" s="22">
        <v>0</v>
      </c>
      <c r="G30" s="22">
        <f t="shared" si="0"/>
        <v>359262.25286223198</v>
      </c>
      <c r="H30" s="23">
        <f t="shared" si="1"/>
        <v>0</v>
      </c>
      <c r="I30" s="20">
        <v>138.19999999999999</v>
      </c>
      <c r="J30" s="24">
        <v>0</v>
      </c>
      <c r="K30" s="22">
        <v>-75015.197302545203</v>
      </c>
      <c r="L30" s="22">
        <v>-33421.944293442699</v>
      </c>
      <c r="M30" s="25">
        <f t="shared" si="2"/>
        <v>-108437.14159598789</v>
      </c>
      <c r="N30" s="26">
        <f t="shared" si="3"/>
        <v>250825.11126624409</v>
      </c>
      <c r="O30" s="24">
        <v>6771.643</v>
      </c>
      <c r="P30" s="22">
        <v>0</v>
      </c>
      <c r="Q30" s="25">
        <f t="shared" si="4"/>
        <v>6771.643</v>
      </c>
      <c r="R30" s="27">
        <f t="shared" si="5"/>
        <v>257596.7542662441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>
      <c r="A31" s="18"/>
      <c r="B31" s="37" t="s">
        <v>43</v>
      </c>
      <c r="C31" s="38">
        <v>62.8</v>
      </c>
      <c r="D31" s="39">
        <v>0</v>
      </c>
      <c r="E31" s="40">
        <v>-54919.086286936399</v>
      </c>
      <c r="F31" s="40">
        <v>-80406.845920256907</v>
      </c>
      <c r="G31" s="40">
        <f t="shared" si="0"/>
        <v>-135325.93220719331</v>
      </c>
      <c r="H31" s="41">
        <f t="shared" si="1"/>
        <v>-135325.93220719331</v>
      </c>
      <c r="I31" s="38">
        <v>86.1</v>
      </c>
      <c r="J31" s="42">
        <v>-4440.6230632808902</v>
      </c>
      <c r="K31" s="40">
        <v>-423.18022976517398</v>
      </c>
      <c r="L31" s="40">
        <v>0</v>
      </c>
      <c r="M31" s="43">
        <f t="shared" si="2"/>
        <v>-4863.803293046064</v>
      </c>
      <c r="N31" s="44">
        <f t="shared" si="3"/>
        <v>-140189.73550023939</v>
      </c>
      <c r="O31" s="42">
        <v>1119.9349999999999</v>
      </c>
      <c r="P31" s="40">
        <v>-19387.554</v>
      </c>
      <c r="Q31" s="43">
        <f t="shared" si="4"/>
        <v>-18267.618999999999</v>
      </c>
      <c r="R31" s="45">
        <f t="shared" si="5"/>
        <v>-158457.35450023939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>
      <c r="A32" s="18"/>
      <c r="B32" s="46" t="s">
        <v>9</v>
      </c>
      <c r="C32" s="47">
        <v>100</v>
      </c>
      <c r="D32" s="48">
        <f>SUM(D6:D31)</f>
        <v>1500218.8461758071</v>
      </c>
      <c r="E32" s="49">
        <f>SUM(E6:E31)</f>
        <v>-1500218.8461758054</v>
      </c>
      <c r="F32" s="49">
        <f>SUM(F6:F31)</f>
        <v>-2196465.2685748953</v>
      </c>
      <c r="G32" s="49">
        <f>SUM(G6:G31)</f>
        <v>-2196465.2685748935</v>
      </c>
      <c r="H32" s="50">
        <f>SUM(H6:H31)</f>
        <v>-3696684.1147507005</v>
      </c>
      <c r="I32" s="51"/>
      <c r="J32" s="52">
        <f t="shared" ref="J32:R32" si="6">SUM(J6:J31)</f>
        <v>-365123.75252967991</v>
      </c>
      <c r="K32" s="49">
        <f t="shared" si="6"/>
        <v>-243415.83501978707</v>
      </c>
      <c r="L32" s="49">
        <f t="shared" si="6"/>
        <v>-121707.91750989301</v>
      </c>
      <c r="M32" s="53">
        <f t="shared" si="6"/>
        <v>-730247.50505936006</v>
      </c>
      <c r="N32" s="54">
        <f t="shared" si="6"/>
        <v>-2926712.7736342531</v>
      </c>
      <c r="O32" s="52">
        <f t="shared" si="6"/>
        <v>119645.785</v>
      </c>
      <c r="P32" s="49">
        <f t="shared" si="6"/>
        <v>-358937.36199999996</v>
      </c>
      <c r="Q32" s="53">
        <f t="shared" si="6"/>
        <v>-239291.57700000002</v>
      </c>
      <c r="R32" s="55">
        <f t="shared" si="6"/>
        <v>-3166004.3506342545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>
      <c r="B33" s="106" t="s">
        <v>44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56"/>
      <c r="T33" s="56"/>
      <c r="U33" s="56"/>
      <c r="V33" s="56"/>
      <c r="W33" s="56"/>
      <c r="X33" s="56"/>
    </row>
    <row r="34" spans="1:24" s="3" customFormat="1" ht="22.5" customHeight="1">
      <c r="A34" s="1"/>
      <c r="B34" s="2"/>
    </row>
    <row r="35" spans="1:24" s="17" customFormat="1">
      <c r="A35" s="18"/>
      <c r="B35" s="57"/>
      <c r="C35" s="58"/>
      <c r="D35" s="59" t="s">
        <v>45</v>
      </c>
      <c r="E35" s="60" t="s">
        <v>46</v>
      </c>
      <c r="F35" s="58"/>
      <c r="G35" s="59" t="s">
        <v>47</v>
      </c>
      <c r="H35" s="60" t="s">
        <v>48</v>
      </c>
      <c r="I35" s="59" t="s">
        <v>49</v>
      </c>
      <c r="J35" s="60" t="s">
        <v>50</v>
      </c>
      <c r="K35" s="61"/>
      <c r="L35" s="61"/>
      <c r="M35" s="59" t="s">
        <v>51</v>
      </c>
      <c r="N35" s="60" t="s">
        <v>52</v>
      </c>
      <c r="O35" s="61"/>
      <c r="P35" s="61"/>
      <c r="Q35" s="59" t="s">
        <v>53</v>
      </c>
      <c r="R35" s="62">
        <v>2013</v>
      </c>
    </row>
  </sheetData>
  <mergeCells count="15">
    <mergeCell ref="B1:R1"/>
    <mergeCell ref="B33:R33"/>
    <mergeCell ref="K4:K5"/>
    <mergeCell ref="L4:L5"/>
    <mergeCell ref="D4:E4"/>
    <mergeCell ref="G4:H4"/>
    <mergeCell ref="J4:J5"/>
    <mergeCell ref="M4:M5"/>
    <mergeCell ref="C3:C5"/>
    <mergeCell ref="I3:I5"/>
    <mergeCell ref="N3:N5"/>
    <mergeCell ref="R3:R5"/>
    <mergeCell ref="O3:Q4"/>
    <mergeCell ref="D3:H3"/>
    <mergeCell ref="J3:M3"/>
  </mergeCells>
  <conditionalFormatting sqref="O6:P31 I6:L31 C6:F31">
    <cfRule type="expression" dxfId="9" priority="1" stopIfTrue="1">
      <formula>ISBLANK(C6)</formula>
    </cfRule>
  </conditionalFormatting>
  <conditionalFormatting sqref="R35">
    <cfRule type="expression" dxfId="8" priority="2" stopIfTrue="1">
      <formula>ISBLANK(R35)</formula>
    </cfRule>
  </conditionalFormatting>
  <conditionalFormatting sqref="H35">
    <cfRule type="expression" dxfId="7" priority="3" stopIfTrue="1">
      <formula>ISBLANK(H35)</formula>
    </cfRule>
  </conditionalFormatting>
  <conditionalFormatting sqref="E35">
    <cfRule type="expression" dxfId="6" priority="4" stopIfTrue="1">
      <formula>ISBLANK(E35)</formula>
    </cfRule>
  </conditionalFormatting>
  <conditionalFormatting sqref="J35">
    <cfRule type="expression" dxfId="5" priority="5" stopIfTrue="1">
      <formula>ISBLANK(J35)</formula>
    </cfRule>
  </conditionalFormatting>
  <conditionalFormatting sqref="N35">
    <cfRule type="expression" dxfId="4" priority="6" stopIfTrue="1">
      <formula>ISBLANK(N35)</formula>
    </cfRule>
  </conditionalFormatting>
  <conditionalFormatting sqref="C6:F31">
    <cfRule type="expression" dxfId="3" priority="7" stopIfTrue="1">
      <formula>ISBLANK(C6)</formula>
    </cfRule>
  </conditionalFormatting>
  <conditionalFormatting sqref="I6:L31">
    <cfRule type="expression" dxfId="2" priority="8" stopIfTrue="1">
      <formula>ISBLANK(I6)</formula>
    </cfRule>
  </conditionalFormatting>
  <conditionalFormatting sqref="O6:P31">
    <cfRule type="expression" dxfId="1" priority="9" stopIfTrue="1">
      <formula>ISBLANK(O6)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31"/>
  <sheetViews>
    <sheetView workbookViewId="0"/>
  </sheetViews>
  <sheetFormatPr baseColWidth="10" defaultColWidth="11.42578125" defaultRowHeight="12.75"/>
  <cols>
    <col min="1" max="1" width="1.42578125" style="1" customWidth="1"/>
    <col min="2" max="2" width="17.14062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3.7109375" style="3" customWidth="1"/>
    <col min="13" max="13" width="11.42578125" style="3" customWidth="1"/>
    <col min="14" max="16384" width="11.42578125" style="3"/>
  </cols>
  <sheetData>
    <row r="1" spans="1:12" ht="18" customHeight="1">
      <c r="B1" s="105" t="str">
        <f>"Paiements par habitant "&amp;Paiements!R35</f>
        <v>Paiements par habitant 2013</v>
      </c>
      <c r="C1" s="105"/>
      <c r="D1" s="105"/>
      <c r="E1" s="105"/>
      <c r="F1" s="105"/>
      <c r="G1" s="105"/>
      <c r="H1" s="105"/>
      <c r="I1" s="105"/>
      <c r="J1" s="105"/>
      <c r="K1" s="4"/>
    </row>
    <row r="2" spans="1:12" ht="22.5" customHeight="1">
      <c r="B2" s="5" t="s">
        <v>54</v>
      </c>
      <c r="L2" s="63" t="str">
        <f>Paiements!J35</f>
        <v>FA_2013_20120910</v>
      </c>
    </row>
    <row r="3" spans="1:12" ht="27.75" customHeight="1">
      <c r="A3" s="64"/>
      <c r="B3" s="65"/>
      <c r="C3" s="142" t="s">
        <v>1</v>
      </c>
      <c r="D3" s="141" t="s">
        <v>2</v>
      </c>
      <c r="E3" s="138" t="s">
        <v>4</v>
      </c>
      <c r="F3" s="139"/>
      <c r="G3" s="139"/>
      <c r="H3" s="140"/>
      <c r="I3" s="136" t="s">
        <v>55</v>
      </c>
      <c r="J3" s="136" t="str">
        <f>"Total des paiements "&amp;Paiements!R35&amp;" nets"</f>
        <v>Total des paiements 2013 nets</v>
      </c>
      <c r="L3" s="134" t="str">
        <f>"Population déterminante "&amp;Paiements!R35</f>
        <v>Population déterminante 2013</v>
      </c>
    </row>
    <row r="4" spans="1:12" ht="27" customHeight="1">
      <c r="A4" s="64"/>
      <c r="B4" s="66"/>
      <c r="C4" s="142"/>
      <c r="D4" s="141"/>
      <c r="E4" s="67" t="s">
        <v>10</v>
      </c>
      <c r="F4" s="68" t="s">
        <v>11</v>
      </c>
      <c r="G4" s="68" t="s">
        <v>12</v>
      </c>
      <c r="H4" s="69" t="s">
        <v>9</v>
      </c>
      <c r="I4" s="137"/>
      <c r="J4" s="136"/>
      <c r="L4" s="135"/>
    </row>
    <row r="5" spans="1:12" s="17" customFormat="1" ht="15" customHeight="1">
      <c r="A5" s="18"/>
      <c r="B5" s="70" t="s">
        <v>56</v>
      </c>
      <c r="C5" s="71">
        <f>Paiements!C6</f>
        <v>119.1</v>
      </c>
      <c r="D5" s="72">
        <f>Paiements!G6/L5*1000</f>
        <v>321.49194355989528</v>
      </c>
      <c r="E5" s="73">
        <f>Paiements!J6/$L5*1000</f>
        <v>0</v>
      </c>
      <c r="F5" s="74">
        <f>Paiements!K6/$L5*1000</f>
        <v>-7.1933083195602148</v>
      </c>
      <c r="G5" s="74">
        <f>Paiements!L6/$L5*1000</f>
        <v>-48.494401356837081</v>
      </c>
      <c r="H5" s="75">
        <f t="shared" ref="H5:H30" si="0">SUM(E5:G5)</f>
        <v>-55.687709676397297</v>
      </c>
      <c r="I5" s="76">
        <f>Paiements!Q6/L5*1000</f>
        <v>15.049087023230573</v>
      </c>
      <c r="J5" s="77">
        <f>Paiements!R6/L5*1000</f>
        <v>280.85332090672853</v>
      </c>
      <c r="L5" s="78">
        <v>1345671.33333333</v>
      </c>
    </row>
    <row r="6" spans="1:12" s="17" customFormat="1" ht="15" customHeight="1">
      <c r="A6" s="18"/>
      <c r="B6" s="79" t="s">
        <v>57</v>
      </c>
      <c r="C6" s="29">
        <f>Paiements!C7</f>
        <v>74.599999999999994</v>
      </c>
      <c r="D6" s="80">
        <f>Paiements!G7/L6*1000</f>
        <v>-1098.753131278196</v>
      </c>
      <c r="E6" s="81">
        <f>Paiements!J7/$L6*1000</f>
        <v>-26.385328581268496</v>
      </c>
      <c r="F6" s="82">
        <f>Paiements!K7/$L6*1000</f>
        <v>-28.752155933459971</v>
      </c>
      <c r="G6" s="82">
        <f>Paiements!L7/$L6*1000</f>
        <v>0</v>
      </c>
      <c r="H6" s="83">
        <f t="shared" si="0"/>
        <v>-55.13748451472847</v>
      </c>
      <c r="I6" s="84">
        <f>Paiements!Q7/L6*1000</f>
        <v>-37.277396571606801</v>
      </c>
      <c r="J6" s="85">
        <f>Paiements!R7/L6*1000</f>
        <v>-1191.1680123645313</v>
      </c>
      <c r="L6" s="86">
        <v>974684</v>
      </c>
    </row>
    <row r="7" spans="1:12" s="17" customFormat="1" ht="15" customHeight="1">
      <c r="A7" s="18"/>
      <c r="B7" s="87" t="s">
        <v>58</v>
      </c>
      <c r="C7" s="20">
        <f>Paiements!C8</f>
        <v>77</v>
      </c>
      <c r="D7" s="88">
        <f>Paiements!G8/L7*1000</f>
        <v>-943.1658540362273</v>
      </c>
      <c r="E7" s="89">
        <f>Paiements!J8/$L7*1000</f>
        <v>-18.940764341814408</v>
      </c>
      <c r="F7" s="90">
        <f>Paiements!K8/$L7*1000</f>
        <v>0</v>
      </c>
      <c r="G7" s="90">
        <f>Paiements!L8/$L7*1000</f>
        <v>0</v>
      </c>
      <c r="H7" s="91">
        <f t="shared" si="0"/>
        <v>-18.940764341814408</v>
      </c>
      <c r="I7" s="92">
        <f>Paiements!Q8/L7*1000</f>
        <v>-49.022089913397821</v>
      </c>
      <c r="J7" s="93">
        <f>Paiements!R8/L7*1000</f>
        <v>-1011.1287082914396</v>
      </c>
      <c r="L7" s="78">
        <v>366426.66666666698</v>
      </c>
    </row>
    <row r="8" spans="1:12" s="17" customFormat="1" ht="15" customHeight="1">
      <c r="A8" s="18"/>
      <c r="B8" s="79" t="s">
        <v>59</v>
      </c>
      <c r="C8" s="29">
        <f>Paiements!C9</f>
        <v>60.2</v>
      </c>
      <c r="D8" s="80">
        <f>Paiements!G9/L8*1000</f>
        <v>-2192.5770661818997</v>
      </c>
      <c r="E8" s="81">
        <f>Paiements!J9/$L8*1000</f>
        <v>-326.06796218305078</v>
      </c>
      <c r="F8" s="82">
        <f>Paiements!K9/$L8*1000</f>
        <v>0</v>
      </c>
      <c r="G8" s="82">
        <f>Paiements!L9/$L8*1000</f>
        <v>0</v>
      </c>
      <c r="H8" s="83">
        <f t="shared" si="0"/>
        <v>-326.06796218305078</v>
      </c>
      <c r="I8" s="84">
        <f>Paiements!Q9/L8*1000</f>
        <v>16.587414674535722</v>
      </c>
      <c r="J8" s="85">
        <f>Paiements!R9/L8*1000</f>
        <v>-2502.0576136904142</v>
      </c>
      <c r="L8" s="86">
        <v>34622.333333333299</v>
      </c>
    </row>
    <row r="9" spans="1:12" s="17" customFormat="1" ht="15" customHeight="1">
      <c r="A9" s="18"/>
      <c r="B9" s="87" t="s">
        <v>60</v>
      </c>
      <c r="C9" s="20">
        <f>Paiements!C10</f>
        <v>157.1</v>
      </c>
      <c r="D9" s="88">
        <f>Paiements!G10/L9*1000</f>
        <v>961.10942289371383</v>
      </c>
      <c r="E9" s="89">
        <f>Paiements!J10/$L9*1000</f>
        <v>-44.101211507405218</v>
      </c>
      <c r="F9" s="90">
        <f>Paiements!K10/$L9*1000</f>
        <v>0</v>
      </c>
      <c r="G9" s="90">
        <f>Paiements!L10/$L9*1000</f>
        <v>0</v>
      </c>
      <c r="H9" s="91">
        <f t="shared" si="0"/>
        <v>-44.101211507405218</v>
      </c>
      <c r="I9" s="92">
        <f>Paiements!Q10/L9*1000</f>
        <v>14.944392231312493</v>
      </c>
      <c r="J9" s="93">
        <f>Paiements!R10/L9*1000</f>
        <v>931.95260361762109</v>
      </c>
      <c r="L9" s="78">
        <v>141868.66666666701</v>
      </c>
    </row>
    <row r="10" spans="1:12" s="17" customFormat="1" ht="15" customHeight="1">
      <c r="A10" s="18"/>
      <c r="B10" s="79" t="s">
        <v>61</v>
      </c>
      <c r="C10" s="29">
        <f>Paiements!C11</f>
        <v>82.1</v>
      </c>
      <c r="D10" s="80">
        <f>Paiements!G11/L10*1000</f>
        <v>-641.35752905874517</v>
      </c>
      <c r="E10" s="81">
        <f>Paiements!J11/$L10*1000</f>
        <v>-165.14601810719424</v>
      </c>
      <c r="F10" s="82">
        <f>Paiements!K11/$L10*1000</f>
        <v>0</v>
      </c>
      <c r="G10" s="82">
        <f>Paiements!L11/$L10*1000</f>
        <v>0</v>
      </c>
      <c r="H10" s="83">
        <f t="shared" si="0"/>
        <v>-165.14601810719424</v>
      </c>
      <c r="I10" s="84">
        <f>Paiements!Q11/L10*1000</f>
        <v>-260.49629102535386</v>
      </c>
      <c r="J10" s="85">
        <f>Paiements!R11/L10*1000</f>
        <v>-1066.9998381912931</v>
      </c>
      <c r="L10" s="86">
        <v>34196.333333333299</v>
      </c>
    </row>
    <row r="11" spans="1:12" s="17" customFormat="1" ht="15" customHeight="1">
      <c r="A11" s="18"/>
      <c r="B11" s="87" t="s">
        <v>62</v>
      </c>
      <c r="C11" s="20">
        <f>Paiements!C12</f>
        <v>126.2</v>
      </c>
      <c r="D11" s="88">
        <f>Paiements!G12/L11*1000</f>
        <v>440.99941996174118</v>
      </c>
      <c r="E11" s="89">
        <f>Paiements!J12/$L11*1000</f>
        <v>-39.057192324119008</v>
      </c>
      <c r="F11" s="90">
        <f>Paiements!K12/$L11*1000</f>
        <v>0</v>
      </c>
      <c r="G11" s="90">
        <f>Paiements!L12/$L11*1000</f>
        <v>0</v>
      </c>
      <c r="H11" s="91">
        <f t="shared" si="0"/>
        <v>-39.057192324119008</v>
      </c>
      <c r="I11" s="92">
        <f>Paiements!Q12/L11*1000</f>
        <v>15.344625260148941</v>
      </c>
      <c r="J11" s="93">
        <f>Paiements!R12/L11*1000</f>
        <v>417.2868528977711</v>
      </c>
      <c r="L11" s="78">
        <v>39881</v>
      </c>
    </row>
    <row r="12" spans="1:12" s="17" customFormat="1" ht="15" customHeight="1">
      <c r="A12" s="18"/>
      <c r="B12" s="79" t="s">
        <v>63</v>
      </c>
      <c r="C12" s="29">
        <f>Paiements!C13</f>
        <v>65.7</v>
      </c>
      <c r="D12" s="80">
        <f>Paiements!G13/L12*1000</f>
        <v>-1744.1919011054492</v>
      </c>
      <c r="E12" s="81">
        <f>Paiements!J13/$L12*1000</f>
        <v>-140.49569779239062</v>
      </c>
      <c r="F12" s="82">
        <f>Paiements!K13/$L12*1000</f>
        <v>0</v>
      </c>
      <c r="G12" s="82">
        <f>Paiements!L13/$L12*1000</f>
        <v>0</v>
      </c>
      <c r="H12" s="83">
        <f t="shared" si="0"/>
        <v>-140.49569779239062</v>
      </c>
      <c r="I12" s="84">
        <f>Paiements!Q13/L12*1000</f>
        <v>-197.4450977651189</v>
      </c>
      <c r="J12" s="85">
        <f>Paiements!R13/L12*1000</f>
        <v>-2082.1326966629586</v>
      </c>
      <c r="L12" s="86">
        <v>38152.666666666701</v>
      </c>
    </row>
    <row r="13" spans="1:12" s="17" customFormat="1" ht="15" customHeight="1">
      <c r="A13" s="18"/>
      <c r="B13" s="87" t="s">
        <v>64</v>
      </c>
      <c r="C13" s="20">
        <f>Paiements!C14</f>
        <v>247.6</v>
      </c>
      <c r="D13" s="88">
        <f>Paiements!G14/L13*1000</f>
        <v>2484.40894604401</v>
      </c>
      <c r="E13" s="89">
        <f>Paiements!J14/$L13*1000</f>
        <v>0</v>
      </c>
      <c r="F13" s="90">
        <f>Paiements!K14/$L13*1000</f>
        <v>0</v>
      </c>
      <c r="G13" s="90">
        <f>Paiements!L14/$L13*1000</f>
        <v>0</v>
      </c>
      <c r="H13" s="91">
        <f t="shared" si="0"/>
        <v>0</v>
      </c>
      <c r="I13" s="92">
        <f>Paiements!Q14/L13*1000</f>
        <v>14.782886910617631</v>
      </c>
      <c r="J13" s="93">
        <f>Paiements!R14/L13*1000</f>
        <v>2499.191832954627</v>
      </c>
      <c r="L13" s="78">
        <v>110122.33333333299</v>
      </c>
    </row>
    <row r="14" spans="1:12" s="17" customFormat="1" ht="15" customHeight="1">
      <c r="A14" s="18"/>
      <c r="B14" s="79" t="s">
        <v>65</v>
      </c>
      <c r="C14" s="29">
        <f>Paiements!C15</f>
        <v>73.7</v>
      </c>
      <c r="D14" s="80">
        <f>Paiements!G15/L14*1000</f>
        <v>-1159.2127449198424</v>
      </c>
      <c r="E14" s="81">
        <f>Paiements!J15/$L14*1000</f>
        <v>-45.544913647349574</v>
      </c>
      <c r="F14" s="82">
        <f>Paiements!K15/$L14*1000</f>
        <v>0</v>
      </c>
      <c r="G14" s="82">
        <f>Paiements!L15/$L14*1000</f>
        <v>0</v>
      </c>
      <c r="H14" s="83">
        <f t="shared" si="0"/>
        <v>-45.544913647349574</v>
      </c>
      <c r="I14" s="84">
        <f>Paiements!Q15/L14*1000</f>
        <v>-495.81156269675682</v>
      </c>
      <c r="J14" s="85">
        <f>Paiements!R15/L14*1000</f>
        <v>-1700.569221263949</v>
      </c>
      <c r="L14" s="86">
        <v>268945.33333333302</v>
      </c>
    </row>
    <row r="15" spans="1:12" s="17" customFormat="1" ht="15" customHeight="1">
      <c r="A15" s="18"/>
      <c r="B15" s="87" t="s">
        <v>66</v>
      </c>
      <c r="C15" s="20">
        <f>Paiements!C16</f>
        <v>78.8</v>
      </c>
      <c r="D15" s="88">
        <f>Paiements!G16/L15*1000</f>
        <v>-832.03715794950995</v>
      </c>
      <c r="E15" s="89">
        <f>Paiements!J16/$L15*1000</f>
        <v>0</v>
      </c>
      <c r="F15" s="90">
        <f>Paiements!K16/$L15*1000</f>
        <v>0</v>
      </c>
      <c r="G15" s="90">
        <f>Paiements!L16/$L15*1000</f>
        <v>0</v>
      </c>
      <c r="H15" s="91">
        <f t="shared" si="0"/>
        <v>0</v>
      </c>
      <c r="I15" s="92">
        <f>Paiements!Q16/L15*1000</f>
        <v>16.060235898882254</v>
      </c>
      <c r="J15" s="93">
        <f>Paiements!R16/L15*1000</f>
        <v>-815.97692205062776</v>
      </c>
      <c r="L15" s="78">
        <v>250559.33333333299</v>
      </c>
    </row>
    <row r="16" spans="1:12" s="17" customFormat="1" ht="15" customHeight="1">
      <c r="A16" s="18"/>
      <c r="B16" s="79" t="s">
        <v>67</v>
      </c>
      <c r="C16" s="29">
        <f>Paiements!C17</f>
        <v>151</v>
      </c>
      <c r="D16" s="80">
        <f>Paiements!G17/L16*1000</f>
        <v>858.43398542171042</v>
      </c>
      <c r="E16" s="81">
        <f>Paiements!J17/$L16*1000</f>
        <v>0</v>
      </c>
      <c r="F16" s="82">
        <f>Paiements!K17/$L16*1000</f>
        <v>-175.59916713984967</v>
      </c>
      <c r="G16" s="82">
        <f>Paiements!L17/$L16*1000</f>
        <v>-101.20313256160583</v>
      </c>
      <c r="H16" s="83">
        <f t="shared" si="0"/>
        <v>-276.80229970145547</v>
      </c>
      <c r="I16" s="84">
        <f>Paiements!Q17/L16*1000</f>
        <v>16.732467818357165</v>
      </c>
      <c r="J16" s="85">
        <f>Paiements!R17/L16*1000</f>
        <v>598.36415353861219</v>
      </c>
      <c r="L16" s="86">
        <v>190792</v>
      </c>
    </row>
    <row r="17" spans="1:23" s="17" customFormat="1" ht="15" customHeight="1">
      <c r="A17" s="18"/>
      <c r="B17" s="87" t="s">
        <v>68</v>
      </c>
      <c r="C17" s="20">
        <f>Paiements!C18</f>
        <v>99.5</v>
      </c>
      <c r="D17" s="88">
        <f>Paiements!G18/L17*1000</f>
        <v>-2.6102357801705378</v>
      </c>
      <c r="E17" s="89">
        <f>Paiements!J18/$L17*1000</f>
        <v>0</v>
      </c>
      <c r="F17" s="90">
        <f>Paiements!K18/$L17*1000</f>
        <v>0</v>
      </c>
      <c r="G17" s="90">
        <f>Paiements!L18/$L17*1000</f>
        <v>0</v>
      </c>
      <c r="H17" s="91">
        <f t="shared" si="0"/>
        <v>0</v>
      </c>
      <c r="I17" s="92">
        <f>Paiements!Q18/L17*1000</f>
        <v>15.840074738026871</v>
      </c>
      <c r="J17" s="93">
        <f>Paiements!R18/L17*1000</f>
        <v>13.229838957856334</v>
      </c>
      <c r="L17" s="78">
        <v>269207</v>
      </c>
    </row>
    <row r="18" spans="1:23" s="17" customFormat="1" ht="15" customHeight="1">
      <c r="A18" s="18"/>
      <c r="B18" s="79" t="s">
        <v>69</v>
      </c>
      <c r="C18" s="29">
        <f>Paiements!C19</f>
        <v>102.6</v>
      </c>
      <c r="D18" s="80">
        <f>Paiements!G19/L18*1000</f>
        <v>43.763301217577173</v>
      </c>
      <c r="E18" s="81">
        <f>Paiements!J19/$L18*1000</f>
        <v>0</v>
      </c>
      <c r="F18" s="82">
        <f>Paiements!K19/$L18*1000</f>
        <v>-25.048982737608984</v>
      </c>
      <c r="G18" s="82">
        <f>Paiements!L19/$L18*1000</f>
        <v>0</v>
      </c>
      <c r="H18" s="83">
        <f t="shared" si="0"/>
        <v>-25.048982737608984</v>
      </c>
      <c r="I18" s="84">
        <f>Paiements!Q19/L18*1000</f>
        <v>16.182644430046071</v>
      </c>
      <c r="J18" s="85">
        <f>Paiements!R19/L18*1000</f>
        <v>34.89696291001426</v>
      </c>
      <c r="L18" s="86">
        <v>75111.333333333299</v>
      </c>
    </row>
    <row r="19" spans="1:23" s="17" customFormat="1" ht="15" customHeight="1">
      <c r="A19" s="18"/>
      <c r="B19" s="87" t="s">
        <v>70</v>
      </c>
      <c r="C19" s="20">
        <f>Paiements!C20</f>
        <v>81.2</v>
      </c>
      <c r="D19" s="88">
        <f>Paiements!G20/L19*1000</f>
        <v>-691.63112033587322</v>
      </c>
      <c r="E19" s="89">
        <f>Paiements!J20/$L19*1000</f>
        <v>-348.73007384829111</v>
      </c>
      <c r="F19" s="90">
        <f>Paiements!K20/$L19*1000</f>
        <v>0</v>
      </c>
      <c r="G19" s="90">
        <f>Paiements!L20/$L19*1000</f>
        <v>0</v>
      </c>
      <c r="H19" s="91">
        <f t="shared" si="0"/>
        <v>-348.73007384829111</v>
      </c>
      <c r="I19" s="92">
        <f>Paiements!Q20/L19*1000</f>
        <v>16.864291018959914</v>
      </c>
      <c r="J19" s="93">
        <f>Paiements!R20/L19*1000</f>
        <v>-1023.4969031652043</v>
      </c>
      <c r="L19" s="78">
        <v>52514.333333333299</v>
      </c>
    </row>
    <row r="20" spans="1:23" s="17" customFormat="1" ht="15" customHeight="1">
      <c r="A20" s="18"/>
      <c r="B20" s="79" t="s">
        <v>71</v>
      </c>
      <c r="C20" s="29">
        <f>Paiements!C21</f>
        <v>84.9</v>
      </c>
      <c r="D20" s="80">
        <f>Paiements!G21/L20*1000</f>
        <v>-493.68815785971896</v>
      </c>
      <c r="E20" s="81">
        <f>Paiements!J21/$L20*1000</f>
        <v>-558.11543684760886</v>
      </c>
      <c r="F20" s="82">
        <f>Paiements!K21/$L20*1000</f>
        <v>0</v>
      </c>
      <c r="G20" s="82">
        <f>Paiements!L21/$L20*1000</f>
        <v>0</v>
      </c>
      <c r="H20" s="83">
        <f t="shared" si="0"/>
        <v>-558.11543684760886</v>
      </c>
      <c r="I20" s="84">
        <f>Paiements!Q21/L20*1000</f>
        <v>15.936728530158417</v>
      </c>
      <c r="J20" s="85">
        <f>Paiements!R21/L20*1000</f>
        <v>-1035.8668661771692</v>
      </c>
      <c r="L20" s="86">
        <v>15230.666666666701</v>
      </c>
    </row>
    <row r="21" spans="1:23" s="17" customFormat="1" ht="15" customHeight="1">
      <c r="A21" s="18"/>
      <c r="B21" s="87" t="s">
        <v>72</v>
      </c>
      <c r="C21" s="20">
        <f>Paiements!C22</f>
        <v>78.7</v>
      </c>
      <c r="D21" s="88">
        <f>Paiements!G22/L21*1000</f>
        <v>-838.08239743331126</v>
      </c>
      <c r="E21" s="89">
        <f>Paiements!J22/$L21*1000</f>
        <v>-4.4123406448022129</v>
      </c>
      <c r="F21" s="90">
        <f>Paiements!K22/$L21*1000</f>
        <v>0</v>
      </c>
      <c r="G21" s="90">
        <f>Paiements!L22/$L21*1000</f>
        <v>0</v>
      </c>
      <c r="H21" s="91">
        <f t="shared" si="0"/>
        <v>-4.4123406448022129</v>
      </c>
      <c r="I21" s="92">
        <f>Paiements!Q22/L21*1000</f>
        <v>15.820680271915927</v>
      </c>
      <c r="J21" s="93">
        <f>Paiements!R22/L21*1000</f>
        <v>-826.67405780619754</v>
      </c>
      <c r="L21" s="78">
        <v>470145.33333333302</v>
      </c>
    </row>
    <row r="22" spans="1:23" s="17" customFormat="1" ht="15" customHeight="1">
      <c r="A22" s="18"/>
      <c r="B22" s="79" t="s">
        <v>73</v>
      </c>
      <c r="C22" s="29">
        <f>Paiements!C23</f>
        <v>81.5</v>
      </c>
      <c r="D22" s="80">
        <f>Paiements!G23/L22*1000</f>
        <v>-674.72594009038619</v>
      </c>
      <c r="E22" s="81">
        <f>Paiements!J23/$L22*1000</f>
        <v>-736.75733406368852</v>
      </c>
      <c r="F22" s="82">
        <f>Paiements!K23/$L22*1000</f>
        <v>0</v>
      </c>
      <c r="G22" s="82">
        <f>Paiements!L23/$L22*1000</f>
        <v>0</v>
      </c>
      <c r="H22" s="83">
        <f t="shared" si="0"/>
        <v>-736.75733406368852</v>
      </c>
      <c r="I22" s="84">
        <f>Paiements!Q23/L22*1000</f>
        <v>16.188637939779113</v>
      </c>
      <c r="J22" s="85">
        <f>Paiements!R23/L22*1000</f>
        <v>-1395.2946362142957</v>
      </c>
      <c r="L22" s="86">
        <v>193222</v>
      </c>
    </row>
    <row r="23" spans="1:23" s="17" customFormat="1" ht="15" customHeight="1">
      <c r="A23" s="18"/>
      <c r="B23" s="87" t="s">
        <v>74</v>
      </c>
      <c r="C23" s="20">
        <f>Paiements!C24</f>
        <v>88.5</v>
      </c>
      <c r="D23" s="88">
        <f>Paiements!G24/L23*1000</f>
        <v>-324.71152462023059</v>
      </c>
      <c r="E23" s="89">
        <f>Paiements!J24/$L23*1000</f>
        <v>0</v>
      </c>
      <c r="F23" s="90">
        <f>Paiements!K24/$L23*1000</f>
        <v>0</v>
      </c>
      <c r="G23" s="90">
        <f>Paiements!L24/$L23*1000</f>
        <v>0</v>
      </c>
      <c r="H23" s="91">
        <f t="shared" si="0"/>
        <v>0</v>
      </c>
      <c r="I23" s="92">
        <f>Paiements!Q24/L23*1000</f>
        <v>15.258064973545943</v>
      </c>
      <c r="J23" s="93">
        <f>Paiements!R24/L23*1000</f>
        <v>-309.45345964668468</v>
      </c>
      <c r="L23" s="78">
        <v>587685.33333333302</v>
      </c>
    </row>
    <row r="24" spans="1:23" s="17" customFormat="1" ht="15" customHeight="1">
      <c r="A24" s="18"/>
      <c r="B24" s="79" t="s">
        <v>75</v>
      </c>
      <c r="C24" s="29">
        <f>Paiements!C25</f>
        <v>77.400000000000006</v>
      </c>
      <c r="D24" s="80">
        <f>Paiements!G25/L24*1000</f>
        <v>-918.05087337271118</v>
      </c>
      <c r="E24" s="81">
        <f>Paiements!J25/$L24*1000</f>
        <v>-16.090704302616153</v>
      </c>
      <c r="F24" s="82">
        <f>Paiements!K25/$L24*1000</f>
        <v>0</v>
      </c>
      <c r="G24" s="82">
        <f>Paiements!L25/$L24*1000</f>
        <v>0</v>
      </c>
      <c r="H24" s="83">
        <f t="shared" si="0"/>
        <v>-16.090704302616153</v>
      </c>
      <c r="I24" s="84">
        <f>Paiements!Q25/L24*1000</f>
        <v>15.657470402536594</v>
      </c>
      <c r="J24" s="85">
        <f>Paiements!R25/L24*1000</f>
        <v>-918.48410727279077</v>
      </c>
      <c r="L24" s="86">
        <v>240955.33333333299</v>
      </c>
    </row>
    <row r="25" spans="1:23" s="17" customFormat="1" ht="15" customHeight="1">
      <c r="A25" s="18"/>
      <c r="B25" s="87" t="s">
        <v>76</v>
      </c>
      <c r="C25" s="20">
        <f>Paiements!C26</f>
        <v>101.2</v>
      </c>
      <c r="D25" s="88">
        <f>Paiements!G26/L25*1000</f>
        <v>20.198446715804952</v>
      </c>
      <c r="E25" s="89">
        <f>Paiements!J26/$L25*1000</f>
        <v>-43.504911939381387</v>
      </c>
      <c r="F25" s="90">
        <f>Paiements!K26/$L25*1000</f>
        <v>-60.738473958739078</v>
      </c>
      <c r="G25" s="90">
        <f>Paiements!L26/$L25*1000</f>
        <v>0</v>
      </c>
      <c r="H25" s="91">
        <f t="shared" si="0"/>
        <v>-104.24338589812047</v>
      </c>
      <c r="I25" s="92">
        <f>Paiements!Q26/L25*1000</f>
        <v>15.387954661517588</v>
      </c>
      <c r="J25" s="93">
        <f>Paiements!R26/L25*1000</f>
        <v>-68.656984520797906</v>
      </c>
      <c r="L25" s="78">
        <v>330933</v>
      </c>
    </row>
    <row r="26" spans="1:23" s="17" customFormat="1" ht="15" customHeight="1">
      <c r="A26" s="18"/>
      <c r="B26" s="79" t="s">
        <v>77</v>
      </c>
      <c r="C26" s="29">
        <f>Paiements!C27</f>
        <v>109.2</v>
      </c>
      <c r="D26" s="80">
        <f>Paiements!G27/L26*1000</f>
        <v>154.85475815450476</v>
      </c>
      <c r="E26" s="81">
        <f>Paiements!J27/$L26*1000</f>
        <v>0</v>
      </c>
      <c r="F26" s="82">
        <f>Paiements!K27/$L26*1000</f>
        <v>-86.039118672075773</v>
      </c>
      <c r="G26" s="82">
        <f>Paiements!L27/$L26*1000</f>
        <v>-5.3806558696558193</v>
      </c>
      <c r="H26" s="83">
        <f t="shared" si="0"/>
        <v>-91.419774541731599</v>
      </c>
      <c r="I26" s="84">
        <f>Paiements!Q27/L26*1000</f>
        <v>15.072910885570328</v>
      </c>
      <c r="J26" s="85">
        <f>Paiements!R27/L26*1000</f>
        <v>78.507894498343489</v>
      </c>
      <c r="L26" s="86">
        <v>691309.66666666698</v>
      </c>
    </row>
    <row r="27" spans="1:23" s="17" customFormat="1" ht="15" customHeight="1">
      <c r="A27" s="18"/>
      <c r="B27" s="87" t="s">
        <v>78</v>
      </c>
      <c r="C27" s="20">
        <f>Paiements!C28</f>
        <v>68.7</v>
      </c>
      <c r="D27" s="88">
        <f>Paiements!G28/L27*1000</f>
        <v>-1515.1131670519678</v>
      </c>
      <c r="E27" s="89">
        <f>Paiements!J28/$L27*1000</f>
        <v>-240.4609761015779</v>
      </c>
      <c r="F27" s="90">
        <f>Paiements!K28/$L27*1000</f>
        <v>0</v>
      </c>
      <c r="G27" s="90">
        <f>Paiements!L28/$L27*1000</f>
        <v>0</v>
      </c>
      <c r="H27" s="91">
        <f t="shared" si="0"/>
        <v>-240.4609761015779</v>
      </c>
      <c r="I27" s="92">
        <f>Paiements!Q28/L27*1000</f>
        <v>15.043776975151287</v>
      </c>
      <c r="J27" s="93">
        <f>Paiements!R28/L27*1000</f>
        <v>-1740.5303661783944</v>
      </c>
      <c r="L27" s="78">
        <v>301048.66666666698</v>
      </c>
    </row>
    <row r="28" spans="1:23" s="17" customFormat="1" ht="15" customHeight="1">
      <c r="A28" s="18"/>
      <c r="B28" s="79" t="s">
        <v>79</v>
      </c>
      <c r="C28" s="29">
        <f>Paiements!C29</f>
        <v>93.5</v>
      </c>
      <c r="D28" s="80">
        <f>Paiements!G29/L28*1000</f>
        <v>-134.99501266478364</v>
      </c>
      <c r="E28" s="81">
        <f>Paiements!J29/$L28*1000</f>
        <v>-138.84601856133983</v>
      </c>
      <c r="F28" s="82">
        <f>Paiements!K29/$L28*1000</f>
        <v>-89.481856092895683</v>
      </c>
      <c r="G28" s="82">
        <f>Paiements!L29/$L28*1000</f>
        <v>0</v>
      </c>
      <c r="H28" s="83">
        <f t="shared" si="0"/>
        <v>-228.32787465423553</v>
      </c>
      <c r="I28" s="84">
        <f>Paiements!Q29/L28*1000</f>
        <v>-619.9790415253309</v>
      </c>
      <c r="J28" s="85">
        <f>Paiements!R29/L28*1000</f>
        <v>-983.30192884434996</v>
      </c>
      <c r="L28" s="86">
        <v>171084.33333333299</v>
      </c>
    </row>
    <row r="29" spans="1:23" s="17" customFormat="1" ht="15" customHeight="1">
      <c r="A29" s="18"/>
      <c r="B29" s="87" t="s">
        <v>80</v>
      </c>
      <c r="C29" s="20">
        <f>Paiements!C30</f>
        <v>147.69999999999999</v>
      </c>
      <c r="D29" s="88">
        <f>Paiements!G30/L29*1000</f>
        <v>802.88825695324567</v>
      </c>
      <c r="E29" s="89">
        <f>Paiements!J30/$L29*1000</f>
        <v>0</v>
      </c>
      <c r="F29" s="90">
        <f>Paiements!K30/$L29*1000</f>
        <v>-167.64583678748062</v>
      </c>
      <c r="G29" s="90">
        <f>Paiements!L30/$L29*1000</f>
        <v>-74.692195976516572</v>
      </c>
      <c r="H29" s="91">
        <f t="shared" si="0"/>
        <v>-242.33803276399721</v>
      </c>
      <c r="I29" s="92">
        <f>Paiements!Q30/L29*1000</f>
        <v>15.133436929886846</v>
      </c>
      <c r="J29" s="93">
        <f>Paiements!R30/L29*1000</f>
        <v>575.68366111913542</v>
      </c>
      <c r="K29" s="18"/>
      <c r="L29" s="78">
        <v>447462.33333333302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>
      <c r="A30" s="94"/>
      <c r="B30" s="95" t="s">
        <v>81</v>
      </c>
      <c r="C30" s="96">
        <f>Paiements!C31</f>
        <v>62.8</v>
      </c>
      <c r="D30" s="97">
        <f>Paiements!G31/L30*1000</f>
        <v>-1976.1476478252901</v>
      </c>
      <c r="E30" s="98">
        <f>Paiements!J31/$L30*1000</f>
        <v>-64.845862712740342</v>
      </c>
      <c r="F30" s="99">
        <f>Paiements!K31/$L30*1000</f>
        <v>-6.1796479212589688</v>
      </c>
      <c r="G30" s="99">
        <f>Paiements!L31/$L30*1000</f>
        <v>0</v>
      </c>
      <c r="H30" s="100">
        <f t="shared" si="0"/>
        <v>-71.025510633999318</v>
      </c>
      <c r="I30" s="101">
        <f>Paiements!Q31/L30*1000</f>
        <v>-266.75975350347289</v>
      </c>
      <c r="J30" s="102">
        <f>Paiements!R31/L30*1000</f>
        <v>-2313.9329119627623</v>
      </c>
      <c r="K30" s="18"/>
      <c r="L30" s="103">
        <v>68479.666666666701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B31" s="104" t="s">
        <v>82</v>
      </c>
    </row>
  </sheetData>
  <mergeCells count="7">
    <mergeCell ref="B1:J1"/>
    <mergeCell ref="L3:L4"/>
    <mergeCell ref="J3:J4"/>
    <mergeCell ref="I3:I4"/>
    <mergeCell ref="E3:H3"/>
    <mergeCell ref="D3:D4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Paiements</vt:lpstr>
      <vt:lpstr>Paiements_par_habitant</vt:lpstr>
      <vt:lpstr>Druckbereich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2012-05-21T08:56:40Z</cp:lastPrinted>
  <dcterms:created xsi:type="dcterms:W3CDTF">2007-03-30T08:04:01Z</dcterms:created>
  <dcterms:modified xsi:type="dcterms:W3CDTF">2012-09-25T10:07:20Z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1004892815</vt:i4>
  </property>
  <property fmtid="{D5CDD505-2E9C-101B-9397-08002B2CF9AE}" pid="3" name="_EmailSubject">
    <vt:lpwstr>Templates</vt:lpwstr>
  </property>
  <property fmtid="{D5CDD505-2E9C-101B-9397-08002B2CF9AE}" pid="4" name="_AuthorEmail">
    <vt:lpwstr>pascal.utz@efv.admin.ch</vt:lpwstr>
  </property>
  <property fmtid="{D5CDD505-2E9C-101B-9397-08002B2CF9AE}" pid="5" name="_AuthorEmailDisplayName">
    <vt:lpwstr>Utz Pascal EFV</vt:lpwstr>
  </property>
  <property fmtid="{D5CDD505-2E9C-101B-9397-08002B2CF9AE}" pid="6" name="_ReviewingToolsShownOnce">
    <vt:lpwstr/>
  </property>
</Properties>
</file>