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20" windowWidth="20730" windowHeight="6060"/>
  </bookViews>
  <sheets>
    <sheet name="Info" sheetId="1" r:id="rId1"/>
    <sheet name="CCS_A" sheetId="2" r:id="rId2"/>
    <sheet name="CCS_B" sheetId="3" r:id="rId3"/>
    <sheet name="CCS_C" sheetId="4" r:id="rId4"/>
    <sheet name="Indice" sheetId="5" r:id="rId5"/>
    <sheet name="CCS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4" i="6" l="1"/>
  <c r="C37" i="5"/>
  <c r="C36"/>
  <c r="F9" s="1"/>
  <c r="D37"/>
  <c r="G17" s="1"/>
  <c r="J17" s="1"/>
  <c r="D36"/>
  <c r="F12"/>
  <c r="I12" s="1"/>
  <c r="F13"/>
  <c r="I13" s="1"/>
  <c r="F21"/>
  <c r="I21" s="1"/>
  <c r="F29"/>
  <c r="I29" s="1"/>
  <c r="G13"/>
  <c r="J13" s="1"/>
  <c r="G21"/>
  <c r="J21" s="1"/>
  <c r="G29"/>
  <c r="J29" s="1"/>
  <c r="F10"/>
  <c r="I10" s="1"/>
  <c r="F18"/>
  <c r="I18" s="1"/>
  <c r="F24"/>
  <c r="I24" s="1"/>
  <c r="F28"/>
  <c r="I28" s="1"/>
  <c r="F32"/>
  <c r="I32" s="1"/>
  <c r="G10"/>
  <c r="J10" s="1"/>
  <c r="G14"/>
  <c r="J14" s="1"/>
  <c r="G18"/>
  <c r="J18" s="1"/>
  <c r="G22"/>
  <c r="J22" s="1"/>
  <c r="G26"/>
  <c r="J26" s="1"/>
  <c r="G30"/>
  <c r="J30" s="1"/>
  <c r="G34"/>
  <c r="J34" s="1"/>
  <c r="B36"/>
  <c r="B37"/>
  <c r="G32" l="1"/>
  <c r="J32" s="1"/>
  <c r="G28"/>
  <c r="J28" s="1"/>
  <c r="G24"/>
  <c r="J24" s="1"/>
  <c r="G20"/>
  <c r="J20" s="1"/>
  <c r="G16"/>
  <c r="J16" s="1"/>
  <c r="G12"/>
  <c r="J12" s="1"/>
  <c r="F34"/>
  <c r="I34" s="1"/>
  <c r="F30"/>
  <c r="I30" s="1"/>
  <c r="F26"/>
  <c r="I26" s="1"/>
  <c r="F22"/>
  <c r="I22" s="1"/>
  <c r="F14"/>
  <c r="I14" s="1"/>
  <c r="G33"/>
  <c r="J33" s="1"/>
  <c r="G25"/>
  <c r="J25" s="1"/>
  <c r="F33"/>
  <c r="I33" s="1"/>
  <c r="F25"/>
  <c r="I25" s="1"/>
  <c r="F17"/>
  <c r="I17" s="1"/>
  <c r="F20"/>
  <c r="I20" s="1"/>
  <c r="G9"/>
  <c r="F16"/>
  <c r="I16" s="1"/>
  <c r="E10"/>
  <c r="H10" s="1"/>
  <c r="K10" s="1"/>
  <c r="D8" i="6" s="1"/>
  <c r="G11" i="5"/>
  <c r="J11" s="1"/>
  <c r="J9"/>
  <c r="I9"/>
  <c r="E31"/>
  <c r="H31" s="1"/>
  <c r="E23"/>
  <c r="H23" s="1"/>
  <c r="E15"/>
  <c r="H15" s="1"/>
  <c r="E11"/>
  <c r="H11" s="1"/>
  <c r="E32"/>
  <c r="H32" s="1"/>
  <c r="E28"/>
  <c r="H28" s="1"/>
  <c r="K28" s="1"/>
  <c r="D26" i="6" s="1"/>
  <c r="E24" i="5"/>
  <c r="H24" s="1"/>
  <c r="E20"/>
  <c r="H20" s="1"/>
  <c r="K20" s="1"/>
  <c r="D18" i="6" s="1"/>
  <c r="E16" i="5"/>
  <c r="H16" s="1"/>
  <c r="E12"/>
  <c r="H12" s="1"/>
  <c r="K12" s="1"/>
  <c r="D10" i="6" s="1"/>
  <c r="E27" i="5"/>
  <c r="H27" s="1"/>
  <c r="E19"/>
  <c r="H19" s="1"/>
  <c r="E33"/>
  <c r="H33" s="1"/>
  <c r="K33" s="1"/>
  <c r="D31" i="6" s="1"/>
  <c r="E29" i="5"/>
  <c r="H29" s="1"/>
  <c r="K29" s="1"/>
  <c r="D27" i="6" s="1"/>
  <c r="E25" i="5"/>
  <c r="H25" s="1"/>
  <c r="E21"/>
  <c r="H21" s="1"/>
  <c r="K21" s="1"/>
  <c r="D19" i="6" s="1"/>
  <c r="E17" i="5"/>
  <c r="H17" s="1"/>
  <c r="K17" s="1"/>
  <c r="D15" i="6" s="1"/>
  <c r="E13" i="5"/>
  <c r="H13" s="1"/>
  <c r="K13" s="1"/>
  <c r="D11" i="6" s="1"/>
  <c r="E9" i="5"/>
  <c r="E34"/>
  <c r="H34" s="1"/>
  <c r="K34" s="1"/>
  <c r="D32" i="6" s="1"/>
  <c r="E30" i="5"/>
  <c r="H30" s="1"/>
  <c r="K30" s="1"/>
  <c r="D28" i="6" s="1"/>
  <c r="E26" i="5"/>
  <c r="H26" s="1"/>
  <c r="K26" s="1"/>
  <c r="D24" i="6" s="1"/>
  <c r="E22" i="5"/>
  <c r="H22" s="1"/>
  <c r="K22" s="1"/>
  <c r="D20" i="6" s="1"/>
  <c r="E18" i="5"/>
  <c r="H18" s="1"/>
  <c r="K18" s="1"/>
  <c r="D16" i="6" s="1"/>
  <c r="E14" i="5"/>
  <c r="H14" s="1"/>
  <c r="G31"/>
  <c r="J31" s="1"/>
  <c r="G27"/>
  <c r="J27" s="1"/>
  <c r="G23"/>
  <c r="J23" s="1"/>
  <c r="G19"/>
  <c r="J19" s="1"/>
  <c r="G15"/>
  <c r="J15" s="1"/>
  <c r="F31"/>
  <c r="I31" s="1"/>
  <c r="F27"/>
  <c r="I27" s="1"/>
  <c r="F23"/>
  <c r="I23" s="1"/>
  <c r="F19"/>
  <c r="I19" s="1"/>
  <c r="F15"/>
  <c r="I15" s="1"/>
  <c r="F11"/>
  <c r="I11" s="1"/>
  <c r="K14" l="1"/>
  <c r="D12" i="6" s="1"/>
  <c r="K25" i="5"/>
  <c r="D23" i="6" s="1"/>
  <c r="K16" i="5"/>
  <c r="D14" i="6" s="1"/>
  <c r="K24" i="5"/>
  <c r="D22" i="6" s="1"/>
  <c r="K32" i="5"/>
  <c r="D30" i="6" s="1"/>
  <c r="I37" i="5"/>
  <c r="I36"/>
  <c r="J37"/>
  <c r="J36"/>
  <c r="K19"/>
  <c r="D17" i="6" s="1"/>
  <c r="K11" i="5"/>
  <c r="D9" i="6" s="1"/>
  <c r="K23" i="5"/>
  <c r="D21" i="6" s="1"/>
  <c r="F36" i="5"/>
  <c r="G37"/>
  <c r="E37"/>
  <c r="E36"/>
  <c r="H9"/>
  <c r="K27"/>
  <c r="D25" i="6" s="1"/>
  <c r="K15" i="5"/>
  <c r="D13" i="6" s="1"/>
  <c r="K31" i="5"/>
  <c r="D29" i="6" s="1"/>
  <c r="F37" i="5"/>
  <c r="G36"/>
  <c r="K9" l="1"/>
  <c r="H37"/>
  <c r="H36"/>
  <c r="D7" i="6" l="1"/>
  <c r="K37" i="5"/>
  <c r="K36"/>
  <c r="D36" i="6" l="1"/>
  <c r="D35"/>
  <c r="E7"/>
  <c r="E8" l="1"/>
  <c r="E24"/>
  <c r="E11"/>
  <c r="E27"/>
  <c r="E10"/>
  <c r="E26"/>
  <c r="E12"/>
  <c r="E28"/>
  <c r="E23"/>
  <c r="E22"/>
  <c r="E16"/>
  <c r="E32"/>
  <c r="E19"/>
  <c r="E18"/>
  <c r="E20"/>
  <c r="E15"/>
  <c r="E31"/>
  <c r="E14"/>
  <c r="E30"/>
  <c r="E29"/>
  <c r="E17"/>
  <c r="E25"/>
  <c r="E9"/>
  <c r="E13"/>
  <c r="E21"/>
  <c r="E35" l="1"/>
  <c r="E36"/>
  <c r="F7" s="1"/>
  <c r="F8" l="1"/>
  <c r="F10"/>
  <c r="F23"/>
  <c r="F19"/>
  <c r="F31"/>
  <c r="F17"/>
  <c r="F21"/>
  <c r="F27"/>
  <c r="F28"/>
  <c r="F32"/>
  <c r="F15"/>
  <c r="F29"/>
  <c r="F13"/>
  <c r="F11"/>
  <c r="F12"/>
  <c r="F16"/>
  <c r="F20"/>
  <c r="F30"/>
  <c r="F9"/>
  <c r="F24"/>
  <c r="F26"/>
  <c r="F22"/>
  <c r="F18"/>
  <c r="F14"/>
  <c r="F25"/>
  <c r="F34" l="1"/>
  <c r="G7" s="1"/>
  <c r="G10" l="1"/>
  <c r="G17"/>
  <c r="G32"/>
  <c r="G19"/>
  <c r="G27"/>
  <c r="G29"/>
  <c r="G11"/>
  <c r="G30"/>
  <c r="G22"/>
  <c r="G25"/>
  <c r="G23"/>
  <c r="G21"/>
  <c r="G15"/>
  <c r="G12"/>
  <c r="G9"/>
  <c r="G18"/>
  <c r="G16"/>
  <c r="G24"/>
  <c r="G14"/>
  <c r="G8"/>
  <c r="G31"/>
  <c r="G28"/>
  <c r="G13"/>
  <c r="G20"/>
  <c r="G26"/>
  <c r="G34" l="1"/>
</calcChain>
</file>

<file path=xl/sharedStrings.xml><?xml version="1.0" encoding="utf-8"?>
<sst xmlns="http://schemas.openxmlformats.org/spreadsheetml/2006/main" count="240" uniqueCount="103">
  <si>
    <t>Compensation des charges excessives dues à des facteurs socio-démographiques A-C</t>
  </si>
  <si>
    <t>(CCS-AC)</t>
  </si>
  <si>
    <t>Feuille d'excel</t>
  </si>
  <si>
    <t>Content</t>
  </si>
  <si>
    <t>CCS_A</t>
  </si>
  <si>
    <t>Pauvreté</t>
  </si>
  <si>
    <t>CCS_B</t>
  </si>
  <si>
    <t>Structure d’âge</t>
  </si>
  <si>
    <t>CCS_C</t>
  </si>
  <si>
    <t>Intégration des étrangers</t>
  </si>
  <si>
    <t>Indice</t>
  </si>
  <si>
    <t>Indice de charges</t>
  </si>
  <si>
    <t>CCS_AC_Total</t>
  </si>
  <si>
    <t>Paiements CCS AC</t>
  </si>
  <si>
    <t>Informations</t>
  </si>
  <si>
    <t>Environnement</t>
  </si>
  <si>
    <t>Produktion</t>
  </si>
  <si>
    <t>Type</t>
  </si>
  <si>
    <t>Berechnung</t>
  </si>
  <si>
    <t>WS</t>
  </si>
  <si>
    <t>FA_2013_20120910</t>
  </si>
  <si>
    <t>SWS</t>
  </si>
  <si>
    <t>LA_2013_20120910</t>
  </si>
  <si>
    <t>AnRef</t>
  </si>
  <si>
    <t>Pauvreté (indicateur de pauvreté de l'OFS)</t>
  </si>
  <si>
    <t>Canton</t>
  </si>
  <si>
    <t>Part des bénéficiaires de l'aide sociale
(en %)</t>
  </si>
  <si>
    <t>Année de calcul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</si>
  <si>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</si>
  <si>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</si>
  <si>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</si>
  <si>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</si>
  <si>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</si>
  <si>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</si>
  <si>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</si>
  <si>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</si>
  <si>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</si>
  <si>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</si>
  <si>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</si>
  <si>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</si>
  <si>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</si>
  <si>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</si>
  <si>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</si>
  <si>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</si>
  <si>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</si>
  <si>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</si>
  <si>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</si>
  <si>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</si>
  <si>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</si>
  <si>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</si>
  <si>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</si>
  <si>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</si>
  <si>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</si>
  <si>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</si>
  <si>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Structure d’âge (part des habitants de plus de 80 ans à la population totale)</t>
  </si>
  <si>
    <t>Colonne</t>
  </si>
  <si>
    <t>B</t>
  </si>
  <si>
    <t>C</t>
  </si>
  <si>
    <t>Formule</t>
  </si>
  <si>
    <t>D = C / B</t>
  </si>
  <si>
    <t>Population permanente</t>
  </si>
  <si>
    <t>Nombre d'habitants très âgés</t>
  </si>
  <si>
    <t>Indicateur</t>
  </si>
  <si>
    <t>Total</t>
  </si>
  <si>
    <t>Intégration des étrangers (part des étrangers* à la population totale)</t>
  </si>
  <si>
    <t>D</t>
  </si>
  <si>
    <t>Nombre d'étrangers*</t>
  </si>
  <si>
    <t>* Etrangers provenant de pays autres que la Suisse et les Etats limitrophes
  avec une durée maximale de séjour de 12 ans (diplomates inclus).</t>
  </si>
  <si>
    <t>E</t>
  </si>
  <si>
    <t>F</t>
  </si>
  <si>
    <t>G</t>
  </si>
  <si>
    <t>H</t>
  </si>
  <si>
    <t>I</t>
  </si>
  <si>
    <t>J</t>
  </si>
  <si>
    <t>K</t>
  </si>
  <si>
    <t>(B-B[moy])/B[ét]</t>
  </si>
  <si>
    <t>(C-C[moy])/C[ét]</t>
  </si>
  <si>
    <t>(D-D[moy])/D[ét]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</si>
  <si>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</si>
  <si>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</si>
  <si>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</si>
  <si>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</si>
  <si>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Indicateurs partiels</t>
  </si>
  <si>
    <t>Indicateurs partiels standardisés</t>
  </si>
  <si>
    <t>Indicateurs partiels standardisés pondérés</t>
  </si>
  <si>
    <t>Pauvreté
(CCS A)</t>
  </si>
  <si>
    <t>Age
(CCS B)</t>
  </si>
  <si>
    <t>Intégration des étrangers (CCS C)</t>
  </si>
  <si>
    <r>
      <rPr>
        <sz val="10"/>
        <rFont val="Arial"/>
        <family val="2"/>
      </rPr>
      <t>poids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</si>
  <si>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moyenne (moy)</t>
  </si>
  <si>
    <t>écart-type (ét)</t>
  </si>
  <si>
    <t>Somme de compensation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</si>
  <si>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</si>
  <si>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</si>
  <si>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F / F[</t>
    </r>
    <r>
      <rPr>
        <sz val="8"/>
        <color indexed="8"/>
        <rFont val="Arial"/>
        <family val="2"/>
      </rPr>
      <t>Somme] * Dot</t>
    </r>
  </si>
  <si>
    <t>Population domiciliée en permanence</t>
  </si>
  <si>
    <t>Indice de charges arrondi</t>
  </si>
  <si>
    <t>Coefficient de charges</t>
  </si>
  <si>
    <t>Charges spéciales déterminantes</t>
  </si>
  <si>
    <t>Contributions</t>
  </si>
  <si>
    <t>Somme</t>
  </si>
  <si>
    <t>Minimum [min]</t>
  </si>
  <si>
    <t>Moyenne [moy]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</si>
</sst>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1" fontId="10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/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/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 wrapText="1"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>
      <alignment horizontal="right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12" fillId="0" borderId="25" xfId="0" applyFont="1" applyFill="1" applyBorder="1" applyAlignment="1">
      <alignment horizontal="right" wrapText="1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8" fillId="0" borderId="0" xfId="0" applyFont="1" applyFill="1"/>
    <xf numFmtId="0" fontId="11" fillId="0" borderId="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0" borderId="3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7" xfId="0" applyFont="1" applyFill="1" applyBorder="1"/>
    <xf numFmtId="0" fontId="0" fillId="0" borderId="3" xfId="0" applyFont="1" applyFill="1" applyBorder="1"/>
    <xf numFmtId="164" fontId="16" fillId="0" borderId="1" xfId="0" applyNumberFormat="1" applyFont="1" applyFill="1" applyBorder="1"/>
    <xf numFmtId="164" fontId="16" fillId="0" borderId="17" xfId="0" applyNumberFormat="1" applyFont="1" applyFill="1" applyBorder="1"/>
    <xf numFmtId="164" fontId="16" fillId="0" borderId="3" xfId="0" applyNumberFormat="1" applyFont="1" applyFill="1" applyBorder="1"/>
    <xf numFmtId="0" fontId="0" fillId="0" borderId="34" xfId="0" applyFont="1" applyFill="1" applyBorder="1"/>
    <xf numFmtId="10" fontId="0" fillId="0" borderId="3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/>
    <xf numFmtId="10" fontId="0" fillId="3" borderId="3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4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5" xfId="0" applyFont="1" applyFill="1" applyBorder="1"/>
    <xf numFmtId="10" fontId="0" fillId="3" borderId="35" xfId="0" applyNumberFormat="1" applyFont="1" applyFill="1" applyBorder="1" applyAlignment="1">
      <alignment vertical="center"/>
    </xf>
    <xf numFmtId="10" fontId="0" fillId="3" borderId="36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36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35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3" borderId="36" xfId="0" applyNumberFormat="1" applyFont="1" applyFill="1" applyBorder="1" applyAlignment="1">
      <alignment wrapText="1"/>
    </xf>
    <xf numFmtId="164" fontId="0" fillId="3" borderId="36" xfId="0" applyNumberFormat="1" applyFont="1" applyFill="1" applyBorder="1" applyAlignment="1" applyProtection="1">
      <alignment vertical="center"/>
      <protection locked="0"/>
    </xf>
    <xf numFmtId="164" fontId="0" fillId="3" borderId="3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3" fontId="1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7.140625" style="2" customWidth="1"/>
    <col min="2" max="2" width="13.42578125" style="2" customWidth="1"/>
    <col min="3" max="3" width="22.85546875" style="2" customWidth="1"/>
    <col min="4" max="4" width="12.85546875" style="2" customWidth="1"/>
    <col min="5" max="5" width="14" style="2" customWidth="1"/>
    <col min="6" max="6" width="11.42578125" style="2" customWidth="1"/>
    <col min="7" max="16384" width="11.42578125" style="2"/>
  </cols>
  <sheetData>
    <row r="1" spans="1:5" ht="81.75" customHeight="1">
      <c r="A1" s="168" t="s">
        <v>0</v>
      </c>
      <c r="B1" s="168"/>
      <c r="C1" s="168"/>
      <c r="D1" s="168"/>
      <c r="E1" s="168"/>
    </row>
    <row r="2" spans="1:5" ht="27.75" customHeight="1">
      <c r="A2" s="167" t="s">
        <v>1</v>
      </c>
      <c r="B2" s="167"/>
      <c r="C2" s="167"/>
      <c r="D2" s="167"/>
      <c r="E2" s="167"/>
    </row>
    <row r="6" spans="1:5" ht="18" customHeight="1">
      <c r="A6" s="169" t="str">
        <f>"Année de référence "&amp;C30</f>
        <v>Année de référence 2013</v>
      </c>
      <c r="B6" s="169"/>
      <c r="C6" s="169"/>
      <c r="D6" s="169"/>
      <c r="E6" s="169"/>
    </row>
    <row r="11" spans="1:5">
      <c r="B11" s="3" t="s">
        <v>2</v>
      </c>
      <c r="C11" s="4" t="s">
        <v>3</v>
      </c>
    </row>
    <row r="12" spans="1:5">
      <c r="B12" s="5" t="s">
        <v>4</v>
      </c>
      <c r="C12" s="6" t="s">
        <v>5</v>
      </c>
    </row>
    <row r="13" spans="1:5">
      <c r="B13" s="5" t="s">
        <v>6</v>
      </c>
      <c r="C13" s="6" t="s">
        <v>7</v>
      </c>
    </row>
    <row r="14" spans="1:5">
      <c r="B14" s="5" t="s">
        <v>8</v>
      </c>
      <c r="C14" s="6" t="s">
        <v>9</v>
      </c>
    </row>
    <row r="15" spans="1:5">
      <c r="B15" s="5" t="s">
        <v>10</v>
      </c>
      <c r="C15" s="6" t="s">
        <v>11</v>
      </c>
    </row>
    <row r="16" spans="1:5">
      <c r="B16" s="5" t="s">
        <v>12</v>
      </c>
      <c r="C16" s="6" t="s">
        <v>13</v>
      </c>
    </row>
    <row r="25" spans="1:4">
      <c r="B25" s="7" t="s">
        <v>14</v>
      </c>
      <c r="C25" s="8"/>
    </row>
    <row r="26" spans="1:4">
      <c r="B26" s="9" t="s">
        <v>15</v>
      </c>
      <c r="C26" s="10" t="s">
        <v>16</v>
      </c>
    </row>
    <row r="27" spans="1:4">
      <c r="B27" s="9" t="s">
        <v>17</v>
      </c>
      <c r="C27" s="11" t="s">
        <v>18</v>
      </c>
    </row>
    <row r="28" spans="1:4">
      <c r="B28" s="9" t="s">
        <v>19</v>
      </c>
      <c r="C28" s="11" t="s">
        <v>20</v>
      </c>
    </row>
    <row r="29" spans="1:4">
      <c r="B29" s="9" t="s">
        <v>21</v>
      </c>
      <c r="C29" s="11" t="s">
        <v>22</v>
      </c>
    </row>
    <row r="30" spans="1:4">
      <c r="B30" s="12" t="s">
        <v>23</v>
      </c>
      <c r="C30" s="13">
        <v>2013</v>
      </c>
    </row>
    <row r="31" spans="1:4">
      <c r="A31" s="14"/>
      <c r="B31" s="15"/>
      <c r="C31" s="16"/>
      <c r="D31" s="14"/>
    </row>
  </sheetData>
  <mergeCells count="3">
    <mergeCell ref="A2:E2"/>
    <mergeCell ref="A1:E1"/>
    <mergeCell ref="A6:E6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orientation="portrait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1"/>
  <sheetViews>
    <sheetView workbookViewId="0">
      <selection activeCell="A5" sqref="A5"/>
    </sheetView>
  </sheetViews>
  <sheetFormatPr baseColWidth="10" defaultColWidth="11.42578125" defaultRowHeight="12.75"/>
  <cols>
    <col min="1" max="1" width="16.85546875" style="17" customWidth="1"/>
    <col min="2" max="2" width="20.85546875" style="17" customWidth="1"/>
  </cols>
  <sheetData>
    <row r="1" spans="1:3" ht="23.25" customHeight="1">
      <c r="A1" s="18" t="str">
        <f>"CCS A (année de référence "&amp;Info!C30&amp;")"</f>
        <v>CCS A (année de référence 2013)</v>
      </c>
      <c r="B1" s="18"/>
      <c r="C1" s="19"/>
    </row>
    <row r="2" spans="1:3">
      <c r="A2" s="2" t="s">
        <v>24</v>
      </c>
      <c r="B2" s="2"/>
      <c r="C2" s="17"/>
    </row>
    <row r="3" spans="1:3" ht="30" customHeight="1">
      <c r="B3" s="20" t="str">
        <f>Info!$C$28</f>
        <v>FA_2013_20120910</v>
      </c>
    </row>
    <row r="4" spans="1:3" ht="38.25" customHeight="1">
      <c r="A4" s="21" t="s">
        <v>25</v>
      </c>
      <c r="B4" s="22" t="s">
        <v>26</v>
      </c>
    </row>
    <row r="5" spans="1:3" s="2" customFormat="1">
      <c r="A5" s="23" t="s">
        <v>27</v>
      </c>
      <c r="B5" s="24">
        <v>2010</v>
      </c>
    </row>
    <row r="6" spans="1:3">
      <c r="A6" s="25" t="s">
        <v>28</v>
      </c>
      <c r="B6" s="26">
        <v>5.0038250197917397E-2</v>
      </c>
    </row>
    <row r="7" spans="1:3">
      <c r="A7" s="27" t="s">
        <v>29</v>
      </c>
      <c r="B7" s="28">
        <v>6.4384755797599905E-2</v>
      </c>
    </row>
    <row r="8" spans="1:3">
      <c r="A8" s="29" t="s">
        <v>30</v>
      </c>
      <c r="B8" s="30">
        <v>4.1846095434112197E-2</v>
      </c>
    </row>
    <row r="9" spans="1:3">
      <c r="A9" s="27" t="s">
        <v>31</v>
      </c>
      <c r="B9" s="28">
        <v>2.3829884655991399E-2</v>
      </c>
    </row>
    <row r="10" spans="1:3">
      <c r="A10" s="29" t="s">
        <v>32</v>
      </c>
      <c r="B10" s="30">
        <v>2.5869286908385501E-2</v>
      </c>
    </row>
    <row r="11" spans="1:3">
      <c r="A11" s="27" t="s">
        <v>33</v>
      </c>
      <c r="B11" s="28">
        <v>2.4390845907535801E-2</v>
      </c>
    </row>
    <row r="12" spans="1:3">
      <c r="A12" s="29" t="s">
        <v>34</v>
      </c>
      <c r="B12" s="30">
        <v>2.0014746439845701E-2</v>
      </c>
    </row>
    <row r="13" spans="1:3">
      <c r="A13" s="27" t="s">
        <v>35</v>
      </c>
      <c r="B13" s="28">
        <v>4.0524245015585103E-2</v>
      </c>
    </row>
    <row r="14" spans="1:3">
      <c r="A14" s="29" t="s">
        <v>36</v>
      </c>
      <c r="B14" s="30">
        <v>3.7792833310851502E-2</v>
      </c>
    </row>
    <row r="15" spans="1:3">
      <c r="A15" s="27" t="s">
        <v>37</v>
      </c>
      <c r="B15" s="28">
        <v>4.3094348065122599E-2</v>
      </c>
    </row>
    <row r="16" spans="1:3">
      <c r="A16" s="29" t="s">
        <v>38</v>
      </c>
      <c r="B16" s="30">
        <v>4.9276737831772E-2</v>
      </c>
    </row>
    <row r="17" spans="1:2">
      <c r="A17" s="27" t="s">
        <v>39</v>
      </c>
      <c r="B17" s="28">
        <v>0.108485880944949</v>
      </c>
    </row>
    <row r="18" spans="1:2">
      <c r="A18" s="29" t="s">
        <v>40</v>
      </c>
      <c r="B18" s="30">
        <v>3.9825480512118601E-2</v>
      </c>
    </row>
    <row r="19" spans="1:2">
      <c r="A19" s="27" t="s">
        <v>41</v>
      </c>
      <c r="B19" s="28">
        <v>4.8969349045696699E-2</v>
      </c>
    </row>
    <row r="20" spans="1:2">
      <c r="A20" s="29" t="s">
        <v>42</v>
      </c>
      <c r="B20" s="30">
        <v>3.3271923802082E-2</v>
      </c>
    </row>
    <row r="21" spans="1:2">
      <c r="A21" s="27" t="s">
        <v>43</v>
      </c>
      <c r="B21" s="28">
        <v>2.1338903619124099E-2</v>
      </c>
    </row>
    <row r="22" spans="1:2">
      <c r="A22" s="29" t="s">
        <v>44</v>
      </c>
      <c r="B22" s="30">
        <v>4.10839006296441E-2</v>
      </c>
    </row>
    <row r="23" spans="1:2">
      <c r="A23" s="27" t="s">
        <v>45</v>
      </c>
      <c r="B23" s="28">
        <v>2.6795196621502999E-2</v>
      </c>
    </row>
    <row r="24" spans="1:2">
      <c r="A24" s="29" t="s">
        <v>46</v>
      </c>
      <c r="B24" s="30">
        <v>3.3077109220904698E-2</v>
      </c>
    </row>
    <row r="25" spans="1:2">
      <c r="A25" s="27" t="s">
        <v>47</v>
      </c>
      <c r="B25" s="28">
        <v>3.0800647385917101E-2</v>
      </c>
    </row>
    <row r="26" spans="1:2">
      <c r="A26" s="29" t="s">
        <v>48</v>
      </c>
      <c r="B26" s="30">
        <v>8.4611437559374697E-2</v>
      </c>
    </row>
    <row r="27" spans="1:2">
      <c r="A27" s="27" t="s">
        <v>49</v>
      </c>
      <c r="B27" s="28">
        <v>7.6767245747931506E-2</v>
      </c>
    </row>
    <row r="28" spans="1:2">
      <c r="A28" s="29" t="s">
        <v>50</v>
      </c>
      <c r="B28" s="30">
        <v>2.7859800360074301E-2</v>
      </c>
    </row>
    <row r="29" spans="1:2">
      <c r="A29" s="27" t="s">
        <v>51</v>
      </c>
      <c r="B29" s="28">
        <v>8.9808929502313298E-2</v>
      </c>
    </row>
    <row r="30" spans="1:2">
      <c r="A30" s="29" t="s">
        <v>52</v>
      </c>
      <c r="B30" s="30">
        <v>0.10427618589215901</v>
      </c>
    </row>
    <row r="31" spans="1:2">
      <c r="A31" s="31" t="s">
        <v>53</v>
      </c>
      <c r="B31" s="32">
        <v>5.9323841881285498E-2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workbookViewId="0">
      <selection activeCell="A4" sqref="A4"/>
    </sheetView>
  </sheetViews>
  <sheetFormatPr baseColWidth="10" defaultColWidth="11.42578125" defaultRowHeight="12.75"/>
  <cols>
    <col min="1" max="1" width="18.5703125" style="2" customWidth="1"/>
    <col min="2" max="2" width="17.7109375" style="2" customWidth="1"/>
    <col min="3" max="3" width="21.140625" style="2" customWidth="1"/>
    <col min="4" max="4" width="16.42578125" style="2" customWidth="1"/>
  </cols>
  <sheetData>
    <row r="1" spans="1:4" ht="23.25" customHeight="1">
      <c r="A1" s="18" t="str">
        <f>"CCS B (année de référence "&amp;Info!C30&amp;")"</f>
        <v>CCS B (année de référence 2013)</v>
      </c>
      <c r="B1" s="18"/>
      <c r="C1" s="18"/>
      <c r="D1" s="18"/>
    </row>
    <row r="2" spans="1:4">
      <c r="A2" s="2" t="s">
        <v>54</v>
      </c>
    </row>
    <row r="3" spans="1:4" ht="30" customHeight="1">
      <c r="A3" s="17"/>
      <c r="D3" s="20" t="str">
        <f>Info!$C$28</f>
        <v>FA_2013_20120910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>
        <v>0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41" t="s">
        <v>60</v>
      </c>
      <c r="C6" s="42" t="s">
        <v>61</v>
      </c>
      <c r="D6" s="43" t="s">
        <v>62</v>
      </c>
    </row>
    <row r="7" spans="1:4" s="2" customFormat="1">
      <c r="A7" s="44" t="s">
        <v>27</v>
      </c>
      <c r="B7" s="45">
        <v>2010</v>
      </c>
      <c r="C7" s="45">
        <v>2010</v>
      </c>
      <c r="D7" s="46"/>
    </row>
    <row r="8" spans="1:4">
      <c r="A8" s="25" t="s">
        <v>28</v>
      </c>
      <c r="B8" s="47">
        <v>1373068</v>
      </c>
      <c r="C8" s="47">
        <v>61950</v>
      </c>
      <c r="D8" s="48">
        <f t="shared" ref="D8:D34" si="0">C8/B8</f>
        <v>4.5117940262244839E-2</v>
      </c>
    </row>
    <row r="9" spans="1:4">
      <c r="A9" s="27" t="s">
        <v>29</v>
      </c>
      <c r="B9" s="49">
        <v>979802</v>
      </c>
      <c r="C9" s="49">
        <v>54650</v>
      </c>
      <c r="D9" s="50">
        <f t="shared" si="0"/>
        <v>5.5776575267247872E-2</v>
      </c>
    </row>
    <row r="10" spans="1:4">
      <c r="A10" s="29" t="s">
        <v>30</v>
      </c>
      <c r="B10" s="51">
        <v>377610</v>
      </c>
      <c r="C10" s="51">
        <v>16590</v>
      </c>
      <c r="D10" s="52">
        <f t="shared" si="0"/>
        <v>4.3934217843807105E-2</v>
      </c>
    </row>
    <row r="11" spans="1:4">
      <c r="A11" s="27" t="s">
        <v>31</v>
      </c>
      <c r="B11" s="49">
        <v>35422</v>
      </c>
      <c r="C11" s="49">
        <v>1926</v>
      </c>
      <c r="D11" s="50">
        <f t="shared" si="0"/>
        <v>5.4372988538196602E-2</v>
      </c>
    </row>
    <row r="12" spans="1:4">
      <c r="A12" s="29" t="s">
        <v>32</v>
      </c>
      <c r="B12" s="51">
        <v>146730</v>
      </c>
      <c r="C12" s="51">
        <v>5593</v>
      </c>
      <c r="D12" s="52">
        <f t="shared" si="0"/>
        <v>3.8117631022967356E-2</v>
      </c>
    </row>
    <row r="13" spans="1:4">
      <c r="A13" s="27" t="s">
        <v>33</v>
      </c>
      <c r="B13" s="49">
        <v>35585</v>
      </c>
      <c r="C13" s="49">
        <v>1520</v>
      </c>
      <c r="D13" s="50">
        <f t="shared" si="0"/>
        <v>4.2714626949557397E-2</v>
      </c>
    </row>
    <row r="14" spans="1:4">
      <c r="A14" s="29" t="s">
        <v>34</v>
      </c>
      <c r="B14" s="51">
        <v>41024</v>
      </c>
      <c r="C14" s="51">
        <v>1679</v>
      </c>
      <c r="D14" s="52">
        <f t="shared" si="0"/>
        <v>4.092726209048362E-2</v>
      </c>
    </row>
    <row r="15" spans="1:4">
      <c r="A15" s="27" t="s">
        <v>35</v>
      </c>
      <c r="B15" s="49">
        <v>38608</v>
      </c>
      <c r="C15" s="49">
        <v>2030</v>
      </c>
      <c r="D15" s="50">
        <f t="shared" si="0"/>
        <v>5.2579776212184001E-2</v>
      </c>
    </row>
    <row r="16" spans="1:4">
      <c r="A16" s="29" t="s">
        <v>36</v>
      </c>
      <c r="B16" s="51">
        <v>113105</v>
      </c>
      <c r="C16" s="51">
        <v>4115</v>
      </c>
      <c r="D16" s="52">
        <f t="shared" si="0"/>
        <v>3.6382122806241986E-2</v>
      </c>
    </row>
    <row r="17" spans="1:4">
      <c r="A17" s="27" t="s">
        <v>37</v>
      </c>
      <c r="B17" s="49">
        <v>278493</v>
      </c>
      <c r="C17" s="49">
        <v>10170</v>
      </c>
      <c r="D17" s="50">
        <f t="shared" si="0"/>
        <v>3.6517973521776131E-2</v>
      </c>
    </row>
    <row r="18" spans="1:4">
      <c r="A18" s="29" t="s">
        <v>38</v>
      </c>
      <c r="B18" s="51">
        <v>255284</v>
      </c>
      <c r="C18" s="51">
        <v>12764</v>
      </c>
      <c r="D18" s="52">
        <f t="shared" si="0"/>
        <v>4.9999216558812933E-2</v>
      </c>
    </row>
    <row r="19" spans="1:4">
      <c r="A19" s="27" t="s">
        <v>39</v>
      </c>
      <c r="B19" s="49">
        <v>184950</v>
      </c>
      <c r="C19" s="49">
        <v>13280</v>
      </c>
      <c r="D19" s="50">
        <f t="shared" si="0"/>
        <v>7.1803190051365234E-2</v>
      </c>
    </row>
    <row r="20" spans="1:4">
      <c r="A20" s="29" t="s">
        <v>40</v>
      </c>
      <c r="B20" s="51">
        <v>274404</v>
      </c>
      <c r="C20" s="51">
        <v>14039</v>
      </c>
      <c r="D20" s="52">
        <f t="shared" si="0"/>
        <v>5.1161790644451248E-2</v>
      </c>
    </row>
    <row r="21" spans="1:4">
      <c r="A21" s="27" t="s">
        <v>41</v>
      </c>
      <c r="B21" s="49">
        <v>76356</v>
      </c>
      <c r="C21" s="49">
        <v>4428</v>
      </c>
      <c r="D21" s="50">
        <f t="shared" si="0"/>
        <v>5.7991513437057989E-2</v>
      </c>
    </row>
    <row r="22" spans="1:4">
      <c r="A22" s="29" t="s">
        <v>42</v>
      </c>
      <c r="B22" s="51">
        <v>53017</v>
      </c>
      <c r="C22" s="51">
        <v>2852</v>
      </c>
      <c r="D22" s="52">
        <f t="shared" si="0"/>
        <v>5.3794066054284474E-2</v>
      </c>
    </row>
    <row r="23" spans="1:4">
      <c r="A23" s="27" t="s">
        <v>43</v>
      </c>
      <c r="B23" s="49">
        <v>15688</v>
      </c>
      <c r="C23" s="49">
        <v>752</v>
      </c>
      <c r="D23" s="50">
        <f t="shared" si="0"/>
        <v>4.7934727180010198E-2</v>
      </c>
    </row>
    <row r="24" spans="1:4">
      <c r="A24" s="29" t="s">
        <v>44</v>
      </c>
      <c r="B24" s="51">
        <v>478907</v>
      </c>
      <c r="C24" s="51">
        <v>20882</v>
      </c>
      <c r="D24" s="52">
        <f t="shared" si="0"/>
        <v>4.3603455368161251E-2</v>
      </c>
    </row>
    <row r="25" spans="1:4">
      <c r="A25" s="27" t="s">
        <v>45</v>
      </c>
      <c r="B25" s="49">
        <v>192621</v>
      </c>
      <c r="C25" s="49">
        <v>9520</v>
      </c>
      <c r="D25" s="50">
        <f t="shared" si="0"/>
        <v>4.9423479267577265E-2</v>
      </c>
    </row>
    <row r="26" spans="1:4">
      <c r="A26" s="29" t="s">
        <v>46</v>
      </c>
      <c r="B26" s="51">
        <v>611466</v>
      </c>
      <c r="C26" s="51">
        <v>24358</v>
      </c>
      <c r="D26" s="52">
        <f t="shared" si="0"/>
        <v>3.983541194440901E-2</v>
      </c>
    </row>
    <row r="27" spans="1:4">
      <c r="A27" s="27" t="s">
        <v>47</v>
      </c>
      <c r="B27" s="49">
        <v>248444</v>
      </c>
      <c r="C27" s="49">
        <v>10563</v>
      </c>
      <c r="D27" s="50">
        <f t="shared" si="0"/>
        <v>4.2516623464442689E-2</v>
      </c>
    </row>
    <row r="28" spans="1:4">
      <c r="A28" s="29" t="s">
        <v>48</v>
      </c>
      <c r="B28" s="51">
        <v>333753</v>
      </c>
      <c r="C28" s="51">
        <v>18970</v>
      </c>
      <c r="D28" s="52">
        <f t="shared" si="0"/>
        <v>5.6838440403531955E-2</v>
      </c>
    </row>
    <row r="29" spans="1:4">
      <c r="A29" s="27" t="s">
        <v>49</v>
      </c>
      <c r="B29" s="49">
        <v>713281</v>
      </c>
      <c r="C29" s="49">
        <v>32959</v>
      </c>
      <c r="D29" s="50">
        <f t="shared" si="0"/>
        <v>4.6207595603976553E-2</v>
      </c>
    </row>
    <row r="30" spans="1:4">
      <c r="A30" s="29" t="s">
        <v>50</v>
      </c>
      <c r="B30" s="51">
        <v>312684</v>
      </c>
      <c r="C30" s="51">
        <v>13622</v>
      </c>
      <c r="D30" s="52">
        <f t="shared" si="0"/>
        <v>4.3564749075744202E-2</v>
      </c>
    </row>
    <row r="31" spans="1:4">
      <c r="A31" s="27" t="s">
        <v>51</v>
      </c>
      <c r="B31" s="49">
        <v>172085</v>
      </c>
      <c r="C31" s="49">
        <v>9372</v>
      </c>
      <c r="D31" s="50">
        <f t="shared" si="0"/>
        <v>5.4461458000406776E-2</v>
      </c>
    </row>
    <row r="32" spans="1:4">
      <c r="A32" s="29" t="s">
        <v>52</v>
      </c>
      <c r="B32" s="51">
        <v>457715</v>
      </c>
      <c r="C32" s="51">
        <v>20666</v>
      </c>
      <c r="D32" s="52">
        <f t="shared" si="0"/>
        <v>4.515036649443431E-2</v>
      </c>
    </row>
    <row r="33" spans="1:4">
      <c r="A33" s="27" t="s">
        <v>53</v>
      </c>
      <c r="B33" s="49">
        <v>70032</v>
      </c>
      <c r="C33" s="49">
        <v>3696</v>
      </c>
      <c r="D33" s="50">
        <f t="shared" si="0"/>
        <v>5.2775873886223443E-2</v>
      </c>
    </row>
    <row r="34" spans="1:4" ht="13.5" customHeight="1">
      <c r="A34" s="53" t="s">
        <v>63</v>
      </c>
      <c r="B34" s="54">
        <v>7870134</v>
      </c>
      <c r="C34" s="54">
        <v>372946</v>
      </c>
      <c r="D34" s="55">
        <f t="shared" si="0"/>
        <v>4.7387503186095685E-2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5703125" style="2" customWidth="1"/>
    <col min="2" max="2" width="17.7109375" style="2" customWidth="1"/>
    <col min="3" max="3" width="14.42578125" style="2" customWidth="1"/>
    <col min="4" max="4" width="15.85546875" style="2" customWidth="1"/>
  </cols>
  <sheetData>
    <row r="1" spans="1:4" ht="23.25" customHeight="1">
      <c r="A1" s="18" t="str">
        <f>"CCS C (année de référence "&amp;Info!C30&amp;")"</f>
        <v>CCS C (année de référence 2013)</v>
      </c>
      <c r="B1" s="18"/>
      <c r="C1" s="18"/>
      <c r="D1" s="18"/>
    </row>
    <row r="2" spans="1:4">
      <c r="A2" s="2" t="s">
        <v>64</v>
      </c>
    </row>
    <row r="3" spans="1:4" ht="30" customHeight="1">
      <c r="A3" s="17"/>
      <c r="D3" s="20" t="str">
        <f>Info!$C$28</f>
        <v>FA_2013_20120910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 t="s">
        <v>65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41" t="s">
        <v>60</v>
      </c>
      <c r="C6" s="42" t="s">
        <v>66</v>
      </c>
      <c r="D6" s="43" t="s">
        <v>62</v>
      </c>
    </row>
    <row r="7" spans="1:4" s="2" customFormat="1">
      <c r="A7" s="44" t="s">
        <v>27</v>
      </c>
      <c r="B7" s="45">
        <f>CCS_B!B7</f>
        <v>2010</v>
      </c>
      <c r="C7" s="45">
        <v>2010</v>
      </c>
      <c r="D7" s="46"/>
    </row>
    <row r="8" spans="1:4">
      <c r="A8" s="25" t="s">
        <v>28</v>
      </c>
      <c r="B8" s="56">
        <f>CCS_B!B8</f>
        <v>1373068</v>
      </c>
      <c r="C8" s="47">
        <v>121037</v>
      </c>
      <c r="D8" s="48">
        <f t="shared" ref="D8:D34" si="0">C8/B8</f>
        <v>8.8150768934968995E-2</v>
      </c>
    </row>
    <row r="9" spans="1:4">
      <c r="A9" s="27" t="s">
        <v>29</v>
      </c>
      <c r="B9" s="57">
        <f>CCS_B!B9</f>
        <v>979802</v>
      </c>
      <c r="C9" s="49">
        <v>52619</v>
      </c>
      <c r="D9" s="50">
        <f t="shared" si="0"/>
        <v>5.370370748375692E-2</v>
      </c>
    </row>
    <row r="10" spans="1:4">
      <c r="A10" s="29" t="s">
        <v>30</v>
      </c>
      <c r="B10" s="58">
        <f>CCS_B!B10</f>
        <v>377610</v>
      </c>
      <c r="C10" s="51">
        <v>23137</v>
      </c>
      <c r="D10" s="52">
        <f t="shared" si="0"/>
        <v>6.1272212070654905E-2</v>
      </c>
    </row>
    <row r="11" spans="1:4">
      <c r="A11" s="27" t="s">
        <v>31</v>
      </c>
      <c r="B11" s="57">
        <f>CCS_B!B11</f>
        <v>35422</v>
      </c>
      <c r="C11" s="49">
        <v>1252</v>
      </c>
      <c r="D11" s="50">
        <f t="shared" si="0"/>
        <v>3.5345265654113264E-2</v>
      </c>
    </row>
    <row r="12" spans="1:4">
      <c r="A12" s="29" t="s">
        <v>32</v>
      </c>
      <c r="B12" s="58">
        <f>CCS_B!B12</f>
        <v>146730</v>
      </c>
      <c r="C12" s="51">
        <v>8954</v>
      </c>
      <c r="D12" s="52">
        <f t="shared" si="0"/>
        <v>6.1023648878893208E-2</v>
      </c>
    </row>
    <row r="13" spans="1:4">
      <c r="A13" s="27" t="s">
        <v>33</v>
      </c>
      <c r="B13" s="57">
        <f>CCS_B!B13</f>
        <v>35585</v>
      </c>
      <c r="C13" s="49">
        <v>1908</v>
      </c>
      <c r="D13" s="50">
        <f t="shared" si="0"/>
        <v>5.3618097512997051E-2</v>
      </c>
    </row>
    <row r="14" spans="1:4">
      <c r="A14" s="29" t="s">
        <v>34</v>
      </c>
      <c r="B14" s="58">
        <f>CCS_B!B14</f>
        <v>41024</v>
      </c>
      <c r="C14" s="51">
        <v>1645</v>
      </c>
      <c r="D14" s="52">
        <f t="shared" si="0"/>
        <v>4.0098478939157564E-2</v>
      </c>
    </row>
    <row r="15" spans="1:4">
      <c r="A15" s="27" t="s">
        <v>35</v>
      </c>
      <c r="B15" s="57">
        <f>CCS_B!B15</f>
        <v>38608</v>
      </c>
      <c r="C15" s="49">
        <v>2620</v>
      </c>
      <c r="D15" s="50">
        <f t="shared" si="0"/>
        <v>6.7861583091587241E-2</v>
      </c>
    </row>
    <row r="16" spans="1:4">
      <c r="A16" s="29" t="s">
        <v>36</v>
      </c>
      <c r="B16" s="58">
        <f>CCS_B!B16</f>
        <v>113105</v>
      </c>
      <c r="C16" s="51">
        <v>10529</v>
      </c>
      <c r="D16" s="52">
        <f t="shared" si="0"/>
        <v>9.3090491136554529E-2</v>
      </c>
    </row>
    <row r="17" spans="1:4">
      <c r="A17" s="27" t="s">
        <v>37</v>
      </c>
      <c r="B17" s="57">
        <f>CCS_B!B17</f>
        <v>278493</v>
      </c>
      <c r="C17" s="49">
        <v>25097</v>
      </c>
      <c r="D17" s="50">
        <f t="shared" si="0"/>
        <v>9.0117166320158856E-2</v>
      </c>
    </row>
    <row r="18" spans="1:4">
      <c r="A18" s="29" t="s">
        <v>38</v>
      </c>
      <c r="B18" s="58">
        <f>CCS_B!B18</f>
        <v>255284</v>
      </c>
      <c r="C18" s="51">
        <v>15116</v>
      </c>
      <c r="D18" s="52">
        <f t="shared" si="0"/>
        <v>5.9212484918757149E-2</v>
      </c>
    </row>
    <row r="19" spans="1:4">
      <c r="A19" s="27" t="s">
        <v>39</v>
      </c>
      <c r="B19" s="57">
        <f>CCS_B!B19</f>
        <v>184950</v>
      </c>
      <c r="C19" s="49">
        <v>21654</v>
      </c>
      <c r="D19" s="50">
        <f t="shared" si="0"/>
        <v>0.11708029197080291</v>
      </c>
    </row>
    <row r="20" spans="1:4">
      <c r="A20" s="29" t="s">
        <v>40</v>
      </c>
      <c r="B20" s="58">
        <f>CCS_B!B20</f>
        <v>274404</v>
      </c>
      <c r="C20" s="51">
        <v>17014</v>
      </c>
      <c r="D20" s="52">
        <f t="shared" si="0"/>
        <v>6.2003469337181677E-2</v>
      </c>
    </row>
    <row r="21" spans="1:4">
      <c r="A21" s="27" t="s">
        <v>41</v>
      </c>
      <c r="B21" s="57">
        <f>CCS_B!B21</f>
        <v>76356</v>
      </c>
      <c r="C21" s="49">
        <v>5218</v>
      </c>
      <c r="D21" s="50">
        <f t="shared" si="0"/>
        <v>6.8337786159568342E-2</v>
      </c>
    </row>
    <row r="22" spans="1:4">
      <c r="A22" s="29" t="s">
        <v>42</v>
      </c>
      <c r="B22" s="58">
        <f>CCS_B!B22</f>
        <v>53017</v>
      </c>
      <c r="C22" s="51">
        <v>2022</v>
      </c>
      <c r="D22" s="52">
        <f t="shared" si="0"/>
        <v>3.813871022502216E-2</v>
      </c>
    </row>
    <row r="23" spans="1:4">
      <c r="A23" s="27" t="s">
        <v>43</v>
      </c>
      <c r="B23" s="57">
        <f>CCS_B!B23</f>
        <v>15688</v>
      </c>
      <c r="C23" s="49">
        <v>506</v>
      </c>
      <c r="D23" s="50">
        <f t="shared" si="0"/>
        <v>3.2253952065272817E-2</v>
      </c>
    </row>
    <row r="24" spans="1:4">
      <c r="A24" s="29" t="s">
        <v>44</v>
      </c>
      <c r="B24" s="58">
        <f>CCS_B!B24</f>
        <v>478907</v>
      </c>
      <c r="C24" s="51">
        <v>30924</v>
      </c>
      <c r="D24" s="52">
        <f t="shared" si="0"/>
        <v>6.4572035906762693E-2</v>
      </c>
    </row>
    <row r="25" spans="1:4">
      <c r="A25" s="27" t="s">
        <v>45</v>
      </c>
      <c r="B25" s="57">
        <f>CCS_B!B25</f>
        <v>192621</v>
      </c>
      <c r="C25" s="49">
        <v>11998</v>
      </c>
      <c r="D25" s="50">
        <f t="shared" si="0"/>
        <v>6.2288120194578994E-2</v>
      </c>
    </row>
    <row r="26" spans="1:4">
      <c r="A26" s="29" t="s">
        <v>46</v>
      </c>
      <c r="B26" s="58">
        <f>CCS_B!B26</f>
        <v>611466</v>
      </c>
      <c r="C26" s="51">
        <v>40766</v>
      </c>
      <c r="D26" s="52">
        <f t="shared" si="0"/>
        <v>6.6669283328917722E-2</v>
      </c>
    </row>
    <row r="27" spans="1:4">
      <c r="A27" s="27" t="s">
        <v>47</v>
      </c>
      <c r="B27" s="57">
        <f>CCS_B!B27</f>
        <v>248444</v>
      </c>
      <c r="C27" s="49">
        <v>11966</v>
      </c>
      <c r="D27" s="50">
        <f t="shared" si="0"/>
        <v>4.8163771312649935E-2</v>
      </c>
    </row>
    <row r="28" spans="1:4">
      <c r="A28" s="29" t="s">
        <v>48</v>
      </c>
      <c r="B28" s="58">
        <f>CCS_B!B28</f>
        <v>333753</v>
      </c>
      <c r="C28" s="51">
        <v>18359</v>
      </c>
      <c r="D28" s="52">
        <f t="shared" si="0"/>
        <v>5.5007745248731844E-2</v>
      </c>
    </row>
    <row r="29" spans="1:4">
      <c r="A29" s="27" t="s">
        <v>49</v>
      </c>
      <c r="B29" s="57">
        <f>CCS_B!B29</f>
        <v>713281</v>
      </c>
      <c r="C29" s="49">
        <v>96698</v>
      </c>
      <c r="D29" s="50">
        <f t="shared" si="0"/>
        <v>0.13556788979378392</v>
      </c>
    </row>
    <row r="30" spans="1:4">
      <c r="A30" s="29" t="s">
        <v>50</v>
      </c>
      <c r="B30" s="58">
        <f>CCS_B!B30</f>
        <v>312684</v>
      </c>
      <c r="C30" s="51">
        <v>28039</v>
      </c>
      <c r="D30" s="52">
        <f t="shared" si="0"/>
        <v>8.9672001125737172E-2</v>
      </c>
    </row>
    <row r="31" spans="1:4">
      <c r="A31" s="27" t="s">
        <v>51</v>
      </c>
      <c r="B31" s="57">
        <f>CCS_B!B31</f>
        <v>172085</v>
      </c>
      <c r="C31" s="49">
        <v>15675</v>
      </c>
      <c r="D31" s="50">
        <f t="shared" si="0"/>
        <v>9.1088706162652175E-2</v>
      </c>
    </row>
    <row r="32" spans="1:4">
      <c r="A32" s="29" t="s">
        <v>52</v>
      </c>
      <c r="B32" s="58">
        <f>CCS_B!B32</f>
        <v>457715</v>
      </c>
      <c r="C32" s="51">
        <v>88941</v>
      </c>
      <c r="D32" s="52">
        <f t="shared" si="0"/>
        <v>0.19431523983264695</v>
      </c>
    </row>
    <row r="33" spans="1:4">
      <c r="A33" s="27" t="s">
        <v>53</v>
      </c>
      <c r="B33" s="57">
        <f>CCS_B!B33</f>
        <v>70032</v>
      </c>
      <c r="C33" s="49">
        <v>3076</v>
      </c>
      <c r="D33" s="50">
        <f t="shared" si="0"/>
        <v>4.3922778158556088E-2</v>
      </c>
    </row>
    <row r="34" spans="1:4" ht="13.5" customHeight="1">
      <c r="A34" s="53" t="s">
        <v>63</v>
      </c>
      <c r="B34" s="59">
        <f>CCS_B!B34</f>
        <v>7870134</v>
      </c>
      <c r="C34" s="54">
        <v>656770</v>
      </c>
      <c r="D34" s="55">
        <f t="shared" si="0"/>
        <v>8.345092980627776E-2</v>
      </c>
    </row>
    <row r="36" spans="1:4" ht="25.5" customHeight="1">
      <c r="A36" s="170" t="s">
        <v>67</v>
      </c>
      <c r="B36" s="170"/>
      <c r="C36" s="170"/>
      <c r="D36" s="170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workbookViewId="0">
      <selection activeCell="A4" sqref="A4"/>
    </sheetView>
  </sheetViews>
  <sheetFormatPr baseColWidth="10" defaultColWidth="9.140625" defaultRowHeight="12.75"/>
  <cols>
    <col min="1" max="1" width="20.5703125" style="17" customWidth="1"/>
    <col min="4" max="7" width="13.42578125" style="2" customWidth="1"/>
    <col min="10" max="10" width="13.42578125" style="1" customWidth="1"/>
    <col min="11" max="11" width="12.140625" style="2" customWidth="1"/>
  </cols>
  <sheetData>
    <row r="1" spans="1:11" ht="23.25" customHeight="1">
      <c r="A1" s="60" t="str">
        <f>"Résumé CCS A-C "&amp;Info!C30</f>
        <v>Résumé CCS A-C 2013</v>
      </c>
      <c r="B1" s="60"/>
      <c r="C1" s="60"/>
      <c r="D1" s="60"/>
      <c r="E1" s="60"/>
    </row>
    <row r="2" spans="1:11" ht="13.5" customHeight="1">
      <c r="C2" s="61"/>
    </row>
    <row r="3" spans="1:11" ht="13.5" customHeight="1">
      <c r="A3" s="62"/>
      <c r="B3" s="62"/>
      <c r="C3" s="63"/>
      <c r="D3" s="64"/>
      <c r="K3" s="20" t="str">
        <f>Info!$C$28</f>
        <v>FA_2013_20120910</v>
      </c>
    </row>
    <row r="4" spans="1:11">
      <c r="A4" s="33" t="s">
        <v>55</v>
      </c>
      <c r="B4" s="65" t="s">
        <v>56</v>
      </c>
      <c r="C4" s="66" t="s">
        <v>57</v>
      </c>
      <c r="D4" s="67" t="s">
        <v>65</v>
      </c>
      <c r="E4" s="65" t="s">
        <v>68</v>
      </c>
      <c r="F4" s="68" t="s">
        <v>69</v>
      </c>
      <c r="G4" s="67" t="s">
        <v>70</v>
      </c>
      <c r="H4" s="65" t="s">
        <v>71</v>
      </c>
      <c r="I4" s="68" t="s">
        <v>72</v>
      </c>
      <c r="J4" s="67" t="s">
        <v>73</v>
      </c>
      <c r="K4" s="69" t="s">
        <v>74</v>
      </c>
    </row>
    <row r="5" spans="1:11" s="70" customFormat="1" ht="11.25" customHeight="1">
      <c r="A5" s="71" t="s">
        <v>58</v>
      </c>
      <c r="B5" s="72"/>
      <c r="C5" s="72"/>
      <c r="D5" s="73"/>
      <c r="E5" s="74" t="s">
        <v>75</v>
      </c>
      <c r="F5" s="75" t="s">
        <v>76</v>
      </c>
      <c r="G5" s="76" t="s">
        <v>77</v>
      </c>
      <c r="H5" s="77" t="s">
        <v>78</v>
      </c>
      <c r="I5" s="78" t="s">
        <v>79</v>
      </c>
      <c r="J5" s="79" t="s">
        <v>80</v>
      </c>
      <c r="K5" s="80" t="s">
        <v>81</v>
      </c>
    </row>
    <row r="6" spans="1:11" ht="26.25" customHeight="1">
      <c r="A6" s="81"/>
      <c r="B6" s="177" t="s">
        <v>82</v>
      </c>
      <c r="C6" s="178"/>
      <c r="D6" s="179"/>
      <c r="E6" s="171" t="s">
        <v>83</v>
      </c>
      <c r="F6" s="171"/>
      <c r="G6" s="171"/>
      <c r="H6" s="172" t="s">
        <v>84</v>
      </c>
      <c r="I6" s="173"/>
      <c r="J6" s="174"/>
      <c r="K6" s="175" t="s">
        <v>11</v>
      </c>
    </row>
    <row r="7" spans="1:11" ht="38.25" customHeight="1">
      <c r="A7" s="82" t="s">
        <v>25</v>
      </c>
      <c r="B7" s="83" t="s">
        <v>85</v>
      </c>
      <c r="C7" s="84" t="s">
        <v>86</v>
      </c>
      <c r="D7" s="22" t="s">
        <v>87</v>
      </c>
      <c r="E7" s="83" t="s">
        <v>85</v>
      </c>
      <c r="F7" s="84" t="s">
        <v>86</v>
      </c>
      <c r="G7" s="22" t="s">
        <v>87</v>
      </c>
      <c r="H7" s="83" t="s">
        <v>85</v>
      </c>
      <c r="I7" s="84" t="s">
        <v>86</v>
      </c>
      <c r="J7" s="22" t="s">
        <v>87</v>
      </c>
      <c r="K7" s="176"/>
    </row>
    <row r="8" spans="1:11" ht="13.5" customHeight="1">
      <c r="A8" s="85" t="s">
        <v>88</v>
      </c>
      <c r="B8" s="5"/>
      <c r="C8" s="86"/>
      <c r="D8" s="87"/>
      <c r="E8" s="5"/>
      <c r="F8" s="86"/>
      <c r="G8" s="87"/>
      <c r="H8" s="88">
        <v>0.520928311519123</v>
      </c>
      <c r="I8" s="89">
        <v>0.31805385639685002</v>
      </c>
      <c r="J8" s="90">
        <v>0.40513335063165701</v>
      </c>
      <c r="K8" s="6"/>
    </row>
    <row r="9" spans="1:11">
      <c r="A9" s="91" t="s">
        <v>28</v>
      </c>
      <c r="B9" s="92">
        <f>CCS_A!B6</f>
        <v>5.0038250197917397E-2</v>
      </c>
      <c r="C9" s="93">
        <f>CCS_B!D8</f>
        <v>4.5117940262244839E-2</v>
      </c>
      <c r="D9" s="94">
        <f>CCS_C!D8</f>
        <v>8.8150768934968995E-2</v>
      </c>
      <c r="E9" s="95">
        <f t="shared" ref="E9:E34" si="0">(B9-B$36)/B$37</f>
        <v>8.1046264403314333E-2</v>
      </c>
      <c r="F9" s="95">
        <f t="shared" ref="F9:F34" si="1">(C9-C$36)/C$37</f>
        <v>-0.3874506934483683</v>
      </c>
      <c r="G9" s="96">
        <f t="shared" ref="G9:G34" si="2">(D9-D$36)/D$37</f>
        <v>0.45907753974287097</v>
      </c>
      <c r="H9" s="97">
        <f t="shared" ref="H9:H34" si="3">H$8*E9</f>
        <v>4.2219293670550939E-2</v>
      </c>
      <c r="I9" s="95">
        <f t="shared" ref="I9:I34" si="4">I$8*F9</f>
        <v>-0.12323018721488729</v>
      </c>
      <c r="J9" s="96">
        <f t="shared" ref="J9:J34" si="5">J$8*G9</f>
        <v>0.18598762187576701</v>
      </c>
      <c r="K9" s="98">
        <f t="shared" ref="K9:K34" si="6">SUM(H9:J9)</f>
        <v>0.10497672833143065</v>
      </c>
    </row>
    <row r="10" spans="1:11">
      <c r="A10" s="99" t="s">
        <v>29</v>
      </c>
      <c r="B10" s="100">
        <f>CCS_A!B7</f>
        <v>6.4384755797599905E-2</v>
      </c>
      <c r="C10" s="101">
        <f>CCS_B!D9</f>
        <v>5.5776575267247872E-2</v>
      </c>
      <c r="D10" s="102">
        <f>CCS_C!D9</f>
        <v>5.370370748375692E-2</v>
      </c>
      <c r="E10" s="103">
        <f t="shared" si="0"/>
        <v>0.64467210354492055</v>
      </c>
      <c r="F10" s="103">
        <f t="shared" si="1"/>
        <v>0.94741490348913382</v>
      </c>
      <c r="G10" s="104">
        <f t="shared" si="2"/>
        <v>-0.52140716307826185</v>
      </c>
      <c r="H10" s="105">
        <f t="shared" si="3"/>
        <v>0.33582795038313668</v>
      </c>
      <c r="I10" s="103">
        <f t="shared" si="4"/>
        <v>0.30132896366256851</v>
      </c>
      <c r="J10" s="104">
        <f t="shared" si="5"/>
        <v>-0.21123943102124301</v>
      </c>
      <c r="K10" s="106">
        <f t="shared" si="6"/>
        <v>0.4259174830244622</v>
      </c>
    </row>
    <row r="11" spans="1:11">
      <c r="A11" s="91" t="s">
        <v>30</v>
      </c>
      <c r="B11" s="92">
        <f>CCS_A!B8</f>
        <v>4.1846095434112197E-2</v>
      </c>
      <c r="C11" s="93">
        <f>CCS_B!D10</f>
        <v>4.3934217843807105E-2</v>
      </c>
      <c r="D11" s="94">
        <f>CCS_C!D10</f>
        <v>6.1272212070654905E-2</v>
      </c>
      <c r="E11" s="95">
        <f t="shared" si="0"/>
        <v>-0.24079587834326469</v>
      </c>
      <c r="F11" s="95">
        <f t="shared" si="1"/>
        <v>-0.53569766240400896</v>
      </c>
      <c r="G11" s="96">
        <f t="shared" si="2"/>
        <v>-0.3059808637640154</v>
      </c>
      <c r="H11" s="97">
        <f t="shared" si="3"/>
        <v>-0.12543739032612103</v>
      </c>
      <c r="I11" s="95">
        <f t="shared" si="4"/>
        <v>-0.17038070739037292</v>
      </c>
      <c r="J11" s="96">
        <f t="shared" si="5"/>
        <v>-0.12396305256588412</v>
      </c>
      <c r="K11" s="98">
        <f t="shared" si="6"/>
        <v>-0.41978115028237806</v>
      </c>
    </row>
    <row r="12" spans="1:11">
      <c r="A12" s="99" t="s">
        <v>31</v>
      </c>
      <c r="B12" s="100">
        <f>CCS_A!B9</f>
        <v>2.3829884655991399E-2</v>
      </c>
      <c r="C12" s="101">
        <f>CCS_B!D11</f>
        <v>5.4372988538196602E-2</v>
      </c>
      <c r="D12" s="102">
        <f>CCS_C!D11</f>
        <v>3.5345265654113264E-2</v>
      </c>
      <c r="E12" s="103">
        <f t="shared" si="0"/>
        <v>-0.94859206239766647</v>
      </c>
      <c r="F12" s="103">
        <f t="shared" si="1"/>
        <v>0.77163257901239413</v>
      </c>
      <c r="G12" s="104">
        <f t="shared" si="2"/>
        <v>-1.0439530820412231</v>
      </c>
      <c r="H12" s="105">
        <f t="shared" si="3"/>
        <v>-0.49414846138525897</v>
      </c>
      <c r="I12" s="103">
        <f t="shared" si="4"/>
        <v>0.24542071747633903</v>
      </c>
      <c r="J12" s="104">
        <f t="shared" si="5"/>
        <v>-0.4229402100296058</v>
      </c>
      <c r="K12" s="106">
        <f t="shared" si="6"/>
        <v>-0.67166795393852574</v>
      </c>
    </row>
    <row r="13" spans="1:11">
      <c r="A13" s="91" t="s">
        <v>32</v>
      </c>
      <c r="B13" s="92">
        <f>CCS_A!B10</f>
        <v>2.5869286908385501E-2</v>
      </c>
      <c r="C13" s="93">
        <f>CCS_B!D12</f>
        <v>3.8117631022967356E-2</v>
      </c>
      <c r="D13" s="94">
        <f>CCS_C!D12</f>
        <v>6.1023648878893208E-2</v>
      </c>
      <c r="E13" s="95">
        <f t="shared" si="0"/>
        <v>-0.86847082326621239</v>
      </c>
      <c r="F13" s="95">
        <f t="shared" si="1"/>
        <v>-1.2641550713587733</v>
      </c>
      <c r="G13" s="96">
        <f t="shared" si="2"/>
        <v>-0.31305584772315265</v>
      </c>
      <c r="H13" s="97">
        <f t="shared" si="3"/>
        <v>-0.45241103956769069</v>
      </c>
      <c r="I13" s="95">
        <f t="shared" si="4"/>
        <v>-0.40206939552929294</v>
      </c>
      <c r="J13" s="96">
        <f t="shared" si="5"/>
        <v>-0.12682936452291463</v>
      </c>
      <c r="K13" s="98">
        <f t="shared" si="6"/>
        <v>-0.98130979961989828</v>
      </c>
    </row>
    <row r="14" spans="1:11">
      <c r="A14" s="99" t="s">
        <v>33</v>
      </c>
      <c r="B14" s="100">
        <f>CCS_A!B11</f>
        <v>2.4390845907535801E-2</v>
      </c>
      <c r="C14" s="101">
        <f>CCS_B!D13</f>
        <v>4.2714626949557397E-2</v>
      </c>
      <c r="D14" s="102">
        <f>CCS_C!D13</f>
        <v>5.3618097512997051E-2</v>
      </c>
      <c r="E14" s="103">
        <f t="shared" si="0"/>
        <v>-0.92655378597343141</v>
      </c>
      <c r="F14" s="103">
        <f t="shared" si="1"/>
        <v>-0.68843672573697989</v>
      </c>
      <c r="G14" s="104">
        <f t="shared" si="2"/>
        <v>-0.52384392439266014</v>
      </c>
      <c r="H14" s="105">
        <f t="shared" si="3"/>
        <v>-0.48266809925879051</v>
      </c>
      <c r="I14" s="103">
        <f t="shared" si="4"/>
        <v>-0.21895995550586703</v>
      </c>
      <c r="J14" s="104">
        <f t="shared" si="5"/>
        <v>-0.21222664429723481</v>
      </c>
      <c r="K14" s="106">
        <f t="shared" si="6"/>
        <v>-0.91385469906189232</v>
      </c>
    </row>
    <row r="15" spans="1:11">
      <c r="A15" s="91" t="s">
        <v>34</v>
      </c>
      <c r="B15" s="92">
        <f>CCS_A!B12</f>
        <v>2.0014746439845701E-2</v>
      </c>
      <c r="C15" s="93">
        <f>CCS_B!D14</f>
        <v>4.092726209048362E-2</v>
      </c>
      <c r="D15" s="94">
        <f>CCS_C!D14</f>
        <v>4.0098478939157564E-2</v>
      </c>
      <c r="E15" s="95">
        <f t="shared" si="0"/>
        <v>-1.0984759810686993</v>
      </c>
      <c r="F15" s="95">
        <f t="shared" si="1"/>
        <v>-0.9122826364406228</v>
      </c>
      <c r="G15" s="96">
        <f t="shared" si="2"/>
        <v>-0.9086598895628808</v>
      </c>
      <c r="H15" s="97">
        <f t="shared" si="3"/>
        <v>-0.57222723806242959</v>
      </c>
      <c r="I15" s="95">
        <f t="shared" si="4"/>
        <v>-0.29015501064382559</v>
      </c>
      <c r="J15" s="96">
        <f t="shared" si="5"/>
        <v>-0.36812842564320131</v>
      </c>
      <c r="K15" s="98">
        <f t="shared" si="6"/>
        <v>-1.2305106743494565</v>
      </c>
    </row>
    <row r="16" spans="1:11">
      <c r="A16" s="99" t="s">
        <v>35</v>
      </c>
      <c r="B16" s="100">
        <f>CCS_A!B13</f>
        <v>4.0524245015585103E-2</v>
      </c>
      <c r="C16" s="101">
        <f>CCS_B!D15</f>
        <v>5.2579776212184001E-2</v>
      </c>
      <c r="D16" s="102">
        <f>CCS_C!D15</f>
        <v>6.7861583091587241E-2</v>
      </c>
      <c r="E16" s="103">
        <f t="shared" si="0"/>
        <v>-0.29272692497935315</v>
      </c>
      <c r="F16" s="103">
        <f t="shared" si="1"/>
        <v>0.5470543435371269</v>
      </c>
      <c r="G16" s="104">
        <f t="shared" si="2"/>
        <v>-0.11842415456873243</v>
      </c>
      <c r="H16" s="105">
        <f t="shared" si="3"/>
        <v>-0.15248974276567942</v>
      </c>
      <c r="I16" s="103">
        <f t="shared" si="4"/>
        <v>0.17399274362063041</v>
      </c>
      <c r="J16" s="104">
        <f t="shared" si="5"/>
        <v>-4.7977574536151819E-2</v>
      </c>
      <c r="K16" s="106">
        <f t="shared" si="6"/>
        <v>-2.6474573681200826E-2</v>
      </c>
    </row>
    <row r="17" spans="1:11">
      <c r="A17" s="91" t="s">
        <v>36</v>
      </c>
      <c r="B17" s="92">
        <f>CCS_A!B14</f>
        <v>3.7792833310851502E-2</v>
      </c>
      <c r="C17" s="93">
        <f>CCS_B!D16</f>
        <v>3.6382122806241986E-2</v>
      </c>
      <c r="D17" s="94">
        <f>CCS_C!D16</f>
        <v>9.3090491136554529E-2</v>
      </c>
      <c r="E17" s="95">
        <f t="shared" si="0"/>
        <v>-0.40003488254608988</v>
      </c>
      <c r="F17" s="95">
        <f t="shared" si="1"/>
        <v>-1.4815065624851356</v>
      </c>
      <c r="G17" s="96">
        <f t="shared" si="2"/>
        <v>0.59967943293193782</v>
      </c>
      <c r="H17" s="97">
        <f t="shared" si="3"/>
        <v>-0.2083894959134853</v>
      </c>
      <c r="I17" s="95">
        <f t="shared" si="4"/>
        <v>-0.47119887547563821</v>
      </c>
      <c r="J17" s="96">
        <f t="shared" si="5"/>
        <v>0.24295013796860801</v>
      </c>
      <c r="K17" s="98">
        <f t="shared" si="6"/>
        <v>-0.43663823342051555</v>
      </c>
    </row>
    <row r="18" spans="1:11">
      <c r="A18" s="99" t="s">
        <v>37</v>
      </c>
      <c r="B18" s="100">
        <f>CCS_A!B15</f>
        <v>4.3094348065122599E-2</v>
      </c>
      <c r="C18" s="101">
        <f>CCS_B!D17</f>
        <v>3.6517973521776131E-2</v>
      </c>
      <c r="D18" s="102">
        <f>CCS_C!D17</f>
        <v>9.0117166320158856E-2</v>
      </c>
      <c r="E18" s="103">
        <f t="shared" si="0"/>
        <v>-0.19175624066107361</v>
      </c>
      <c r="F18" s="103">
        <f t="shared" si="1"/>
        <v>-1.4644928973769153</v>
      </c>
      <c r="G18" s="104">
        <f t="shared" si="2"/>
        <v>0.51504813562597185</v>
      </c>
      <c r="H18" s="105">
        <f t="shared" si="3"/>
        <v>-9.989125467082767E-2</v>
      </c>
      <c r="I18" s="103">
        <f t="shared" si="4"/>
        <v>-0.46578761367652427</v>
      </c>
      <c r="J18" s="104">
        <f t="shared" si="5"/>
        <v>0.20866317692273809</v>
      </c>
      <c r="K18" s="106">
        <f t="shared" si="6"/>
        <v>-0.35701569142461387</v>
      </c>
    </row>
    <row r="19" spans="1:11">
      <c r="A19" s="91" t="s">
        <v>38</v>
      </c>
      <c r="B19" s="92">
        <f>CCS_A!B16</f>
        <v>4.9276737831772E-2</v>
      </c>
      <c r="C19" s="93">
        <f>CCS_B!D18</f>
        <v>4.9999216558812933E-2</v>
      </c>
      <c r="D19" s="94">
        <f>CCS_C!D18</f>
        <v>5.9212484918757149E-2</v>
      </c>
      <c r="E19" s="95">
        <f t="shared" si="0"/>
        <v>5.1129010797327637E-2</v>
      </c>
      <c r="F19" s="95">
        <f t="shared" si="1"/>
        <v>0.22387034291105187</v>
      </c>
      <c r="G19" s="96">
        <f t="shared" si="2"/>
        <v>-0.36460795354586467</v>
      </c>
      <c r="H19" s="97">
        <f t="shared" si="3"/>
        <v>2.6634549264294895E-2</v>
      </c>
      <c r="I19" s="95">
        <f t="shared" si="4"/>
        <v>7.1202825895745267E-2</v>
      </c>
      <c r="J19" s="96">
        <f t="shared" si="5"/>
        <v>-0.14771484188698769</v>
      </c>
      <c r="K19" s="98">
        <f t="shared" si="6"/>
        <v>-4.9877466726947525E-2</v>
      </c>
    </row>
    <row r="20" spans="1:11">
      <c r="A20" s="99" t="s">
        <v>39</v>
      </c>
      <c r="B20" s="100">
        <f>CCS_A!B17</f>
        <v>0.108485880944949</v>
      </c>
      <c r="C20" s="101">
        <f>CCS_B!D19</f>
        <v>7.1803190051365234E-2</v>
      </c>
      <c r="D20" s="102">
        <f>CCS_C!D19</f>
        <v>0.11708029197080291</v>
      </c>
      <c r="E20" s="103">
        <f t="shared" si="0"/>
        <v>2.3772566340116086</v>
      </c>
      <c r="F20" s="103">
        <f t="shared" si="1"/>
        <v>2.9545552831574899</v>
      </c>
      <c r="G20" s="104">
        <f t="shared" si="2"/>
        <v>1.2825136646709863</v>
      </c>
      <c r="H20" s="105">
        <f t="shared" si="3"/>
        <v>1.2383802844033009</v>
      </c>
      <c r="I20" s="103">
        <f t="shared" si="4"/>
        <v>0.93970770174592688</v>
      </c>
      <c r="J20" s="104">
        <f t="shared" si="5"/>
        <v>0.51958905819904211</v>
      </c>
      <c r="K20" s="106">
        <f t="shared" si="6"/>
        <v>2.6976770443482696</v>
      </c>
    </row>
    <row r="21" spans="1:11">
      <c r="A21" s="91" t="s">
        <v>40</v>
      </c>
      <c r="B21" s="92">
        <f>CCS_A!B18</f>
        <v>3.9825480512118601E-2</v>
      </c>
      <c r="C21" s="93">
        <f>CCS_B!D20</f>
        <v>5.1161790644451248E-2</v>
      </c>
      <c r="D21" s="94">
        <f>CCS_C!D20</f>
        <v>6.2003469337181677E-2</v>
      </c>
      <c r="E21" s="95">
        <f t="shared" si="0"/>
        <v>-0.32017902660034936</v>
      </c>
      <c r="F21" s="95">
        <f t="shared" si="1"/>
        <v>0.36946873802273617</v>
      </c>
      <c r="G21" s="96">
        <f t="shared" si="2"/>
        <v>-0.2851667062292203</v>
      </c>
      <c r="H21" s="97">
        <f t="shared" si="3"/>
        <v>-0.16679031971075636</v>
      </c>
      <c r="I21" s="95">
        <f t="shared" si="4"/>
        <v>0.11751095694620874</v>
      </c>
      <c r="J21" s="96">
        <f t="shared" si="5"/>
        <v>-0.11553054318323744</v>
      </c>
      <c r="K21" s="98">
        <f t="shared" si="6"/>
        <v>-0.16480990594778505</v>
      </c>
    </row>
    <row r="22" spans="1:11">
      <c r="A22" s="99" t="s">
        <v>41</v>
      </c>
      <c r="B22" s="100">
        <f>CCS_A!B19</f>
        <v>4.8969349045696699E-2</v>
      </c>
      <c r="C22" s="101">
        <f>CCS_B!D21</f>
        <v>5.7991513437057989E-2</v>
      </c>
      <c r="D22" s="102">
        <f>CCS_C!D21</f>
        <v>6.8337786159568342E-2</v>
      </c>
      <c r="E22" s="103">
        <f t="shared" si="0"/>
        <v>3.9052741681436083E-2</v>
      </c>
      <c r="F22" s="103">
        <f t="shared" si="1"/>
        <v>1.224809219068514</v>
      </c>
      <c r="G22" s="104">
        <f t="shared" si="2"/>
        <v>-0.10486973790961468</v>
      </c>
      <c r="H22" s="105">
        <f t="shared" si="3"/>
        <v>2.0343678784302974E-2</v>
      </c>
      <c r="I22" s="103">
        <f t="shared" si="4"/>
        <v>0.38955529547515516</v>
      </c>
      <c r="J22" s="104">
        <f t="shared" si="5"/>
        <v>-4.2486228299185899E-2</v>
      </c>
      <c r="K22" s="106">
        <f t="shared" si="6"/>
        <v>0.36741274596027224</v>
      </c>
    </row>
    <row r="23" spans="1:11">
      <c r="A23" s="91" t="s">
        <v>42</v>
      </c>
      <c r="B23" s="92">
        <f>CCS_A!B20</f>
        <v>3.3271923802082E-2</v>
      </c>
      <c r="C23" s="93">
        <f>CCS_B!D22</f>
        <v>5.3794066054284474E-2</v>
      </c>
      <c r="D23" s="94">
        <f>CCS_C!D22</f>
        <v>3.813871022502216E-2</v>
      </c>
      <c r="E23" s="95">
        <f t="shared" si="0"/>
        <v>-0.57764617596236734</v>
      </c>
      <c r="F23" s="95">
        <f t="shared" si="1"/>
        <v>0.69912951396652578</v>
      </c>
      <c r="G23" s="96">
        <f t="shared" si="2"/>
        <v>-0.96444181011940455</v>
      </c>
      <c r="H23" s="97">
        <f t="shared" si="3"/>
        <v>-0.30091224709955422</v>
      </c>
      <c r="I23" s="95">
        <f t="shared" si="4"/>
        <v>0.22236083803790893</v>
      </c>
      <c r="J23" s="96">
        <f t="shared" si="5"/>
        <v>-0.39072754202293469</v>
      </c>
      <c r="K23" s="98">
        <f t="shared" si="6"/>
        <v>-0.46927895108457995</v>
      </c>
    </row>
    <row r="24" spans="1:11">
      <c r="A24" s="99" t="s">
        <v>43</v>
      </c>
      <c r="B24" s="100">
        <f>CCS_A!B21</f>
        <v>2.1338903619124099E-2</v>
      </c>
      <c r="C24" s="101">
        <f>CCS_B!D23</f>
        <v>4.7934727180010198E-2</v>
      </c>
      <c r="D24" s="102">
        <f>CCS_C!D23</f>
        <v>3.2253952065272817E-2</v>
      </c>
      <c r="E24" s="103">
        <f t="shared" si="0"/>
        <v>-1.0464543095793934</v>
      </c>
      <c r="F24" s="103">
        <f t="shared" si="1"/>
        <v>-3.4682074515110052E-2</v>
      </c>
      <c r="G24" s="104">
        <f t="shared" si="2"/>
        <v>-1.1319427554063659</v>
      </c>
      <c r="H24" s="105">
        <f t="shared" si="3"/>
        <v>-0.54512767657110306</v>
      </c>
      <c r="I24" s="103">
        <f t="shared" si="4"/>
        <v>-1.1030767547373664E-2</v>
      </c>
      <c r="J24" s="104">
        <f t="shared" si="5"/>
        <v>-0.45858776122101119</v>
      </c>
      <c r="K24" s="106">
        <f t="shared" si="6"/>
        <v>-1.0147462053394878</v>
      </c>
    </row>
    <row r="25" spans="1:11">
      <c r="A25" s="91" t="s">
        <v>44</v>
      </c>
      <c r="B25" s="92">
        <f>CCS_A!B22</f>
        <v>4.10839006296441E-2</v>
      </c>
      <c r="C25" s="93">
        <f>CCS_B!D24</f>
        <v>4.3603455368161251E-2</v>
      </c>
      <c r="D25" s="94">
        <f>CCS_C!D24</f>
        <v>6.4572035906762693E-2</v>
      </c>
      <c r="E25" s="95">
        <f t="shared" si="0"/>
        <v>-0.2707399426502699</v>
      </c>
      <c r="F25" s="95">
        <f t="shared" si="1"/>
        <v>-0.57712167676328519</v>
      </c>
      <c r="G25" s="96">
        <f t="shared" si="2"/>
        <v>-0.21205625431973463</v>
      </c>
      <c r="H25" s="97">
        <f t="shared" si="3"/>
        <v>-0.14103610118558929</v>
      </c>
      <c r="I25" s="95">
        <f t="shared" si="4"/>
        <v>-0.1835557749047792</v>
      </c>
      <c r="J25" s="96">
        <f t="shared" si="5"/>
        <v>-8.5911060834952882E-2</v>
      </c>
      <c r="K25" s="98">
        <f t="shared" si="6"/>
        <v>-0.41050293692532136</v>
      </c>
    </row>
    <row r="26" spans="1:11">
      <c r="A26" s="99" t="s">
        <v>45</v>
      </c>
      <c r="B26" s="100">
        <f>CCS_A!B23</f>
        <v>2.6795196621502999E-2</v>
      </c>
      <c r="C26" s="101">
        <f>CCS_B!D25</f>
        <v>4.9423479267577265E-2</v>
      </c>
      <c r="D26" s="102">
        <f>CCS_C!D25</f>
        <v>6.2288120194578994E-2</v>
      </c>
      <c r="E26" s="103">
        <f t="shared" si="0"/>
        <v>-0.83209495212468765</v>
      </c>
      <c r="F26" s="103">
        <f t="shared" si="1"/>
        <v>0.15176618486607332</v>
      </c>
      <c r="G26" s="104">
        <f t="shared" si="2"/>
        <v>-0.27706454019342425</v>
      </c>
      <c r="H26" s="105">
        <f t="shared" si="3"/>
        <v>-0.43346181843389903</v>
      </c>
      <c r="I26" s="103">
        <f t="shared" si="4"/>
        <v>4.8269820367291875E-2</v>
      </c>
      <c r="J26" s="104">
        <f t="shared" si="5"/>
        <v>-0.11224808550978137</v>
      </c>
      <c r="K26" s="106">
        <f t="shared" si="6"/>
        <v>-0.49744008357638853</v>
      </c>
    </row>
    <row r="27" spans="1:11">
      <c r="A27" s="91" t="s">
        <v>46</v>
      </c>
      <c r="B27" s="92">
        <f>CCS_A!B24</f>
        <v>3.3077109220904698E-2</v>
      </c>
      <c r="C27" s="93">
        <f>CCS_B!D26</f>
        <v>3.983541194440901E-2</v>
      </c>
      <c r="D27" s="94">
        <f>CCS_C!D26</f>
        <v>6.6669283328917722E-2</v>
      </c>
      <c r="E27" s="95">
        <f t="shared" si="0"/>
        <v>-0.5852997840852755</v>
      </c>
      <c r="F27" s="95">
        <f t="shared" si="1"/>
        <v>-1.0490237103513123</v>
      </c>
      <c r="G27" s="96">
        <f t="shared" si="2"/>
        <v>-0.15236120548758797</v>
      </c>
      <c r="H27" s="97">
        <f t="shared" si="3"/>
        <v>-0.30489922825604981</v>
      </c>
      <c r="I27" s="95">
        <f t="shared" si="4"/>
        <v>-0.33364603652896707</v>
      </c>
      <c r="J27" s="96">
        <f t="shared" si="5"/>
        <v>-6.1726605685464918E-2</v>
      </c>
      <c r="K27" s="98">
        <f t="shared" si="6"/>
        <v>-0.70027187047048189</v>
      </c>
    </row>
    <row r="28" spans="1:11">
      <c r="A28" s="99" t="s">
        <v>47</v>
      </c>
      <c r="B28" s="100">
        <f>CCS_A!B25</f>
        <v>3.0800647385917101E-2</v>
      </c>
      <c r="C28" s="101">
        <f>CCS_B!D27</f>
        <v>4.2516623464442689E-2</v>
      </c>
      <c r="D28" s="102">
        <f>CCS_C!D27</f>
        <v>4.8163771312649935E-2</v>
      </c>
      <c r="E28" s="103">
        <f t="shared" si="0"/>
        <v>-0.67473429502619198</v>
      </c>
      <c r="F28" s="103">
        <f t="shared" si="1"/>
        <v>-0.71323427628911784</v>
      </c>
      <c r="G28" s="104">
        <f t="shared" si="2"/>
        <v>-0.67909325999160963</v>
      </c>
      <c r="H28" s="105">
        <f t="shared" si="3"/>
        <v>-0.35148819703203998</v>
      </c>
      <c r="I28" s="103">
        <f t="shared" si="4"/>
        <v>-0.22684691208817034</v>
      </c>
      <c r="J28" s="104">
        <f t="shared" si="5"/>
        <v>-0.27512332781177579</v>
      </c>
      <c r="K28" s="106">
        <f t="shared" si="6"/>
        <v>-0.8534584369319862</v>
      </c>
    </row>
    <row r="29" spans="1:11">
      <c r="A29" s="91" t="s">
        <v>48</v>
      </c>
      <c r="B29" s="92">
        <f>CCS_A!B26</f>
        <v>8.4611437559374697E-2</v>
      </c>
      <c r="C29" s="93">
        <f>CCS_B!D28</f>
        <v>5.6838440403531955E-2</v>
      </c>
      <c r="D29" s="94">
        <f>CCS_C!D28</f>
        <v>5.5007745248731844E-2</v>
      </c>
      <c r="E29" s="95">
        <f t="shared" si="0"/>
        <v>1.4393102404639786</v>
      </c>
      <c r="F29" s="95">
        <f t="shared" si="1"/>
        <v>1.0804007162454241</v>
      </c>
      <c r="G29" s="96">
        <f t="shared" si="2"/>
        <v>-0.48428965503567128</v>
      </c>
      <c r="H29" s="97">
        <f t="shared" si="3"/>
        <v>0.74977745331708323</v>
      </c>
      <c r="I29" s="95">
        <f t="shared" si="4"/>
        <v>0.34362561425577604</v>
      </c>
      <c r="J29" s="96">
        <f t="shared" si="5"/>
        <v>-0.19620189062085083</v>
      </c>
      <c r="K29" s="98">
        <f t="shared" si="6"/>
        <v>0.89720117695200841</v>
      </c>
    </row>
    <row r="30" spans="1:11">
      <c r="A30" s="99" t="s">
        <v>49</v>
      </c>
      <c r="B30" s="100">
        <f>CCS_A!B27</f>
        <v>7.6767245747931506E-2</v>
      </c>
      <c r="C30" s="101">
        <f>CCS_B!D29</f>
        <v>4.6207595603976553E-2</v>
      </c>
      <c r="D30" s="102">
        <f>CCS_C!D29</f>
        <v>0.13556788979378392</v>
      </c>
      <c r="E30" s="103">
        <f t="shared" si="0"/>
        <v>1.1311383890404356</v>
      </c>
      <c r="F30" s="103">
        <f t="shared" si="1"/>
        <v>-0.25098449233405135</v>
      </c>
      <c r="G30" s="104">
        <f t="shared" si="2"/>
        <v>1.8087358181343651</v>
      </c>
      <c r="H30" s="105">
        <f t="shared" si="3"/>
        <v>0.58924201109729502</v>
      </c>
      <c r="I30" s="103">
        <f t="shared" si="4"/>
        <v>-7.9826585682650678E-2</v>
      </c>
      <c r="J30" s="104">
        <f t="shared" si="5"/>
        <v>0.73277920240826677</v>
      </c>
      <c r="K30" s="106">
        <f t="shared" si="6"/>
        <v>1.242194627822911</v>
      </c>
    </row>
    <row r="31" spans="1:11">
      <c r="A31" s="91" t="s">
        <v>50</v>
      </c>
      <c r="B31" s="92">
        <f>CCS_A!B28</f>
        <v>2.7859800360074301E-2</v>
      </c>
      <c r="C31" s="93">
        <f>CCS_B!D30</f>
        <v>4.3564749075744202E-2</v>
      </c>
      <c r="D31" s="94">
        <f>CCS_C!D30</f>
        <v>8.9672001125737172E-2</v>
      </c>
      <c r="E31" s="95">
        <f t="shared" si="0"/>
        <v>-0.79027026029737468</v>
      </c>
      <c r="F31" s="95">
        <f t="shared" si="1"/>
        <v>-0.58196917347447463</v>
      </c>
      <c r="G31" s="96">
        <f t="shared" si="2"/>
        <v>0.50237716617398975</v>
      </c>
      <c r="H31" s="97">
        <f t="shared" si="3"/>
        <v>-0.41167415234048921</v>
      </c>
      <c r="I31" s="95">
        <f t="shared" si="4"/>
        <v>-0.18509753992764405</v>
      </c>
      <c r="J31" s="96">
        <f t="shared" si="5"/>
        <v>0.20352974461290521</v>
      </c>
      <c r="K31" s="98">
        <f t="shared" si="6"/>
        <v>-0.39324194765522802</v>
      </c>
    </row>
    <row r="32" spans="1:11">
      <c r="A32" s="99" t="s">
        <v>51</v>
      </c>
      <c r="B32" s="100">
        <f>CCS_A!B29</f>
        <v>8.9808929502313298E-2</v>
      </c>
      <c r="C32" s="101">
        <f>CCS_B!D31</f>
        <v>5.4461458000406776E-2</v>
      </c>
      <c r="D32" s="102">
        <f>CCS_C!D31</f>
        <v>9.1088706162652175E-2</v>
      </c>
      <c r="E32" s="103">
        <f t="shared" si="0"/>
        <v>1.6435021767801876</v>
      </c>
      <c r="F32" s="103">
        <f t="shared" si="1"/>
        <v>0.7827123130898338</v>
      </c>
      <c r="G32" s="104">
        <f t="shared" si="2"/>
        <v>0.54270158162731241</v>
      </c>
      <c r="H32" s="105">
        <f t="shared" si="3"/>
        <v>0.85614681392810632</v>
      </c>
      <c r="I32" s="103">
        <f t="shared" si="4"/>
        <v>0.24894466962752032</v>
      </c>
      <c r="J32" s="104">
        <f t="shared" si="5"/>
        <v>0.21986651015777278</v>
      </c>
      <c r="K32" s="106">
        <f t="shared" si="6"/>
        <v>1.3249579937133995</v>
      </c>
    </row>
    <row r="33" spans="1:11">
      <c r="A33" s="91" t="s">
        <v>52</v>
      </c>
      <c r="B33" s="92">
        <f>CCS_A!B30</f>
        <v>0.10427618589215901</v>
      </c>
      <c r="C33" s="93">
        <f>CCS_B!D32</f>
        <v>4.515036649443431E-2</v>
      </c>
      <c r="D33" s="94">
        <f>CCS_C!D32</f>
        <v>0.19431523983264695</v>
      </c>
      <c r="E33" s="95">
        <f t="shared" si="0"/>
        <v>2.2118719073844124</v>
      </c>
      <c r="F33" s="95">
        <f t="shared" si="1"/>
        <v>-0.38338969860543437</v>
      </c>
      <c r="G33" s="96">
        <f t="shared" si="2"/>
        <v>3.480892327796727</v>
      </c>
      <c r="H33" s="97">
        <f t="shared" si="3"/>
        <v>1.1522266980103439</v>
      </c>
      <c r="I33" s="95">
        <f t="shared" si="4"/>
        <v>-0.12193857214428444</v>
      </c>
      <c r="J33" s="96">
        <f t="shared" si="5"/>
        <v>1.4102255719483161</v>
      </c>
      <c r="K33" s="98">
        <f t="shared" si="6"/>
        <v>2.4405136978143753</v>
      </c>
    </row>
    <row r="34" spans="1:11" s="107" customFormat="1" ht="13.5" customHeight="1">
      <c r="A34" s="108" t="s">
        <v>53</v>
      </c>
      <c r="B34" s="109">
        <f>CCS_A!B31</f>
        <v>5.9323841881285498E-2</v>
      </c>
      <c r="C34" s="110">
        <f>CCS_B!D33</f>
        <v>5.2775873886223443E-2</v>
      </c>
      <c r="D34" s="111">
        <f>CCS_C!D33</f>
        <v>4.3922778158556088E-2</v>
      </c>
      <c r="E34" s="112">
        <f t="shared" si="0"/>
        <v>0.44584585745407695</v>
      </c>
      <c r="F34" s="112">
        <f t="shared" si="1"/>
        <v>0.57161321421726985</v>
      </c>
      <c r="G34" s="113">
        <f t="shared" si="2"/>
        <v>-0.79980686333474327</v>
      </c>
      <c r="H34" s="114">
        <f t="shared" si="3"/>
        <v>0.23225372972134792</v>
      </c>
      <c r="I34" s="112">
        <f t="shared" si="4"/>
        <v>0.18180378714920142</v>
      </c>
      <c r="J34" s="113">
        <f t="shared" si="5"/>
        <v>-0.32402843440100032</v>
      </c>
      <c r="K34" s="115">
        <f t="shared" si="6"/>
        <v>9.0029082469549049E-2</v>
      </c>
    </row>
    <row r="35" spans="1:11" ht="13.5" customHeight="1">
      <c r="A35" s="116"/>
      <c r="B35" s="14"/>
      <c r="C35" s="14"/>
      <c r="D35" s="14"/>
      <c r="E35" s="95"/>
      <c r="F35" s="95"/>
      <c r="G35" s="95"/>
      <c r="H35" s="95"/>
      <c r="I35" s="95"/>
      <c r="J35" s="95"/>
      <c r="K35" s="95"/>
    </row>
    <row r="36" spans="1:11" ht="15" customHeight="1">
      <c r="A36" s="117" t="s">
        <v>89</v>
      </c>
      <c r="B36" s="118">
        <f t="shared" ref="B36:K36" si="7">AVERAGE(B9:B34)</f>
        <v>4.7975302395761414E-2</v>
      </c>
      <c r="C36" s="119">
        <f t="shared" si="7"/>
        <v>4.8211656613446022E-2</v>
      </c>
      <c r="D36" s="120">
        <f t="shared" si="7"/>
        <v>7.2022141760171743E-2</v>
      </c>
      <c r="E36" s="121">
        <f t="shared" si="7"/>
        <v>-1.3450778952189396E-16</v>
      </c>
      <c r="F36" s="122">
        <f t="shared" si="7"/>
        <v>-5.9354230931883365E-16</v>
      </c>
      <c r="G36" s="123">
        <f t="shared" si="7"/>
        <v>-2.4766513626253493E-16</v>
      </c>
      <c r="H36" s="121">
        <f t="shared" si="7"/>
        <v>-2.2417964920315661E-17</v>
      </c>
      <c r="I36" s="122">
        <f t="shared" si="7"/>
        <v>-1.9642407358752769E-16</v>
      </c>
      <c r="J36" s="123">
        <f t="shared" si="7"/>
        <v>-8.753681540313734E-17</v>
      </c>
      <c r="K36" s="124">
        <f t="shared" si="7"/>
        <v>-3.864430143406795E-16</v>
      </c>
    </row>
    <row r="37" spans="1:11" ht="15" customHeight="1">
      <c r="A37" s="117" t="s">
        <v>90</v>
      </c>
      <c r="B37" s="125">
        <f t="shared" ref="B37:K37" si="8">STDEV(B9:B34)</f>
        <v>2.5453952965556054E-2</v>
      </c>
      <c r="C37" s="126">
        <f t="shared" si="8"/>
        <v>7.9848001397717239E-3</v>
      </c>
      <c r="D37" s="127">
        <f t="shared" si="8"/>
        <v>3.5132686264352828E-2</v>
      </c>
      <c r="E37" s="121">
        <f t="shared" si="8"/>
        <v>0.99999999999999978</v>
      </c>
      <c r="F37" s="122">
        <f t="shared" si="8"/>
        <v>0.99999999999999889</v>
      </c>
      <c r="G37" s="123">
        <f t="shared" si="8"/>
        <v>1.0000000000000004</v>
      </c>
      <c r="H37" s="121">
        <f t="shared" si="8"/>
        <v>0.520928311519123</v>
      </c>
      <c r="I37" s="122">
        <f t="shared" si="8"/>
        <v>0.31805385639684969</v>
      </c>
      <c r="J37" s="123">
        <f t="shared" si="8"/>
        <v>0.40513335063165712</v>
      </c>
      <c r="K37" s="124">
        <f t="shared" si="8"/>
        <v>0.999999999999999</v>
      </c>
    </row>
    <row r="38" spans="1:11">
      <c r="B38" s="2"/>
      <c r="C38" s="2"/>
    </row>
    <row r="39" spans="1:11">
      <c r="B39" s="2"/>
      <c r="C39" s="2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workbookViewId="0">
      <selection activeCell="B4" sqref="B4"/>
    </sheetView>
  </sheetViews>
  <sheetFormatPr baseColWidth="10" defaultColWidth="16.5703125" defaultRowHeight="12.75"/>
  <cols>
    <col min="1" max="1" width="1.42578125" style="128" customWidth="1"/>
    <col min="2" max="2" width="17.42578125" style="17" customWidth="1"/>
    <col min="3" max="3" width="20" style="17" customWidth="1"/>
    <col min="4" max="4" width="16.5703125" style="17" customWidth="1"/>
    <col min="5" max="16384" width="16.5703125" style="17"/>
  </cols>
  <sheetData>
    <row r="1" spans="1:7" ht="23.25" customHeight="1">
      <c r="B1" s="60" t="str">
        <f>"Paiements CCS AC "&amp;Indice!C2</f>
        <v xml:space="preserve">Paiements CCS AC </v>
      </c>
      <c r="C1" s="60"/>
      <c r="D1" s="60"/>
      <c r="E1" s="60"/>
      <c r="F1" s="60"/>
      <c r="G1" s="60"/>
    </row>
    <row r="2" spans="1:7" ht="21" customHeight="1">
      <c r="A2" s="129"/>
      <c r="B2" s="130"/>
      <c r="C2" s="130"/>
      <c r="D2" s="130"/>
      <c r="E2" s="180" t="s">
        <v>91</v>
      </c>
      <c r="F2" s="181"/>
      <c r="G2" s="131">
        <v>243415835.01978701</v>
      </c>
    </row>
    <row r="3" spans="1:7" ht="20.25" customHeight="1">
      <c r="A3" s="129"/>
      <c r="B3" s="130"/>
      <c r="C3" s="130"/>
      <c r="D3" s="130"/>
      <c r="E3" s="130"/>
      <c r="F3" s="130"/>
      <c r="G3" s="20" t="str">
        <f>Info!$C$28</f>
        <v>FA_2013_20120910</v>
      </c>
    </row>
    <row r="4" spans="1:7" s="2" customFormat="1">
      <c r="A4" s="14"/>
      <c r="B4" s="132" t="s">
        <v>55</v>
      </c>
      <c r="C4" s="133" t="s">
        <v>57</v>
      </c>
      <c r="D4" s="133" t="s">
        <v>65</v>
      </c>
      <c r="E4" s="133" t="s">
        <v>68</v>
      </c>
      <c r="F4" s="133" t="s">
        <v>69</v>
      </c>
      <c r="G4" s="134" t="s">
        <v>70</v>
      </c>
    </row>
    <row r="5" spans="1:7" s="2" customFormat="1">
      <c r="A5" s="14"/>
      <c r="B5" s="135" t="s">
        <v>58</v>
      </c>
      <c r="C5" s="136"/>
      <c r="D5" s="136"/>
      <c r="E5" s="137" t="s">
        <v>92</v>
      </c>
      <c r="F5" s="137" t="s">
        <v>93</v>
      </c>
      <c r="G5" s="138" t="s">
        <v>94</v>
      </c>
    </row>
    <row r="6" spans="1:7" ht="38.25" customHeight="1">
      <c r="B6" s="139" t="s">
        <v>25</v>
      </c>
      <c r="C6" s="140" t="s">
        <v>95</v>
      </c>
      <c r="D6" s="140" t="s">
        <v>96</v>
      </c>
      <c r="E6" s="140" t="s">
        <v>97</v>
      </c>
      <c r="F6" s="140" t="s">
        <v>98</v>
      </c>
      <c r="G6" s="141" t="s">
        <v>99</v>
      </c>
    </row>
    <row r="7" spans="1:7">
      <c r="B7" s="25" t="s">
        <v>28</v>
      </c>
      <c r="C7" s="142">
        <f>CCS_B!B8</f>
        <v>1373068</v>
      </c>
      <c r="D7" s="143">
        <f>ROUND(Indice!K9,3)</f>
        <v>0.105</v>
      </c>
      <c r="E7" s="144">
        <f t="shared" ref="E7:E32" si="0">D7-D$35</f>
        <v>1.3360000000000001</v>
      </c>
      <c r="F7" s="142">
        <f t="shared" ref="F7:F32" si="1">IF(E7&gt;E$36,C7*(E7-E$36),0)</f>
        <v>144172.13999999966</v>
      </c>
      <c r="G7" s="145">
        <f t="shared" ref="G7:G32" si="2">F7/F$34*G$2</f>
        <v>9679828.7974603269</v>
      </c>
    </row>
    <row r="8" spans="1:7">
      <c r="B8" s="27" t="s">
        <v>29</v>
      </c>
      <c r="C8" s="146">
        <f>CCS_B!B9</f>
        <v>979802</v>
      </c>
      <c r="D8" s="147">
        <f>ROUND(Indice!K10,3)</f>
        <v>0.42599999999999999</v>
      </c>
      <c r="E8" s="148">
        <f t="shared" si="0"/>
        <v>1.657</v>
      </c>
      <c r="F8" s="146">
        <f t="shared" si="1"/>
        <v>417395.65199999971</v>
      </c>
      <c r="G8" s="149">
        <f t="shared" si="2"/>
        <v>28024266.353848502</v>
      </c>
    </row>
    <row r="9" spans="1:7">
      <c r="B9" s="29" t="s">
        <v>30</v>
      </c>
      <c r="C9" s="150">
        <f>CCS_B!B10</f>
        <v>377610</v>
      </c>
      <c r="D9" s="151">
        <f>ROUND(Indice!K11,3)</f>
        <v>-0.42</v>
      </c>
      <c r="E9" s="152">
        <f t="shared" si="0"/>
        <v>0.81100000000000017</v>
      </c>
      <c r="F9" s="150">
        <f t="shared" si="1"/>
        <v>0</v>
      </c>
      <c r="G9" s="153">
        <f t="shared" si="2"/>
        <v>0</v>
      </c>
    </row>
    <row r="10" spans="1:7">
      <c r="B10" s="27" t="s">
        <v>31</v>
      </c>
      <c r="C10" s="146">
        <f>CCS_B!B11</f>
        <v>35422</v>
      </c>
      <c r="D10" s="147">
        <f>ROUND(Indice!K12,3)</f>
        <v>-0.67200000000000004</v>
      </c>
      <c r="E10" s="148">
        <f t="shared" si="0"/>
        <v>0.55900000000000005</v>
      </c>
      <c r="F10" s="146">
        <f t="shared" si="1"/>
        <v>0</v>
      </c>
      <c r="G10" s="149">
        <f t="shared" si="2"/>
        <v>0</v>
      </c>
    </row>
    <row r="11" spans="1:7">
      <c r="B11" s="29" t="s">
        <v>32</v>
      </c>
      <c r="C11" s="150">
        <f>CCS_B!B12</f>
        <v>146730</v>
      </c>
      <c r="D11" s="151">
        <f>ROUND(Indice!K13,3)</f>
        <v>-0.98099999999999998</v>
      </c>
      <c r="E11" s="152">
        <f t="shared" si="0"/>
        <v>0.25000000000000011</v>
      </c>
      <c r="F11" s="150">
        <f t="shared" si="1"/>
        <v>0</v>
      </c>
      <c r="G11" s="153">
        <f t="shared" si="2"/>
        <v>0</v>
      </c>
    </row>
    <row r="12" spans="1:7">
      <c r="B12" s="27" t="s">
        <v>33</v>
      </c>
      <c r="C12" s="146">
        <f>CCS_B!B13</f>
        <v>35585</v>
      </c>
      <c r="D12" s="147">
        <f>ROUND(Indice!K14,3)</f>
        <v>-0.91400000000000003</v>
      </c>
      <c r="E12" s="148">
        <f t="shared" si="0"/>
        <v>0.31700000000000006</v>
      </c>
      <c r="F12" s="146">
        <f t="shared" si="1"/>
        <v>0</v>
      </c>
      <c r="G12" s="149">
        <f t="shared" si="2"/>
        <v>0</v>
      </c>
    </row>
    <row r="13" spans="1:7">
      <c r="B13" s="29" t="s">
        <v>34</v>
      </c>
      <c r="C13" s="150">
        <f>CCS_B!B14</f>
        <v>41024</v>
      </c>
      <c r="D13" s="151">
        <f>ROUND(Indice!K15,3)</f>
        <v>-1.2310000000000001</v>
      </c>
      <c r="E13" s="152">
        <f t="shared" si="0"/>
        <v>0</v>
      </c>
      <c r="F13" s="150">
        <f t="shared" si="1"/>
        <v>0</v>
      </c>
      <c r="G13" s="153">
        <f t="shared" si="2"/>
        <v>0</v>
      </c>
    </row>
    <row r="14" spans="1:7">
      <c r="B14" s="27" t="s">
        <v>35</v>
      </c>
      <c r="C14" s="146">
        <f>CCS_B!B15</f>
        <v>38608</v>
      </c>
      <c r="D14" s="147">
        <f>ROUND(Indice!K16,3)</f>
        <v>-2.5999999999999999E-2</v>
      </c>
      <c r="E14" s="148">
        <f t="shared" si="0"/>
        <v>1.2050000000000001</v>
      </c>
      <c r="F14" s="146">
        <f t="shared" si="1"/>
        <v>0</v>
      </c>
      <c r="G14" s="149">
        <f t="shared" si="2"/>
        <v>0</v>
      </c>
    </row>
    <row r="15" spans="1:7">
      <c r="B15" s="29" t="s">
        <v>36</v>
      </c>
      <c r="C15" s="150">
        <f>CCS_B!B16</f>
        <v>113105</v>
      </c>
      <c r="D15" s="151">
        <f>ROUND(Indice!K17,3)</f>
        <v>-0.437</v>
      </c>
      <c r="E15" s="152">
        <f t="shared" si="0"/>
        <v>0.79400000000000004</v>
      </c>
      <c r="F15" s="150">
        <f t="shared" si="1"/>
        <v>0</v>
      </c>
      <c r="G15" s="153">
        <f t="shared" si="2"/>
        <v>0</v>
      </c>
    </row>
    <row r="16" spans="1:7">
      <c r="B16" s="27" t="s">
        <v>37</v>
      </c>
      <c r="C16" s="146">
        <f>CCS_B!B17</f>
        <v>278493</v>
      </c>
      <c r="D16" s="147">
        <f>ROUND(Indice!K18,3)</f>
        <v>-0.35699999999999998</v>
      </c>
      <c r="E16" s="148">
        <f t="shared" si="0"/>
        <v>0.87400000000000011</v>
      </c>
      <c r="F16" s="146">
        <f t="shared" si="1"/>
        <v>0</v>
      </c>
      <c r="G16" s="149">
        <f t="shared" si="2"/>
        <v>0</v>
      </c>
    </row>
    <row r="17" spans="2:7">
      <c r="B17" s="29" t="s">
        <v>38</v>
      </c>
      <c r="C17" s="150">
        <f>CCS_B!B18</f>
        <v>255284</v>
      </c>
      <c r="D17" s="151">
        <f>ROUND(Indice!K19,3)</f>
        <v>-0.05</v>
      </c>
      <c r="E17" s="152">
        <f t="shared" si="0"/>
        <v>1.181</v>
      </c>
      <c r="F17" s="150">
        <f t="shared" si="1"/>
        <v>0</v>
      </c>
      <c r="G17" s="153">
        <f t="shared" si="2"/>
        <v>0</v>
      </c>
    </row>
    <row r="18" spans="2:7">
      <c r="B18" s="27" t="s">
        <v>39</v>
      </c>
      <c r="C18" s="146">
        <f>CCS_B!B19</f>
        <v>184950</v>
      </c>
      <c r="D18" s="147">
        <f>ROUND(Indice!K20,3)</f>
        <v>2.698</v>
      </c>
      <c r="E18" s="148">
        <f t="shared" si="0"/>
        <v>3.9290000000000003</v>
      </c>
      <c r="F18" s="146">
        <f t="shared" si="1"/>
        <v>498995.1</v>
      </c>
      <c r="G18" s="149">
        <f t="shared" si="2"/>
        <v>33502916.296946179</v>
      </c>
    </row>
    <row r="19" spans="2:7">
      <c r="B19" s="29" t="s">
        <v>40</v>
      </c>
      <c r="C19" s="150">
        <f>CCS_B!B20</f>
        <v>274404</v>
      </c>
      <c r="D19" s="151">
        <f>ROUND(Indice!K21,3)</f>
        <v>-0.16500000000000001</v>
      </c>
      <c r="E19" s="152">
        <f t="shared" si="0"/>
        <v>1.0660000000000001</v>
      </c>
      <c r="F19" s="150">
        <f t="shared" si="1"/>
        <v>0</v>
      </c>
      <c r="G19" s="153">
        <f t="shared" si="2"/>
        <v>0</v>
      </c>
    </row>
    <row r="20" spans="2:7">
      <c r="B20" s="27" t="s">
        <v>41</v>
      </c>
      <c r="C20" s="146">
        <f>CCS_B!B21</f>
        <v>76356</v>
      </c>
      <c r="D20" s="147">
        <f>ROUND(Indice!K22,3)</f>
        <v>0.36699999999999999</v>
      </c>
      <c r="E20" s="148">
        <f t="shared" si="0"/>
        <v>1.5980000000000001</v>
      </c>
      <c r="F20" s="146">
        <f t="shared" si="1"/>
        <v>28022.651999999984</v>
      </c>
      <c r="G20" s="149">
        <f t="shared" si="2"/>
        <v>1881462.4920654551</v>
      </c>
    </row>
    <row r="21" spans="2:7">
      <c r="B21" s="29" t="s">
        <v>42</v>
      </c>
      <c r="C21" s="150">
        <f>CCS_B!B22</f>
        <v>53017</v>
      </c>
      <c r="D21" s="151">
        <f>ROUND(Indice!K23,3)</f>
        <v>-0.46899999999999997</v>
      </c>
      <c r="E21" s="152">
        <f t="shared" si="0"/>
        <v>0.76200000000000012</v>
      </c>
      <c r="F21" s="150">
        <f t="shared" si="1"/>
        <v>0</v>
      </c>
      <c r="G21" s="153">
        <f t="shared" si="2"/>
        <v>0</v>
      </c>
    </row>
    <row r="22" spans="2:7">
      <c r="B22" s="27" t="s">
        <v>43</v>
      </c>
      <c r="C22" s="146">
        <f>CCS_B!B23</f>
        <v>15688</v>
      </c>
      <c r="D22" s="147">
        <f>ROUND(Indice!K24,3)</f>
        <v>-1.0149999999999999</v>
      </c>
      <c r="E22" s="148">
        <f t="shared" si="0"/>
        <v>0.21600000000000019</v>
      </c>
      <c r="F22" s="146">
        <f t="shared" si="1"/>
        <v>0</v>
      </c>
      <c r="G22" s="149">
        <f t="shared" si="2"/>
        <v>0</v>
      </c>
    </row>
    <row r="23" spans="2:7">
      <c r="B23" s="29" t="s">
        <v>44</v>
      </c>
      <c r="C23" s="150">
        <f>CCS_B!B24</f>
        <v>478907</v>
      </c>
      <c r="D23" s="151">
        <f>ROUND(Indice!K25,3)</f>
        <v>-0.41099999999999998</v>
      </c>
      <c r="E23" s="152">
        <f t="shared" si="0"/>
        <v>0.82000000000000006</v>
      </c>
      <c r="F23" s="150">
        <f t="shared" si="1"/>
        <v>0</v>
      </c>
      <c r="G23" s="153">
        <f t="shared" si="2"/>
        <v>0</v>
      </c>
    </row>
    <row r="24" spans="2:7">
      <c r="B24" s="27" t="s">
        <v>45</v>
      </c>
      <c r="C24" s="146">
        <f>CCS_B!B25</f>
        <v>192621</v>
      </c>
      <c r="D24" s="147">
        <f>ROUND(Indice!K26,3)</f>
        <v>-0.497</v>
      </c>
      <c r="E24" s="148">
        <f t="shared" si="0"/>
        <v>0.7340000000000001</v>
      </c>
      <c r="F24" s="146">
        <f t="shared" si="1"/>
        <v>0</v>
      </c>
      <c r="G24" s="149">
        <f t="shared" si="2"/>
        <v>0</v>
      </c>
    </row>
    <row r="25" spans="2:7">
      <c r="B25" s="29" t="s">
        <v>46</v>
      </c>
      <c r="C25" s="150">
        <f>CCS_B!B26</f>
        <v>611466</v>
      </c>
      <c r="D25" s="151">
        <f>ROUND(Indice!K27,3)</f>
        <v>-0.7</v>
      </c>
      <c r="E25" s="152">
        <f t="shared" si="0"/>
        <v>0.53100000000000014</v>
      </c>
      <c r="F25" s="150">
        <f t="shared" si="1"/>
        <v>0</v>
      </c>
      <c r="G25" s="153">
        <f t="shared" si="2"/>
        <v>0</v>
      </c>
    </row>
    <row r="26" spans="2:7">
      <c r="B26" s="27" t="s">
        <v>47</v>
      </c>
      <c r="C26" s="146">
        <f>CCS_B!B27</f>
        <v>248444</v>
      </c>
      <c r="D26" s="147">
        <f>ROUND(Indice!K28,3)</f>
        <v>-0.85299999999999998</v>
      </c>
      <c r="E26" s="148">
        <f t="shared" si="0"/>
        <v>0.37800000000000011</v>
      </c>
      <c r="F26" s="146">
        <f t="shared" si="1"/>
        <v>0</v>
      </c>
      <c r="G26" s="149">
        <f t="shared" si="2"/>
        <v>0</v>
      </c>
    </row>
    <row r="27" spans="2:7">
      <c r="B27" s="29" t="s">
        <v>48</v>
      </c>
      <c r="C27" s="150">
        <f>CCS_B!B28</f>
        <v>333753</v>
      </c>
      <c r="D27" s="151">
        <f>ROUND(Indice!K29,3)</f>
        <v>0.89700000000000002</v>
      </c>
      <c r="E27" s="152">
        <f t="shared" si="0"/>
        <v>2.1280000000000001</v>
      </c>
      <c r="F27" s="150">
        <f t="shared" si="1"/>
        <v>299376.44099999993</v>
      </c>
      <c r="G27" s="153">
        <f t="shared" si="2"/>
        <v>20100365.402587414</v>
      </c>
    </row>
    <row r="28" spans="2:7">
      <c r="B28" s="27" t="s">
        <v>49</v>
      </c>
      <c r="C28" s="146">
        <f>CCS_B!B29</f>
        <v>713281</v>
      </c>
      <c r="D28" s="147">
        <f>ROUND(Indice!K30,3)</f>
        <v>1.242</v>
      </c>
      <c r="E28" s="148">
        <f t="shared" si="0"/>
        <v>2.4729999999999999</v>
      </c>
      <c r="F28" s="146">
        <f t="shared" si="1"/>
        <v>885895.00199999963</v>
      </c>
      <c r="G28" s="149">
        <f t="shared" si="2"/>
        <v>59479674.449486494</v>
      </c>
    </row>
    <row r="29" spans="2:7">
      <c r="B29" s="29" t="s">
        <v>50</v>
      </c>
      <c r="C29" s="150">
        <f>CCS_B!B30</f>
        <v>312684</v>
      </c>
      <c r="D29" s="151">
        <f>ROUND(Indice!K31,3)</f>
        <v>-0.39300000000000002</v>
      </c>
      <c r="E29" s="152">
        <f t="shared" si="0"/>
        <v>0.83800000000000008</v>
      </c>
      <c r="F29" s="150">
        <f t="shared" si="1"/>
        <v>0</v>
      </c>
      <c r="G29" s="153">
        <f t="shared" si="2"/>
        <v>0</v>
      </c>
    </row>
    <row r="30" spans="2:7">
      <c r="B30" s="27" t="s">
        <v>51</v>
      </c>
      <c r="C30" s="146">
        <f>CCS_B!B31</f>
        <v>172085</v>
      </c>
      <c r="D30" s="147">
        <f>ROUND(Indice!K32,3)</f>
        <v>1.325</v>
      </c>
      <c r="E30" s="148">
        <f t="shared" si="0"/>
        <v>2.556</v>
      </c>
      <c r="F30" s="146">
        <f t="shared" si="1"/>
        <v>228012.62499999994</v>
      </c>
      <c r="G30" s="149">
        <f t="shared" si="2"/>
        <v>15308943.695082329</v>
      </c>
    </row>
    <row r="31" spans="2:7">
      <c r="B31" s="29" t="s">
        <v>52</v>
      </c>
      <c r="C31" s="150">
        <f>CCS_B!B32</f>
        <v>457715</v>
      </c>
      <c r="D31" s="151">
        <f>ROUND(Indice!K33,3)</f>
        <v>2.4409999999999998</v>
      </c>
      <c r="E31" s="152">
        <f t="shared" si="0"/>
        <v>3.6719999999999997</v>
      </c>
      <c r="F31" s="150">
        <f t="shared" si="1"/>
        <v>1117282.3149999997</v>
      </c>
      <c r="G31" s="153">
        <f t="shared" si="2"/>
        <v>75015197.30254516</v>
      </c>
    </row>
    <row r="32" spans="2:7" ht="13.5" customHeight="1">
      <c r="B32" s="108" t="s">
        <v>53</v>
      </c>
      <c r="C32" s="154">
        <f>CCS_B!B33</f>
        <v>70032</v>
      </c>
      <c r="D32" s="155">
        <f>ROUND(Indice!K34,3)</f>
        <v>0.09</v>
      </c>
      <c r="E32" s="156">
        <f t="shared" si="0"/>
        <v>1.3210000000000002</v>
      </c>
      <c r="F32" s="154">
        <f t="shared" si="1"/>
        <v>6302.8799999999901</v>
      </c>
      <c r="G32" s="157">
        <f t="shared" si="2"/>
        <v>423180.22976517375</v>
      </c>
    </row>
    <row r="33" spans="2:7" ht="13.5" customHeight="1">
      <c r="B33" s="128"/>
      <c r="C33" s="128"/>
      <c r="D33" s="128"/>
      <c r="E33" s="152"/>
      <c r="F33" s="150"/>
      <c r="G33" s="150"/>
    </row>
    <row r="34" spans="2:7">
      <c r="B34" s="158" t="s">
        <v>100</v>
      </c>
      <c r="C34" s="159">
        <f>SUM(C7:C32)</f>
        <v>7870134</v>
      </c>
      <c r="D34" s="160"/>
      <c r="E34" s="160"/>
      <c r="F34" s="159">
        <f>SUM(F7:F32)</f>
        <v>3625454.8069999982</v>
      </c>
      <c r="G34" s="161">
        <f>SUM(G7:G32)</f>
        <v>243415835.01978704</v>
      </c>
    </row>
    <row r="35" spans="2:7">
      <c r="B35" s="162" t="s">
        <v>101</v>
      </c>
      <c r="C35" s="128"/>
      <c r="D35" s="152">
        <f>MIN(D7:D32)</f>
        <v>-1.2310000000000001</v>
      </c>
      <c r="E35" s="152">
        <f>MIN(E7:E32)</f>
        <v>0</v>
      </c>
      <c r="F35" s="128"/>
      <c r="G35" s="163"/>
    </row>
    <row r="36" spans="2:7" ht="13.5" customHeight="1">
      <c r="B36" s="164" t="s">
        <v>102</v>
      </c>
      <c r="C36" s="165"/>
      <c r="D36" s="156">
        <f>AVERAGE(D7:D32)</f>
        <v>5.3376106953132529E-18</v>
      </c>
      <c r="E36" s="156">
        <f>AVERAGE(E7:E32)</f>
        <v>1.2310000000000003</v>
      </c>
      <c r="F36" s="165"/>
      <c r="G36" s="166"/>
    </row>
  </sheetData>
  <mergeCells count="1"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CCS_A</vt:lpstr>
      <vt:lpstr>CCS_B</vt:lpstr>
      <vt:lpstr>CCS_C</vt:lpstr>
      <vt:lpstr>Indice</vt:lpstr>
      <vt:lpstr>CCS_AC_Total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2012-04-10T14:33:22Z</cp:lastPrinted>
  <dcterms:created xsi:type="dcterms:W3CDTF">2006-05-21T10:23:50Z</dcterms:created>
  <dcterms:modified xsi:type="dcterms:W3CDTF">2012-09-25T10:06:14Z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