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135" yWindow="75" windowWidth="19170" windowHeight="11760"/>
  </bookViews>
  <sheets>
    <sheet name="Paiements" sheetId="1" r:id="rId1"/>
    <sheet name="Paiements_par_habitant" sheetId="2" r:id="rId2"/>
  </sheets>
  <definedNames>
    <definedName name="B">#REF!</definedName>
    <definedName name="_xlnm.Print_Area">Paiements!$A$1:$R$33</definedName>
    <definedName name="RI">#REF!</definedName>
    <definedName name="sse">#REF!</definedName>
    <definedName name="Summe">#REF!</definedName>
    <definedName name="x">#REF!</definedName>
  </definedNames>
  <calcPr calcId="125725"/>
</workbook>
</file>

<file path=xl/calcChain.xml><?xml version="1.0" encoding="utf-8"?>
<calcChain xmlns="http://schemas.openxmlformats.org/spreadsheetml/2006/main">
  <c r="G30" i="2"/>
  <c r="F30"/>
  <c r="E30"/>
  <c r="H30" s="1"/>
  <c r="C30"/>
  <c r="G29"/>
  <c r="F29"/>
  <c r="E29"/>
  <c r="H29" s="1"/>
  <c r="C29"/>
  <c r="G28"/>
  <c r="F28"/>
  <c r="E28"/>
  <c r="H28" s="1"/>
  <c r="C28"/>
  <c r="G27"/>
  <c r="F27"/>
  <c r="E27"/>
  <c r="H27" s="1"/>
  <c r="C27"/>
  <c r="G26"/>
  <c r="F26"/>
  <c r="E26"/>
  <c r="H26" s="1"/>
  <c r="C26"/>
  <c r="G25"/>
  <c r="F25"/>
  <c r="E25"/>
  <c r="H25" s="1"/>
  <c r="C25"/>
  <c r="G24"/>
  <c r="F24"/>
  <c r="E24"/>
  <c r="H24" s="1"/>
  <c r="C24"/>
  <c r="G23"/>
  <c r="F23"/>
  <c r="E23"/>
  <c r="H23" s="1"/>
  <c r="C23"/>
  <c r="G22"/>
  <c r="F22"/>
  <c r="E22"/>
  <c r="H22" s="1"/>
  <c r="C22"/>
  <c r="G21"/>
  <c r="F21"/>
  <c r="E21"/>
  <c r="H21" s="1"/>
  <c r="C21"/>
  <c r="G20"/>
  <c r="F20"/>
  <c r="E20"/>
  <c r="H20" s="1"/>
  <c r="C20"/>
  <c r="G19"/>
  <c r="F19"/>
  <c r="E19"/>
  <c r="H19" s="1"/>
  <c r="C19"/>
  <c r="G18"/>
  <c r="F18"/>
  <c r="E18"/>
  <c r="H18" s="1"/>
  <c r="C18"/>
  <c r="G17"/>
  <c r="F17"/>
  <c r="E17"/>
  <c r="H17" s="1"/>
  <c r="C17"/>
  <c r="G16"/>
  <c r="F16"/>
  <c r="E16"/>
  <c r="H16" s="1"/>
  <c r="C16"/>
  <c r="G15"/>
  <c r="F15"/>
  <c r="E15"/>
  <c r="H15" s="1"/>
  <c r="C15"/>
  <c r="G14"/>
  <c r="F14"/>
  <c r="E14"/>
  <c r="H14" s="1"/>
  <c r="C14"/>
  <c r="G13"/>
  <c r="F13"/>
  <c r="E13"/>
  <c r="H13" s="1"/>
  <c r="C13"/>
  <c r="G12"/>
  <c r="F12"/>
  <c r="E12"/>
  <c r="H12" s="1"/>
  <c r="C12"/>
  <c r="G11"/>
  <c r="F11"/>
  <c r="E11"/>
  <c r="H11" s="1"/>
  <c r="C11"/>
  <c r="G10"/>
  <c r="F10"/>
  <c r="E10"/>
  <c r="H10" s="1"/>
  <c r="C10"/>
  <c r="G9"/>
  <c r="F9"/>
  <c r="E9"/>
  <c r="H9" s="1"/>
  <c r="C9"/>
  <c r="G8"/>
  <c r="F8"/>
  <c r="E8"/>
  <c r="H8" s="1"/>
  <c r="C8"/>
  <c r="G7"/>
  <c r="F7"/>
  <c r="E7"/>
  <c r="H7" s="1"/>
  <c r="C7"/>
  <c r="G6"/>
  <c r="F6"/>
  <c r="E6"/>
  <c r="H6" s="1"/>
  <c r="C6"/>
  <c r="G5"/>
  <c r="F5"/>
  <c r="E5"/>
  <c r="H5" s="1"/>
  <c r="C5"/>
  <c r="L3"/>
  <c r="J3"/>
  <c r="L2"/>
  <c r="B1"/>
  <c r="P32" i="1"/>
  <c r="O32"/>
  <c r="L32"/>
  <c r="K32"/>
  <c r="J32"/>
  <c r="F32"/>
  <c r="E32"/>
  <c r="D32"/>
  <c r="Q31"/>
  <c r="I30" i="2" s="1"/>
  <c r="M31" i="1"/>
  <c r="H31"/>
  <c r="G31"/>
  <c r="D30" i="2" s="1"/>
  <c r="Q30" i="1"/>
  <c r="I29" i="2" s="1"/>
  <c r="M30" i="1"/>
  <c r="H30"/>
  <c r="G30"/>
  <c r="D29" i="2" s="1"/>
  <c r="Q29" i="1"/>
  <c r="I28" i="2" s="1"/>
  <c r="M29" i="1"/>
  <c r="H29"/>
  <c r="G29"/>
  <c r="D28" i="2" s="1"/>
  <c r="Q28" i="1"/>
  <c r="I27" i="2" s="1"/>
  <c r="M28" i="1"/>
  <c r="H28"/>
  <c r="G28"/>
  <c r="D27" i="2" s="1"/>
  <c r="Q27" i="1"/>
  <c r="I26" i="2" s="1"/>
  <c r="M27" i="1"/>
  <c r="H27"/>
  <c r="G27"/>
  <c r="D26" i="2" s="1"/>
  <c r="Q26" i="1"/>
  <c r="I25" i="2" s="1"/>
  <c r="M26" i="1"/>
  <c r="H26"/>
  <c r="G26"/>
  <c r="D25" i="2" s="1"/>
  <c r="Q25" i="1"/>
  <c r="I24" i="2" s="1"/>
  <c r="M25" i="1"/>
  <c r="H25"/>
  <c r="G25"/>
  <c r="D24" i="2" s="1"/>
  <c r="Q24" i="1"/>
  <c r="I23" i="2" s="1"/>
  <c r="M24" i="1"/>
  <c r="H24"/>
  <c r="G24"/>
  <c r="D23" i="2" s="1"/>
  <c r="Q23" i="1"/>
  <c r="I22" i="2" s="1"/>
  <c r="M23" i="1"/>
  <c r="H23"/>
  <c r="G23"/>
  <c r="D22" i="2" s="1"/>
  <c r="Q22" i="1"/>
  <c r="I21" i="2" s="1"/>
  <c r="M22" i="1"/>
  <c r="H22"/>
  <c r="G22"/>
  <c r="D21" i="2" s="1"/>
  <c r="Q21" i="1"/>
  <c r="I20" i="2" s="1"/>
  <c r="M21" i="1"/>
  <c r="H21"/>
  <c r="G21"/>
  <c r="D20" i="2" s="1"/>
  <c r="Q20" i="1"/>
  <c r="I19" i="2" s="1"/>
  <c r="M20" i="1"/>
  <c r="H20"/>
  <c r="G20"/>
  <c r="D19" i="2" s="1"/>
  <c r="Q19" i="1"/>
  <c r="I18" i="2" s="1"/>
  <c r="M19" i="1"/>
  <c r="H19"/>
  <c r="G19"/>
  <c r="D18" i="2" s="1"/>
  <c r="Q18" i="1"/>
  <c r="I17" i="2" s="1"/>
  <c r="M18" i="1"/>
  <c r="H18"/>
  <c r="G18"/>
  <c r="D17" i="2" s="1"/>
  <c r="Q17" i="1"/>
  <c r="I16" i="2" s="1"/>
  <c r="M17" i="1"/>
  <c r="H17"/>
  <c r="G17"/>
  <c r="D16" i="2" s="1"/>
  <c r="Q16" i="1"/>
  <c r="I15" i="2" s="1"/>
  <c r="M16" i="1"/>
  <c r="H16"/>
  <c r="G16"/>
  <c r="D15" i="2" s="1"/>
  <c r="Q15" i="1"/>
  <c r="I14" i="2" s="1"/>
  <c r="M15" i="1"/>
  <c r="H15"/>
  <c r="G15"/>
  <c r="D14" i="2" s="1"/>
  <c r="Q14" i="1"/>
  <c r="I13" i="2" s="1"/>
  <c r="M14" i="1"/>
  <c r="H14"/>
  <c r="G14"/>
  <c r="D13" i="2" s="1"/>
  <c r="Q13" i="1"/>
  <c r="I12" i="2" s="1"/>
  <c r="M13" i="1"/>
  <c r="H13"/>
  <c r="G13"/>
  <c r="D12" i="2" s="1"/>
  <c r="Q12" i="1"/>
  <c r="I11" i="2" s="1"/>
  <c r="M12" i="1"/>
  <c r="H12"/>
  <c r="G12"/>
  <c r="D11" i="2" s="1"/>
  <c r="Q11" i="1"/>
  <c r="I10" i="2" s="1"/>
  <c r="M11" i="1"/>
  <c r="H11"/>
  <c r="G11"/>
  <c r="D10" i="2" s="1"/>
  <c r="Q10" i="1"/>
  <c r="I9" i="2" s="1"/>
  <c r="M10" i="1"/>
  <c r="H10"/>
  <c r="G10"/>
  <c r="D9" i="2" s="1"/>
  <c r="Q9" i="1"/>
  <c r="I8" i="2" s="1"/>
  <c r="M9" i="1"/>
  <c r="H9"/>
  <c r="G9"/>
  <c r="D8" i="2" s="1"/>
  <c r="Q8" i="1"/>
  <c r="I7" i="2" s="1"/>
  <c r="M8" i="1"/>
  <c r="H8"/>
  <c r="G8"/>
  <c r="D7" i="2" s="1"/>
  <c r="Q7" i="1"/>
  <c r="I6" i="2" s="1"/>
  <c r="M7" i="1"/>
  <c r="H7"/>
  <c r="G7"/>
  <c r="D6" i="2" s="1"/>
  <c r="Q6" i="1"/>
  <c r="I5" i="2" s="1"/>
  <c r="M6" i="1"/>
  <c r="M32" s="1"/>
  <c r="H6"/>
  <c r="H32" s="1"/>
  <c r="G6"/>
  <c r="D5" i="2" s="1"/>
  <c r="R3" i="1"/>
  <c r="B1"/>
  <c r="N6" l="1"/>
  <c r="N7"/>
  <c r="R7" s="1"/>
  <c r="J6" i="2" s="1"/>
  <c r="N8" i="1"/>
  <c r="R8" s="1"/>
  <c r="J7" i="2" s="1"/>
  <c r="N9" i="1"/>
  <c r="R9" s="1"/>
  <c r="J8" i="2" s="1"/>
  <c r="N10" i="1"/>
  <c r="R10" s="1"/>
  <c r="J9" i="2" s="1"/>
  <c r="N11" i="1"/>
  <c r="R11" s="1"/>
  <c r="J10" i="2" s="1"/>
  <c r="N12" i="1"/>
  <c r="R12" s="1"/>
  <c r="J11" i="2" s="1"/>
  <c r="N13" i="1"/>
  <c r="R13" s="1"/>
  <c r="J12" i="2" s="1"/>
  <c r="N14" i="1"/>
  <c r="R14" s="1"/>
  <c r="J13" i="2" s="1"/>
  <c r="N15" i="1"/>
  <c r="R15" s="1"/>
  <c r="J14" i="2" s="1"/>
  <c r="N16" i="1"/>
  <c r="R16" s="1"/>
  <c r="J15" i="2" s="1"/>
  <c r="N17" i="1"/>
  <c r="R17" s="1"/>
  <c r="J16" i="2" s="1"/>
  <c r="N18" i="1"/>
  <c r="R18" s="1"/>
  <c r="J17" i="2" s="1"/>
  <c r="N19" i="1"/>
  <c r="R19" s="1"/>
  <c r="J18" i="2" s="1"/>
  <c r="N20" i="1"/>
  <c r="R20" s="1"/>
  <c r="J19" i="2" s="1"/>
  <c r="N21" i="1"/>
  <c r="R21" s="1"/>
  <c r="J20" i="2" s="1"/>
  <c r="N22" i="1"/>
  <c r="R22" s="1"/>
  <c r="J21" i="2" s="1"/>
  <c r="N23" i="1"/>
  <c r="R23" s="1"/>
  <c r="J22" i="2" s="1"/>
  <c r="N24" i="1"/>
  <c r="R24" s="1"/>
  <c r="J23" i="2" s="1"/>
  <c r="N25" i="1"/>
  <c r="R25" s="1"/>
  <c r="J24" i="2" s="1"/>
  <c r="N26" i="1"/>
  <c r="R26" s="1"/>
  <c r="J25" i="2" s="1"/>
  <c r="N27" i="1"/>
  <c r="R27" s="1"/>
  <c r="J26" i="2" s="1"/>
  <c r="N28" i="1"/>
  <c r="R28" s="1"/>
  <c r="J27" i="2" s="1"/>
  <c r="N29" i="1"/>
  <c r="R29" s="1"/>
  <c r="J28" i="2" s="1"/>
  <c r="N30" i="1"/>
  <c r="R30" s="1"/>
  <c r="J29" i="2" s="1"/>
  <c r="N31" i="1"/>
  <c r="R31" s="1"/>
  <c r="J30" i="2" s="1"/>
  <c r="G32" i="1"/>
  <c r="Q32"/>
  <c r="N32" l="1"/>
  <c r="R6"/>
  <c r="J5" i="2" l="1"/>
  <c r="R32" i="1"/>
</calcChain>
</file>

<file path=xl/sharedStrings.xml><?xml version="1.0" encoding="utf-8"?>
<sst xmlns="http://schemas.openxmlformats.org/spreadsheetml/2006/main" count="95" uniqueCount="83">
  <si>
    <t>en CHF 1'000; (+) charge pour le canton; (-) allégement pour le canton</t>
  </si>
  <si>
    <t>IR</t>
  </si>
  <si>
    <t>Péréquation des ressources</t>
  </si>
  <si>
    <t>Indice RFS 
après PR</t>
  </si>
  <si>
    <t>Compensation des charges excessives</t>
  </si>
  <si>
    <t>Total
PR + CC</t>
  </si>
  <si>
    <t>Compensation des cas de rigueur</t>
  </si>
  <si>
    <t>horizontale</t>
  </si>
  <si>
    <t>verticale</t>
  </si>
  <si>
    <t>Total</t>
  </si>
  <si>
    <t>CCG</t>
  </si>
  <si>
    <t>CCS A-C</t>
  </si>
  <si>
    <t>CCS F</t>
  </si>
  <si>
    <t>Charge</t>
  </si>
  <si>
    <t>Allégement</t>
  </si>
  <si>
    <t>Charge - Allégement</t>
  </si>
  <si>
    <t>versé</t>
  </si>
  <si>
    <t>perçu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</si>
  <si>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</si>
  <si>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</si>
  <si>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</si>
  <si>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</si>
  <si>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</si>
  <si>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</si>
  <si>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</si>
  <si>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</si>
  <si>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</si>
  <si>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</si>
  <si>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</si>
  <si>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</si>
  <si>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</si>
  <si>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</si>
  <si>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</si>
  <si>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</si>
  <si>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</si>
  <si>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</si>
  <si>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</si>
  <si>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</si>
  <si>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</si>
  <si>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</si>
  <si>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</si>
  <si>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</si>
  <si>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</si>
  <si>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</si>
  <si>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IR = indice des ressources; PR = péréquation des ressources; CCS = compensation des charges excessives dues à des facteurs socio-démographiques; A-C = domaines pauvreté, vieillesse, intégration des étrangers; F = problématique des villes-centres; CCG = compensation des charges excessives dues à des facteurs géo-topographiques; RFS = recettes fiscales standardisées</t>
  </si>
  <si>
    <t>Environnement</t>
  </si>
  <si>
    <t>Produktion</t>
  </si>
  <si>
    <t>Type</t>
  </si>
  <si>
    <t>Simulation</t>
  </si>
  <si>
    <t>WS</t>
  </si>
  <si>
    <t>FA_2012_20120430_alpha0.7</t>
  </si>
  <si>
    <t>SWS</t>
  </si>
  <si>
    <t>ZA_2012_20120501</t>
  </si>
  <si>
    <t>AnRef</t>
  </si>
  <si>
    <t>en CHF; (+) charge pour le canton; (-) allégement pour le canton</t>
  </si>
  <si>
    <t>Compen-sation des cas de rigueur</t>
  </si>
  <si>
    <t>Zurich</t>
  </si>
  <si>
    <t>Berne</t>
  </si>
  <si>
    <t>Lucerne</t>
  </si>
  <si>
    <t>Uri</t>
  </si>
  <si>
    <t>Schwyz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</si>
  <si>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</si>
  <si>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</si>
  <si>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</si>
  <si>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</si>
  <si>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</si>
  <si>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</si>
  <si>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</si>
  <si>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</si>
  <si>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</si>
  <si>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</si>
  <si>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</si>
  <si>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</si>
  <si>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</si>
  <si>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</si>
  <si>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</si>
  <si>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</si>
  <si>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</si>
  <si>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</si>
  <si>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</si>
  <si>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</si>
  <si>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</si>
  <si>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Les différences éventuelles sont dues à la présentation en nombres ronds</t>
  </si>
</sst>
</file>

<file path=xl/styles.xml><?xml version="1.0" encoding="utf-8"?>
<styleSheet xmlns="http://schemas.openxmlformats.org/spreadsheetml/2006/main">
  <numFmts count="2">
    <numFmt numFmtId="166" formatCode="#,##0.0"/>
    <numFmt numFmtId="167" formatCode="0.0"/>
  </numFmts>
  <fonts count="9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i/>
      <sz val="8"/>
      <color rgb="FF000000"/>
      <name val="Arial"/>
      <family val="2"/>
    </font>
    <font>
      <i/>
      <sz val="8"/>
      <color rgb="FF3333FF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 style="hair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 style="thin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 style="thin">
        <color rgb="FF000000"/>
      </right>
      <top/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auto="1"/>
      </right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/>
      <right/>
      <top style="thin">
        <color auto="1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indexed="64"/>
      </left>
      <right/>
      <top/>
      <bottom style="thin">
        <color rgb="FF000000"/>
      </bottom>
      <diagonal/>
    </border>
    <border>
      <left style="hair">
        <color indexed="64"/>
      </left>
      <right style="thin">
        <color auto="1"/>
      </right>
      <top/>
      <bottom style="thin">
        <color rgb="FF000000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4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166" fontId="2" fillId="2" borderId="10" xfId="0" applyNumberFormat="1" applyFont="1" applyFill="1" applyBorder="1" applyAlignment="1">
      <alignment vertical="center"/>
    </xf>
    <xf numFmtId="3" fontId="0" fillId="2" borderId="11" xfId="0" applyNumberFormat="1" applyFont="1" applyFill="1" applyBorder="1" applyAlignment="1">
      <alignment vertical="center"/>
    </xf>
    <xf numFmtId="3" fontId="0" fillId="2" borderId="12" xfId="0" applyNumberFormat="1" applyFont="1" applyFill="1" applyBorder="1" applyAlignment="1">
      <alignment vertical="center"/>
    </xf>
    <xf numFmtId="3" fontId="0" fillId="2" borderId="13" xfId="0" applyNumberFormat="1" applyFont="1" applyFill="1" applyBorder="1" applyAlignment="1">
      <alignment vertical="center"/>
    </xf>
    <xf numFmtId="3" fontId="0" fillId="2" borderId="14" xfId="0" applyNumberFormat="1" applyFont="1" applyFill="1" applyBorder="1" applyAlignment="1">
      <alignment vertical="center"/>
    </xf>
    <xf numFmtId="3" fontId="0" fillId="2" borderId="15" xfId="0" applyNumberFormat="1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3" fontId="1" fillId="2" borderId="16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horizontal="center" vertical="center"/>
    </xf>
    <xf numFmtId="166" fontId="2" fillId="2" borderId="18" xfId="0" applyNumberFormat="1" applyFont="1" applyFill="1" applyBorder="1" applyAlignment="1">
      <alignment vertical="center"/>
    </xf>
    <xf numFmtId="3" fontId="0" fillId="2" borderId="19" xfId="0" applyNumberFormat="1" applyFont="1" applyFill="1" applyBorder="1" applyAlignment="1">
      <alignment vertical="center"/>
    </xf>
    <xf numFmtId="3" fontId="0" fillId="2" borderId="20" xfId="0" applyNumberFormat="1" applyFont="1" applyFill="1" applyBorder="1" applyAlignment="1">
      <alignment vertical="center"/>
    </xf>
    <xf numFmtId="3" fontId="0" fillId="2" borderId="21" xfId="0" applyNumberFormat="1" applyFont="1" applyFill="1" applyBorder="1" applyAlignment="1">
      <alignment vertical="center"/>
    </xf>
    <xf numFmtId="3" fontId="0" fillId="2" borderId="22" xfId="0" applyNumberFormat="1" applyFont="1" applyFill="1" applyBorder="1" applyAlignment="1">
      <alignment vertical="center"/>
    </xf>
    <xf numFmtId="3" fontId="0" fillId="2" borderId="23" xfId="0" applyNumberFormat="1" applyFont="1" applyFill="1" applyBorder="1" applyAlignment="1">
      <alignment vertical="center"/>
    </xf>
    <xf numFmtId="3" fontId="0" fillId="2" borderId="24" xfId="0" applyNumberFormat="1" applyFont="1" applyFill="1" applyBorder="1" applyAlignment="1">
      <alignment vertical="center"/>
    </xf>
    <xf numFmtId="3" fontId="1" fillId="2" borderId="25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166" fontId="2" fillId="0" borderId="27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167" fontId="2" fillId="0" borderId="27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3" fontId="1" fillId="0" borderId="28" xfId="0" applyNumberFormat="1" applyFont="1" applyFill="1" applyBorder="1" applyAlignment="1">
      <alignment vertical="center"/>
    </xf>
    <xf numFmtId="3" fontId="1" fillId="0" borderId="2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right" vertical="center"/>
    </xf>
    <xf numFmtId="3" fontId="7" fillId="0" borderId="30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1" fontId="7" fillId="0" borderId="3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wrapText="1"/>
    </xf>
    <xf numFmtId="0" fontId="1" fillId="0" borderId="38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left" vertical="center"/>
    </xf>
    <xf numFmtId="166" fontId="2" fillId="0" borderId="42" xfId="0" applyNumberFormat="1" applyFont="1" applyFill="1" applyBorder="1" applyAlignment="1">
      <alignment vertical="center"/>
    </xf>
    <xf numFmtId="3" fontId="0" fillId="0" borderId="43" xfId="0" applyNumberFormat="1" applyFont="1" applyFill="1" applyBorder="1" applyAlignment="1">
      <alignment horizontal="right" vertical="center" indent="1"/>
    </xf>
    <xf numFmtId="3" fontId="0" fillId="0" borderId="44" xfId="0" applyNumberFormat="1" applyFont="1" applyFill="1" applyBorder="1" applyAlignment="1">
      <alignment horizontal="right" vertical="center" indent="1"/>
    </xf>
    <xf numFmtId="3" fontId="0" fillId="0" borderId="45" xfId="0" applyNumberFormat="1" applyFont="1" applyFill="1" applyBorder="1" applyAlignment="1">
      <alignment horizontal="right" vertical="center" indent="1"/>
    </xf>
    <xf numFmtId="3" fontId="0" fillId="0" borderId="46" xfId="0" applyNumberFormat="1" applyFont="1" applyFill="1" applyBorder="1" applyAlignment="1">
      <alignment horizontal="right" vertical="center" indent="1"/>
    </xf>
    <xf numFmtId="3" fontId="0" fillId="0" borderId="38" xfId="0" applyNumberFormat="1" applyFont="1" applyFill="1" applyBorder="1" applyAlignment="1">
      <alignment horizontal="right" vertical="center" indent="1"/>
    </xf>
    <xf numFmtId="3" fontId="1" fillId="0" borderId="38" xfId="0" applyNumberFormat="1" applyFont="1" applyFill="1" applyBorder="1" applyAlignment="1">
      <alignment horizontal="right" vertical="center" indent="1"/>
    </xf>
    <xf numFmtId="3" fontId="2" fillId="0" borderId="10" xfId="0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 horizontal="left" vertical="center"/>
    </xf>
    <xf numFmtId="3" fontId="0" fillId="2" borderId="16" xfId="0" applyNumberFormat="1" applyFont="1" applyFill="1" applyBorder="1" applyAlignment="1">
      <alignment horizontal="right" vertical="center" indent="1"/>
    </xf>
    <xf numFmtId="3" fontId="0" fillId="2" borderId="47" xfId="0" applyNumberFormat="1" applyFont="1" applyFill="1" applyBorder="1" applyAlignment="1">
      <alignment horizontal="right" vertical="center" indent="1"/>
    </xf>
    <xf numFmtId="3" fontId="0" fillId="2" borderId="48" xfId="0" applyNumberFormat="1" applyFont="1" applyFill="1" applyBorder="1" applyAlignment="1">
      <alignment horizontal="right" vertical="center" indent="1"/>
    </xf>
    <xf numFmtId="3" fontId="0" fillId="2" borderId="49" xfId="0" applyNumberFormat="1" applyFont="1" applyFill="1" applyBorder="1" applyAlignment="1">
      <alignment horizontal="right" vertical="center" indent="1"/>
    </xf>
    <xf numFmtId="3" fontId="0" fillId="2" borderId="10" xfId="0" applyNumberFormat="1" applyFont="1" applyFill="1" applyBorder="1" applyAlignment="1">
      <alignment horizontal="right" vertical="center" indent="1"/>
    </xf>
    <xf numFmtId="3" fontId="1" fillId="2" borderId="10" xfId="0" applyNumberFormat="1" applyFont="1" applyFill="1" applyBorder="1" applyAlignment="1">
      <alignment horizontal="right" vertical="center" indent="1"/>
    </xf>
    <xf numFmtId="3" fontId="2" fillId="2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3" fontId="0" fillId="0" borderId="16" xfId="0" applyNumberFormat="1" applyFont="1" applyFill="1" applyBorder="1" applyAlignment="1">
      <alignment horizontal="right" vertical="center" indent="1"/>
    </xf>
    <xf numFmtId="3" fontId="0" fillId="0" borderId="47" xfId="0" applyNumberFormat="1" applyFont="1" applyFill="1" applyBorder="1" applyAlignment="1">
      <alignment horizontal="right" vertical="center" indent="1"/>
    </xf>
    <xf numFmtId="3" fontId="0" fillId="0" borderId="48" xfId="0" applyNumberFormat="1" applyFont="1" applyFill="1" applyBorder="1" applyAlignment="1">
      <alignment horizontal="right" vertical="center" indent="1"/>
    </xf>
    <xf numFmtId="3" fontId="0" fillId="0" borderId="49" xfId="0" applyNumberFormat="1" applyFont="1" applyFill="1" applyBorder="1" applyAlignment="1">
      <alignment horizontal="right" vertical="center" indent="1"/>
    </xf>
    <xf numFmtId="3" fontId="0" fillId="0" borderId="10" xfId="0" applyNumberFormat="1" applyFont="1" applyFill="1" applyBorder="1" applyAlignment="1">
      <alignment horizontal="right" vertical="center" indent="1"/>
    </xf>
    <xf numFmtId="3" fontId="1" fillId="0" borderId="10" xfId="0" applyNumberFormat="1" applyFont="1" applyFill="1" applyBorder="1" applyAlignment="1">
      <alignment horizontal="right" vertical="center" indent="1"/>
    </xf>
    <xf numFmtId="0" fontId="0" fillId="0" borderId="16" xfId="0" applyFont="1" applyFill="1" applyBorder="1" applyAlignment="1">
      <alignment vertical="center"/>
    </xf>
    <xf numFmtId="0" fontId="0" fillId="2" borderId="50" xfId="0" applyFont="1" applyFill="1" applyBorder="1" applyAlignment="1">
      <alignment horizontal="left" vertical="center"/>
    </xf>
    <xf numFmtId="166" fontId="2" fillId="2" borderId="50" xfId="0" applyNumberFormat="1" applyFont="1" applyFill="1" applyBorder="1" applyAlignment="1">
      <alignment vertical="center"/>
    </xf>
    <xf numFmtId="3" fontId="0" fillId="2" borderId="50" xfId="0" applyNumberFormat="1" applyFont="1" applyFill="1" applyBorder="1" applyAlignment="1">
      <alignment horizontal="right" vertical="center" indent="1"/>
    </xf>
    <xf numFmtId="3" fontId="0" fillId="2" borderId="18" xfId="0" applyNumberFormat="1" applyFont="1" applyFill="1" applyBorder="1" applyAlignment="1">
      <alignment horizontal="right" vertical="center" indent="1"/>
    </xf>
    <xf numFmtId="3" fontId="1" fillId="2" borderId="50" xfId="0" applyNumberFormat="1" applyFont="1" applyFill="1" applyBorder="1" applyAlignment="1">
      <alignment horizontal="right" vertical="center" indent="1"/>
    </xf>
    <xf numFmtId="3" fontId="2" fillId="2" borderId="5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3" fontId="0" fillId="2" borderId="17" xfId="0" applyNumberFormat="1" applyFont="1" applyFill="1" applyBorder="1" applyAlignment="1">
      <alignment horizontal="right" vertical="center" indent="1"/>
    </xf>
    <xf numFmtId="3" fontId="0" fillId="2" borderId="51" xfId="0" applyNumberFormat="1" applyFont="1" applyFill="1" applyBorder="1" applyAlignment="1">
      <alignment horizontal="right" vertical="center" indent="1"/>
    </xf>
    <xf numFmtId="3" fontId="0" fillId="2" borderId="52" xfId="0" applyNumberFormat="1" applyFont="1" applyFill="1" applyBorder="1" applyAlignment="1">
      <alignment horizontal="right" vertical="center" indent="1"/>
    </xf>
  </cellXfs>
  <cellStyles count="1">
    <cellStyle name="Standard" xfId="0" builtinId="0"/>
  </cellStyles>
  <dxfs count="10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35"/>
  <sheetViews>
    <sheetView showGridLines="0" tabSelected="1" workbookViewId="0"/>
  </sheetViews>
  <sheetFormatPr baseColWidth="10" defaultColWidth="11.42578125" defaultRowHeight="12.75"/>
  <cols>
    <col min="1" max="1" width="1.42578125" style="1" customWidth="1"/>
    <col min="2" max="2" width="5.5703125" style="2" customWidth="1"/>
    <col min="3" max="3" width="7.140625" style="3" customWidth="1"/>
    <col min="4" max="4" width="9.7109375" style="3" customWidth="1"/>
    <col min="5" max="5" width="10.42578125" style="3" customWidth="1"/>
    <col min="6" max="6" width="10.85546875" style="3" customWidth="1"/>
    <col min="8" max="8" width="10.42578125" style="3" customWidth="1"/>
    <col min="9" max="9" width="7.140625" style="3" customWidth="1"/>
    <col min="10" max="13" width="10" style="3" customWidth="1"/>
    <col min="14" max="14" width="10.85546875" style="3" customWidth="1"/>
    <col min="15" max="17" width="10" style="3" customWidth="1"/>
    <col min="18" max="18" width="10.85546875" style="3" customWidth="1"/>
  </cols>
  <sheetData>
    <row r="1" spans="1:19" ht="18" customHeight="1">
      <c r="B1" s="130" t="str">
        <f>"Paiements "&amp;R35</f>
        <v>Paiements 2012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4"/>
    </row>
    <row r="2" spans="1:19" ht="22.5" customHeight="1">
      <c r="B2" s="5" t="s">
        <v>0</v>
      </c>
    </row>
    <row r="3" spans="1:19" ht="15.75" customHeight="1">
      <c r="A3" s="6"/>
      <c r="B3" s="7"/>
      <c r="C3" s="113" t="s">
        <v>1</v>
      </c>
      <c r="D3" s="125" t="s">
        <v>2</v>
      </c>
      <c r="E3" s="126"/>
      <c r="F3" s="126"/>
      <c r="G3" s="126"/>
      <c r="H3" s="127"/>
      <c r="I3" s="113" t="s">
        <v>3</v>
      </c>
      <c r="J3" s="128" t="s">
        <v>4</v>
      </c>
      <c r="K3" s="126"/>
      <c r="L3" s="126"/>
      <c r="M3" s="129"/>
      <c r="N3" s="115" t="s">
        <v>5</v>
      </c>
      <c r="O3" s="109" t="s">
        <v>6</v>
      </c>
      <c r="P3" s="103"/>
      <c r="Q3" s="121"/>
      <c r="R3" s="118" t="str">
        <f>"Total des paiements "&amp;R35&amp;" nets"</f>
        <v>Total des paiements 2012 nets</v>
      </c>
    </row>
    <row r="4" spans="1:19" ht="15.75" customHeight="1">
      <c r="A4" s="6"/>
      <c r="B4" s="8"/>
      <c r="C4" s="113"/>
      <c r="D4" s="105" t="s">
        <v>7</v>
      </c>
      <c r="E4" s="106"/>
      <c r="F4" s="9" t="s">
        <v>8</v>
      </c>
      <c r="G4" s="107" t="s">
        <v>9</v>
      </c>
      <c r="H4" s="108"/>
      <c r="I4" s="113"/>
      <c r="J4" s="109" t="s">
        <v>10</v>
      </c>
      <c r="K4" s="103" t="s">
        <v>11</v>
      </c>
      <c r="L4" s="103" t="s">
        <v>12</v>
      </c>
      <c r="M4" s="111" t="s">
        <v>9</v>
      </c>
      <c r="N4" s="116"/>
      <c r="O4" s="122"/>
      <c r="P4" s="123"/>
      <c r="Q4" s="124"/>
      <c r="R4" s="119"/>
    </row>
    <row r="5" spans="1:19" ht="25.5" customHeight="1">
      <c r="A5" s="10"/>
      <c r="B5" s="11"/>
      <c r="C5" s="114"/>
      <c r="D5" s="12" t="s">
        <v>13</v>
      </c>
      <c r="E5" s="13" t="s">
        <v>14</v>
      </c>
      <c r="F5" s="13" t="s">
        <v>14</v>
      </c>
      <c r="G5" s="13" t="s">
        <v>15</v>
      </c>
      <c r="H5" s="14" t="s">
        <v>14</v>
      </c>
      <c r="I5" s="114"/>
      <c r="J5" s="110"/>
      <c r="K5" s="104"/>
      <c r="L5" s="104"/>
      <c r="M5" s="112"/>
      <c r="N5" s="117"/>
      <c r="O5" s="15" t="s">
        <v>16</v>
      </c>
      <c r="P5" s="13" t="s">
        <v>17</v>
      </c>
      <c r="Q5" s="16" t="s">
        <v>9</v>
      </c>
      <c r="R5" s="120"/>
    </row>
    <row r="6" spans="1:19" s="17" customFormat="1" ht="15" customHeight="1">
      <c r="A6" s="18"/>
      <c r="B6" s="19" t="s">
        <v>18</v>
      </c>
      <c r="C6" s="20">
        <v>123</v>
      </c>
      <c r="D6" s="21">
        <v>485932.97989984299</v>
      </c>
      <c r="E6" s="22">
        <v>0</v>
      </c>
      <c r="F6" s="22">
        <v>0</v>
      </c>
      <c r="G6" s="22">
        <f t="shared" ref="G6:G31" si="0">SUM(D6:F6)</f>
        <v>485932.97989984299</v>
      </c>
      <c r="H6" s="23">
        <f t="shared" ref="H6:H31" si="1">SUM(E6:F6)</f>
        <v>0</v>
      </c>
      <c r="I6" s="20">
        <v>118.6</v>
      </c>
      <c r="J6" s="24">
        <v>0</v>
      </c>
      <c r="K6" s="22">
        <v>-13103.5841207588</v>
      </c>
      <c r="L6" s="22">
        <v>-65739.772621545402</v>
      </c>
      <c r="M6" s="25">
        <f t="shared" ref="M6:M31" si="2">SUM(J6:L6)</f>
        <v>-78843.356742304197</v>
      </c>
      <c r="N6" s="26">
        <f t="shared" ref="N6:N31" si="3">G6+M6</f>
        <v>407089.62315753882</v>
      </c>
      <c r="O6" s="24">
        <v>20625.767121804001</v>
      </c>
      <c r="P6" s="22">
        <v>0</v>
      </c>
      <c r="Q6" s="25">
        <f t="shared" ref="Q6:Q31" si="4">O6+P6</f>
        <v>20625.767121804001</v>
      </c>
      <c r="R6" s="27">
        <f t="shared" ref="R6:R31" si="5">N6+Q6</f>
        <v>427715.39027934283</v>
      </c>
    </row>
    <row r="7" spans="1:19" s="17" customFormat="1" ht="15" customHeight="1">
      <c r="A7" s="18"/>
      <c r="B7" s="28" t="s">
        <v>19</v>
      </c>
      <c r="C7" s="29">
        <v>74.900000000000006</v>
      </c>
      <c r="D7" s="30">
        <v>0</v>
      </c>
      <c r="E7" s="31">
        <v>-395514.21300973598</v>
      </c>
      <c r="F7" s="31">
        <v>-577166.46980139404</v>
      </c>
      <c r="G7" s="31">
        <f t="shared" si="0"/>
        <v>-972680.68281113007</v>
      </c>
      <c r="H7" s="32">
        <f t="shared" si="1"/>
        <v>-972680.68281113007</v>
      </c>
      <c r="I7" s="29">
        <v>87</v>
      </c>
      <c r="J7" s="33">
        <v>-25893.763426686299</v>
      </c>
      <c r="K7" s="31">
        <v>-28916.085679851101</v>
      </c>
      <c r="L7" s="31">
        <v>0</v>
      </c>
      <c r="M7" s="34">
        <f t="shared" si="2"/>
        <v>-54809.849106537396</v>
      </c>
      <c r="N7" s="35">
        <f t="shared" si="3"/>
        <v>-1027490.5319176675</v>
      </c>
      <c r="O7" s="33">
        <v>16093.293777701199</v>
      </c>
      <c r="P7" s="31">
        <v>-52134.660474797201</v>
      </c>
      <c r="Q7" s="34">
        <f t="shared" si="4"/>
        <v>-36041.366697096004</v>
      </c>
      <c r="R7" s="36">
        <f t="shared" si="5"/>
        <v>-1063531.8986147635</v>
      </c>
    </row>
    <row r="8" spans="1:19" s="17" customFormat="1" ht="15" customHeight="1">
      <c r="A8" s="18"/>
      <c r="B8" s="19" t="s">
        <v>20</v>
      </c>
      <c r="C8" s="20">
        <v>76</v>
      </c>
      <c r="D8" s="21">
        <v>0</v>
      </c>
      <c r="E8" s="22">
        <v>-137606.461031852</v>
      </c>
      <c r="F8" s="22">
        <v>-200806.526600504</v>
      </c>
      <c r="G8" s="22">
        <f t="shared" si="0"/>
        <v>-338412.987632356</v>
      </c>
      <c r="H8" s="23">
        <f t="shared" si="1"/>
        <v>-338412.987632356</v>
      </c>
      <c r="I8" s="20">
        <v>87.3</v>
      </c>
      <c r="J8" s="24">
        <v>-7010.5062039292097</v>
      </c>
      <c r="K8" s="22">
        <v>0</v>
      </c>
      <c r="L8" s="22">
        <v>0</v>
      </c>
      <c r="M8" s="25">
        <f t="shared" si="2"/>
        <v>-7010.5062039292097</v>
      </c>
      <c r="N8" s="26">
        <f t="shared" si="3"/>
        <v>-345423.4938362852</v>
      </c>
      <c r="O8" s="24">
        <v>5835.0551966483499</v>
      </c>
      <c r="P8" s="22">
        <v>-23692.068720164702</v>
      </c>
      <c r="Q8" s="25">
        <f t="shared" si="4"/>
        <v>-17857.013523516351</v>
      </c>
      <c r="R8" s="27">
        <f t="shared" si="5"/>
        <v>-363280.50735980156</v>
      </c>
    </row>
    <row r="9" spans="1:19" s="17" customFormat="1" ht="15" customHeight="1">
      <c r="A9" s="18"/>
      <c r="B9" s="28" t="s">
        <v>21</v>
      </c>
      <c r="C9" s="29">
        <v>58.9</v>
      </c>
      <c r="D9" s="30">
        <v>0</v>
      </c>
      <c r="E9" s="31">
        <v>-30517.788666731802</v>
      </c>
      <c r="F9" s="31">
        <v>-44534.036379848199</v>
      </c>
      <c r="G9" s="31">
        <f t="shared" si="0"/>
        <v>-75051.825046579994</v>
      </c>
      <c r="H9" s="32">
        <f t="shared" si="1"/>
        <v>-75051.825046579994</v>
      </c>
      <c r="I9" s="29">
        <v>85.1</v>
      </c>
      <c r="J9" s="33">
        <v>-11408.164257482</v>
      </c>
      <c r="K9" s="31">
        <v>0</v>
      </c>
      <c r="L9" s="31">
        <v>0</v>
      </c>
      <c r="M9" s="34">
        <f t="shared" si="2"/>
        <v>-11408.164257482</v>
      </c>
      <c r="N9" s="35">
        <f t="shared" si="3"/>
        <v>-86459.989304061994</v>
      </c>
      <c r="O9" s="33">
        <v>584.91977397335904</v>
      </c>
      <c r="P9" s="31">
        <v>0</v>
      </c>
      <c r="Q9" s="34">
        <f t="shared" si="4"/>
        <v>584.91977397335904</v>
      </c>
      <c r="R9" s="36">
        <f t="shared" si="5"/>
        <v>-85875.069530088629</v>
      </c>
    </row>
    <row r="10" spans="1:19" s="17" customFormat="1" ht="15" customHeight="1">
      <c r="A10" s="18"/>
      <c r="B10" s="19" t="s">
        <v>22</v>
      </c>
      <c r="C10" s="20">
        <v>149.5</v>
      </c>
      <c r="D10" s="21">
        <v>110468.63560783</v>
      </c>
      <c r="E10" s="22">
        <v>0</v>
      </c>
      <c r="F10" s="22">
        <v>0</v>
      </c>
      <c r="G10" s="22">
        <f t="shared" si="0"/>
        <v>110468.63560783</v>
      </c>
      <c r="H10" s="23">
        <f t="shared" si="1"/>
        <v>0</v>
      </c>
      <c r="I10" s="20">
        <v>140</v>
      </c>
      <c r="J10" s="24">
        <v>-6329.6254594742904</v>
      </c>
      <c r="K10" s="22">
        <v>0</v>
      </c>
      <c r="L10" s="22">
        <v>0</v>
      </c>
      <c r="M10" s="25">
        <f t="shared" si="2"/>
        <v>-6329.6254594742904</v>
      </c>
      <c r="N10" s="26">
        <f t="shared" si="3"/>
        <v>104139.01014835571</v>
      </c>
      <c r="O10" s="24">
        <v>2159.3630829880699</v>
      </c>
      <c r="P10" s="22">
        <v>0</v>
      </c>
      <c r="Q10" s="25">
        <f t="shared" si="4"/>
        <v>2159.3630829880699</v>
      </c>
      <c r="R10" s="27">
        <f t="shared" si="5"/>
        <v>106298.37323134378</v>
      </c>
    </row>
    <row r="11" spans="1:19" s="17" customFormat="1" ht="15" customHeight="1">
      <c r="A11" s="18"/>
      <c r="B11" s="28" t="s">
        <v>23</v>
      </c>
      <c r="C11" s="29">
        <v>81.099999999999994</v>
      </c>
      <c r="D11" s="30">
        <v>0</v>
      </c>
      <c r="E11" s="31">
        <v>-8822.9248025340694</v>
      </c>
      <c r="F11" s="31">
        <v>-12875.1286151034</v>
      </c>
      <c r="G11" s="31">
        <f t="shared" si="0"/>
        <v>-21698.053417637471</v>
      </c>
      <c r="H11" s="32">
        <f t="shared" si="1"/>
        <v>-21698.053417637471</v>
      </c>
      <c r="I11" s="29">
        <v>88.8</v>
      </c>
      <c r="J11" s="33">
        <v>-5712.4563217679297</v>
      </c>
      <c r="K11" s="31">
        <v>0</v>
      </c>
      <c r="L11" s="31">
        <v>0</v>
      </c>
      <c r="M11" s="34">
        <f t="shared" si="2"/>
        <v>-5712.4563217679297</v>
      </c>
      <c r="N11" s="35">
        <f t="shared" si="3"/>
        <v>-27410.509739405403</v>
      </c>
      <c r="O11" s="33">
        <v>543.41804374597302</v>
      </c>
      <c r="P11" s="31">
        <v>-9441.5660601810305</v>
      </c>
      <c r="Q11" s="34">
        <f t="shared" si="4"/>
        <v>-8898.1480164350578</v>
      </c>
      <c r="R11" s="36">
        <f t="shared" si="5"/>
        <v>-36308.657755840461</v>
      </c>
    </row>
    <row r="12" spans="1:19" s="17" customFormat="1" ht="15" customHeight="1">
      <c r="A12" s="18"/>
      <c r="B12" s="19" t="s">
        <v>24</v>
      </c>
      <c r="C12" s="20">
        <v>123.2</v>
      </c>
      <c r="D12" s="21">
        <v>14649.181478636199</v>
      </c>
      <c r="E12" s="22">
        <v>0</v>
      </c>
      <c r="F12" s="22">
        <v>0</v>
      </c>
      <c r="G12" s="22">
        <f t="shared" si="0"/>
        <v>14649.181478636199</v>
      </c>
      <c r="H12" s="23">
        <f t="shared" si="1"/>
        <v>0</v>
      </c>
      <c r="I12" s="20">
        <v>118.7</v>
      </c>
      <c r="J12" s="24">
        <v>-1568.95600408058</v>
      </c>
      <c r="K12" s="22">
        <v>0</v>
      </c>
      <c r="L12" s="22">
        <v>0</v>
      </c>
      <c r="M12" s="25">
        <f t="shared" si="2"/>
        <v>-1568.95600408058</v>
      </c>
      <c r="N12" s="26">
        <f t="shared" si="3"/>
        <v>13080.22547455562</v>
      </c>
      <c r="O12" s="24">
        <v>623.27965780276702</v>
      </c>
      <c r="P12" s="22">
        <v>0</v>
      </c>
      <c r="Q12" s="25">
        <f t="shared" si="4"/>
        <v>623.27965780276702</v>
      </c>
      <c r="R12" s="27">
        <f t="shared" si="5"/>
        <v>13703.505132358387</v>
      </c>
    </row>
    <row r="13" spans="1:19" s="17" customFormat="1" ht="15" customHeight="1">
      <c r="A13" s="18"/>
      <c r="B13" s="28" t="s">
        <v>25</v>
      </c>
      <c r="C13" s="29">
        <v>66.099999999999994</v>
      </c>
      <c r="D13" s="30">
        <v>0</v>
      </c>
      <c r="E13" s="31">
        <v>-24855.0729824359</v>
      </c>
      <c r="F13" s="31">
        <v>-36270.541634303903</v>
      </c>
      <c r="G13" s="31">
        <f t="shared" si="0"/>
        <v>-61125.614616739804</v>
      </c>
      <c r="H13" s="32">
        <f t="shared" si="1"/>
        <v>-61125.614616739804</v>
      </c>
      <c r="I13" s="29">
        <v>85.4</v>
      </c>
      <c r="J13" s="33">
        <v>-5414.2275595004603</v>
      </c>
      <c r="K13" s="31">
        <v>0</v>
      </c>
      <c r="L13" s="31">
        <v>0</v>
      </c>
      <c r="M13" s="34">
        <f t="shared" si="2"/>
        <v>-5414.2275595004603</v>
      </c>
      <c r="N13" s="35">
        <f t="shared" si="3"/>
        <v>-66539.842176240258</v>
      </c>
      <c r="O13" s="33">
        <v>647.460301329348</v>
      </c>
      <c r="P13" s="31">
        <v>-8168.7569818985703</v>
      </c>
      <c r="Q13" s="34">
        <f t="shared" si="4"/>
        <v>-7521.2966805692222</v>
      </c>
      <c r="R13" s="36">
        <f t="shared" si="5"/>
        <v>-74061.138856809484</v>
      </c>
    </row>
    <row r="14" spans="1:19" s="17" customFormat="1" ht="15" customHeight="1">
      <c r="A14" s="18"/>
      <c r="B14" s="19" t="s">
        <v>26</v>
      </c>
      <c r="C14" s="20">
        <v>250.1</v>
      </c>
      <c r="D14" s="21">
        <v>260417.127836053</v>
      </c>
      <c r="E14" s="22">
        <v>0</v>
      </c>
      <c r="F14" s="22">
        <v>0</v>
      </c>
      <c r="G14" s="22">
        <f t="shared" si="0"/>
        <v>260417.127836053</v>
      </c>
      <c r="H14" s="23">
        <f t="shared" si="1"/>
        <v>0</v>
      </c>
      <c r="I14" s="20">
        <v>221.3</v>
      </c>
      <c r="J14" s="24">
        <v>0</v>
      </c>
      <c r="K14" s="22">
        <v>0</v>
      </c>
      <c r="L14" s="22">
        <v>0</v>
      </c>
      <c r="M14" s="25">
        <f t="shared" si="2"/>
        <v>0</v>
      </c>
      <c r="N14" s="26">
        <f t="shared" si="3"/>
        <v>260417.127836053</v>
      </c>
      <c r="O14" s="24">
        <v>1658.0423935395399</v>
      </c>
      <c r="P14" s="22">
        <v>0</v>
      </c>
      <c r="Q14" s="25">
        <f t="shared" si="4"/>
        <v>1658.0423935395399</v>
      </c>
      <c r="R14" s="27">
        <f t="shared" si="5"/>
        <v>262075.17022959254</v>
      </c>
    </row>
    <row r="15" spans="1:19" s="17" customFormat="1" ht="15" customHeight="1">
      <c r="A15" s="18"/>
      <c r="B15" s="28" t="s">
        <v>27</v>
      </c>
      <c r="C15" s="29">
        <v>71.5</v>
      </c>
      <c r="D15" s="30">
        <v>0</v>
      </c>
      <c r="E15" s="31">
        <v>-131441.326532226</v>
      </c>
      <c r="F15" s="31">
        <v>-191809.861504901</v>
      </c>
      <c r="G15" s="31">
        <f t="shared" si="0"/>
        <v>-323251.18803712702</v>
      </c>
      <c r="H15" s="32">
        <f t="shared" si="1"/>
        <v>-323251.18803712702</v>
      </c>
      <c r="I15" s="29">
        <v>86.2</v>
      </c>
      <c r="J15" s="33">
        <v>-12424.362358681999</v>
      </c>
      <c r="K15" s="31">
        <v>0</v>
      </c>
      <c r="L15" s="31">
        <v>0</v>
      </c>
      <c r="M15" s="34">
        <f t="shared" si="2"/>
        <v>-12424.362358681999</v>
      </c>
      <c r="N15" s="35">
        <f t="shared" si="3"/>
        <v>-335675.550395809</v>
      </c>
      <c r="O15" s="33">
        <v>4006.5993932259998</v>
      </c>
      <c r="P15" s="31">
        <v>-137280.02977121199</v>
      </c>
      <c r="Q15" s="34">
        <f t="shared" si="4"/>
        <v>-133273.43037798599</v>
      </c>
      <c r="R15" s="36">
        <f t="shared" si="5"/>
        <v>-468948.98077379499</v>
      </c>
    </row>
    <row r="16" spans="1:19" s="17" customFormat="1" ht="15" customHeight="1">
      <c r="A16" s="18"/>
      <c r="B16" s="19" t="s">
        <v>28</v>
      </c>
      <c r="C16" s="20">
        <v>79.599999999999994</v>
      </c>
      <c r="D16" s="21">
        <v>0</v>
      </c>
      <c r="E16" s="22">
        <v>-73334.3294654497</v>
      </c>
      <c r="F16" s="22">
        <v>-107015.410977871</v>
      </c>
      <c r="G16" s="22">
        <f t="shared" si="0"/>
        <v>-180349.74044332071</v>
      </c>
      <c r="H16" s="23">
        <f t="shared" si="1"/>
        <v>-180349.74044332071</v>
      </c>
      <c r="I16" s="20">
        <v>88.4</v>
      </c>
      <c r="J16" s="24">
        <v>0</v>
      </c>
      <c r="K16" s="22">
        <v>0</v>
      </c>
      <c r="L16" s="22">
        <v>0</v>
      </c>
      <c r="M16" s="25">
        <f t="shared" si="2"/>
        <v>0</v>
      </c>
      <c r="N16" s="26">
        <f t="shared" si="3"/>
        <v>-180349.74044332071</v>
      </c>
      <c r="O16" s="24">
        <v>4098.4864031995903</v>
      </c>
      <c r="P16" s="22">
        <v>0</v>
      </c>
      <c r="Q16" s="25">
        <f t="shared" si="4"/>
        <v>4098.4864031995903</v>
      </c>
      <c r="R16" s="27">
        <f t="shared" si="5"/>
        <v>-176251.25404012113</v>
      </c>
    </row>
    <row r="17" spans="1:31" s="17" customFormat="1" ht="15" customHeight="1">
      <c r="A17" s="18"/>
      <c r="B17" s="28" t="s">
        <v>29</v>
      </c>
      <c r="C17" s="29">
        <v>148.9</v>
      </c>
      <c r="D17" s="30">
        <v>148245.05226892399</v>
      </c>
      <c r="E17" s="31">
        <v>0</v>
      </c>
      <c r="F17" s="31">
        <v>0</v>
      </c>
      <c r="G17" s="31">
        <f t="shared" si="0"/>
        <v>148245.05226892399</v>
      </c>
      <c r="H17" s="32">
        <f t="shared" si="1"/>
        <v>0</v>
      </c>
      <c r="I17" s="29">
        <v>139.5</v>
      </c>
      <c r="J17" s="33">
        <v>0</v>
      </c>
      <c r="K17" s="31">
        <v>-30888.754135931002</v>
      </c>
      <c r="L17" s="31">
        <v>-20465.946984206901</v>
      </c>
      <c r="M17" s="34">
        <f t="shared" si="2"/>
        <v>-51354.701120137906</v>
      </c>
      <c r="N17" s="35">
        <f t="shared" si="3"/>
        <v>96890.351148786081</v>
      </c>
      <c r="O17" s="33">
        <v>3251.4807469495699</v>
      </c>
      <c r="P17" s="31">
        <v>0</v>
      </c>
      <c r="Q17" s="34">
        <f t="shared" si="4"/>
        <v>3251.4807469495699</v>
      </c>
      <c r="R17" s="36">
        <f t="shared" si="5"/>
        <v>100141.83189573565</v>
      </c>
    </row>
    <row r="18" spans="1:31" s="17" customFormat="1" ht="15" customHeight="1">
      <c r="A18" s="18"/>
      <c r="B18" s="19" t="s">
        <v>30</v>
      </c>
      <c r="C18" s="20">
        <v>101.5</v>
      </c>
      <c r="D18" s="21">
        <v>6393.7670595298596</v>
      </c>
      <c r="E18" s="22">
        <v>0</v>
      </c>
      <c r="F18" s="22">
        <v>0</v>
      </c>
      <c r="G18" s="22">
        <f t="shared" si="0"/>
        <v>6393.7670595298596</v>
      </c>
      <c r="H18" s="23">
        <f t="shared" si="1"/>
        <v>0</v>
      </c>
      <c r="I18" s="20">
        <v>101.2</v>
      </c>
      <c r="J18" s="24">
        <v>0</v>
      </c>
      <c r="K18" s="22">
        <v>0</v>
      </c>
      <c r="L18" s="22">
        <v>0</v>
      </c>
      <c r="M18" s="25">
        <f t="shared" si="2"/>
        <v>0</v>
      </c>
      <c r="N18" s="26">
        <f t="shared" si="3"/>
        <v>6393.7670595298596</v>
      </c>
      <c r="O18" s="24">
        <v>4343.14675284847</v>
      </c>
      <c r="P18" s="22">
        <v>0</v>
      </c>
      <c r="Q18" s="25">
        <f t="shared" si="4"/>
        <v>4343.14675284847</v>
      </c>
      <c r="R18" s="27">
        <f t="shared" si="5"/>
        <v>10736.91381237833</v>
      </c>
    </row>
    <row r="19" spans="1:31" s="17" customFormat="1" ht="15" customHeight="1">
      <c r="A19" s="18"/>
      <c r="B19" s="28" t="s">
        <v>31</v>
      </c>
      <c r="C19" s="29">
        <v>99.3</v>
      </c>
      <c r="D19" s="30">
        <v>0</v>
      </c>
      <c r="E19" s="31">
        <v>-111.099318706349</v>
      </c>
      <c r="F19" s="31">
        <v>-162.125151172519</v>
      </c>
      <c r="G19" s="31">
        <f t="shared" si="0"/>
        <v>-273.22446987886798</v>
      </c>
      <c r="H19" s="32">
        <f t="shared" si="1"/>
        <v>-273.22446987886798</v>
      </c>
      <c r="I19" s="29">
        <v>99.3</v>
      </c>
      <c r="J19" s="33">
        <v>0</v>
      </c>
      <c r="K19" s="31">
        <v>-2042.32054161013</v>
      </c>
      <c r="L19" s="31">
        <v>0</v>
      </c>
      <c r="M19" s="34">
        <f t="shared" si="2"/>
        <v>-2042.32054161013</v>
      </c>
      <c r="N19" s="35">
        <f t="shared" si="3"/>
        <v>-2315.5450114889982</v>
      </c>
      <c r="O19" s="33">
        <v>1237.98628100476</v>
      </c>
      <c r="P19" s="31">
        <v>-6640.2794458488297</v>
      </c>
      <c r="Q19" s="34">
        <f t="shared" si="4"/>
        <v>-5402.2931648440699</v>
      </c>
      <c r="R19" s="36">
        <f t="shared" si="5"/>
        <v>-7717.8381763330681</v>
      </c>
    </row>
    <row r="20" spans="1:31" s="17" customFormat="1" ht="15" customHeight="1">
      <c r="A20" s="18"/>
      <c r="B20" s="19" t="s">
        <v>32</v>
      </c>
      <c r="C20" s="20">
        <v>78.3</v>
      </c>
      <c r="D20" s="21">
        <v>0</v>
      </c>
      <c r="E20" s="22">
        <v>-16992.4714114669</v>
      </c>
      <c r="F20" s="22">
        <v>-24796.7946919674</v>
      </c>
      <c r="G20" s="22">
        <f t="shared" si="0"/>
        <v>-41789.266103434304</v>
      </c>
      <c r="H20" s="23">
        <f t="shared" si="1"/>
        <v>-41789.266103434304</v>
      </c>
      <c r="I20" s="20">
        <v>87.9</v>
      </c>
      <c r="J20" s="24">
        <v>-18498.310445885902</v>
      </c>
      <c r="K20" s="22">
        <v>0</v>
      </c>
      <c r="L20" s="22">
        <v>0</v>
      </c>
      <c r="M20" s="25">
        <f t="shared" si="2"/>
        <v>-18498.310445885902</v>
      </c>
      <c r="N20" s="26">
        <f t="shared" si="3"/>
        <v>-60287.576549320205</v>
      </c>
      <c r="O20" s="24">
        <v>902.00067109765803</v>
      </c>
      <c r="P20" s="22">
        <v>0</v>
      </c>
      <c r="Q20" s="25">
        <f t="shared" si="4"/>
        <v>902.00067109765803</v>
      </c>
      <c r="R20" s="27">
        <f t="shared" si="5"/>
        <v>-59385.575878222546</v>
      </c>
    </row>
    <row r="21" spans="1:31" s="17" customFormat="1" ht="15" customHeight="1">
      <c r="A21" s="18"/>
      <c r="B21" s="28" t="s">
        <v>33</v>
      </c>
      <c r="C21" s="29">
        <v>82.3</v>
      </c>
      <c r="D21" s="30">
        <v>0</v>
      </c>
      <c r="E21" s="31">
        <v>-3560.0761769034898</v>
      </c>
      <c r="F21" s="31">
        <v>-5195.1523653509103</v>
      </c>
      <c r="G21" s="31">
        <f t="shared" si="0"/>
        <v>-8755.228542254401</v>
      </c>
      <c r="H21" s="32">
        <f t="shared" si="1"/>
        <v>-8755.228542254401</v>
      </c>
      <c r="I21" s="29">
        <v>89.3</v>
      </c>
      <c r="J21" s="33">
        <v>-8583.9985425805007</v>
      </c>
      <c r="K21" s="31">
        <v>0</v>
      </c>
      <c r="L21" s="31">
        <v>0</v>
      </c>
      <c r="M21" s="34">
        <f t="shared" si="2"/>
        <v>-8583.9985425805007</v>
      </c>
      <c r="N21" s="35">
        <f t="shared" si="3"/>
        <v>-17339.2270848349</v>
      </c>
      <c r="O21" s="33">
        <v>247.217863428366</v>
      </c>
      <c r="P21" s="31">
        <v>0</v>
      </c>
      <c r="Q21" s="34">
        <f t="shared" si="4"/>
        <v>247.217863428366</v>
      </c>
      <c r="R21" s="36">
        <f t="shared" si="5"/>
        <v>-17092.009221406533</v>
      </c>
    </row>
    <row r="22" spans="1:31" s="17" customFormat="1" ht="15" customHeight="1">
      <c r="A22" s="18"/>
      <c r="B22" s="19" t="s">
        <v>34</v>
      </c>
      <c r="C22" s="20">
        <v>76.7</v>
      </c>
      <c r="D22" s="21">
        <v>0</v>
      </c>
      <c r="E22" s="22">
        <v>-169149.50462540201</v>
      </c>
      <c r="F22" s="22">
        <v>-246836.698257654</v>
      </c>
      <c r="G22" s="22">
        <f t="shared" si="0"/>
        <v>-415986.20288305602</v>
      </c>
      <c r="H22" s="23">
        <f t="shared" si="1"/>
        <v>-415986.20288305602</v>
      </c>
      <c r="I22" s="20">
        <v>87.5</v>
      </c>
      <c r="J22" s="24">
        <v>-2095.3953163946899</v>
      </c>
      <c r="K22" s="22">
        <v>0</v>
      </c>
      <c r="L22" s="22">
        <v>0</v>
      </c>
      <c r="M22" s="25">
        <f t="shared" si="2"/>
        <v>-2095.3953163946899</v>
      </c>
      <c r="N22" s="26">
        <f t="shared" si="3"/>
        <v>-418081.5981994507</v>
      </c>
      <c r="O22" s="24">
        <v>7575.6211639511503</v>
      </c>
      <c r="P22" s="22">
        <v>0</v>
      </c>
      <c r="Q22" s="25">
        <f t="shared" si="4"/>
        <v>7575.6211639511503</v>
      </c>
      <c r="R22" s="27">
        <f t="shared" si="5"/>
        <v>-410505.97703549953</v>
      </c>
    </row>
    <row r="23" spans="1:31" s="17" customFormat="1" ht="15" customHeight="1">
      <c r="A23" s="18"/>
      <c r="B23" s="28" t="s">
        <v>35</v>
      </c>
      <c r="C23" s="29">
        <v>80.2</v>
      </c>
      <c r="D23" s="30">
        <v>0</v>
      </c>
      <c r="E23" s="31">
        <v>-53982.830972990501</v>
      </c>
      <c r="F23" s="31">
        <v>-78776.132330292006</v>
      </c>
      <c r="G23" s="31">
        <f t="shared" si="0"/>
        <v>-132758.96330328251</v>
      </c>
      <c r="H23" s="32">
        <f t="shared" si="1"/>
        <v>-132758.96330328251</v>
      </c>
      <c r="I23" s="29">
        <v>88.6</v>
      </c>
      <c r="J23" s="33">
        <v>-143844.49744283</v>
      </c>
      <c r="K23" s="31">
        <v>0</v>
      </c>
      <c r="L23" s="31">
        <v>0</v>
      </c>
      <c r="M23" s="34">
        <f t="shared" si="2"/>
        <v>-143844.49744283</v>
      </c>
      <c r="N23" s="35">
        <f t="shared" si="3"/>
        <v>-276603.46074611251</v>
      </c>
      <c r="O23" s="33">
        <v>3185.8689447678798</v>
      </c>
      <c r="P23" s="31">
        <v>0</v>
      </c>
      <c r="Q23" s="34">
        <f t="shared" si="4"/>
        <v>3185.8689447678798</v>
      </c>
      <c r="R23" s="36">
        <f t="shared" si="5"/>
        <v>-273417.59180134465</v>
      </c>
    </row>
    <row r="24" spans="1:31" s="17" customFormat="1" ht="15" customHeight="1">
      <c r="A24" s="18"/>
      <c r="B24" s="19" t="s">
        <v>36</v>
      </c>
      <c r="C24" s="20">
        <v>87.3</v>
      </c>
      <c r="D24" s="21">
        <v>0</v>
      </c>
      <c r="E24" s="22">
        <v>-81180.878493574404</v>
      </c>
      <c r="F24" s="22">
        <v>-118465.732745637</v>
      </c>
      <c r="G24" s="22">
        <f t="shared" si="0"/>
        <v>-199646.6112392114</v>
      </c>
      <c r="H24" s="23">
        <f t="shared" si="1"/>
        <v>-199646.6112392114</v>
      </c>
      <c r="I24" s="20">
        <v>91.5</v>
      </c>
      <c r="J24" s="24">
        <v>0</v>
      </c>
      <c r="K24" s="22">
        <v>0</v>
      </c>
      <c r="L24" s="22">
        <v>0</v>
      </c>
      <c r="M24" s="25">
        <f t="shared" si="2"/>
        <v>0</v>
      </c>
      <c r="N24" s="26">
        <f t="shared" si="3"/>
        <v>-199646.6112392114</v>
      </c>
      <c r="O24" s="24">
        <v>9132.8280721517895</v>
      </c>
      <c r="P24" s="22">
        <v>0</v>
      </c>
      <c r="Q24" s="25">
        <f t="shared" si="4"/>
        <v>9132.8280721517895</v>
      </c>
      <c r="R24" s="27">
        <f t="shared" si="5"/>
        <v>-190513.78316705962</v>
      </c>
    </row>
    <row r="25" spans="1:31" s="17" customFormat="1" ht="15" customHeight="1">
      <c r="A25" s="18"/>
      <c r="B25" s="28" t="s">
        <v>37</v>
      </c>
      <c r="C25" s="29">
        <v>76.599999999999994</v>
      </c>
      <c r="D25" s="30">
        <v>0</v>
      </c>
      <c r="E25" s="31">
        <v>-86988.385220101001</v>
      </c>
      <c r="F25" s="31">
        <v>-126940.51834231699</v>
      </c>
      <c r="G25" s="31">
        <f t="shared" si="0"/>
        <v>-213928.90356241801</v>
      </c>
      <c r="H25" s="32">
        <f t="shared" si="1"/>
        <v>-213928.90356241801</v>
      </c>
      <c r="I25" s="29">
        <v>87.4</v>
      </c>
      <c r="J25" s="33">
        <v>-3916.3040593989599</v>
      </c>
      <c r="K25" s="31">
        <v>0</v>
      </c>
      <c r="L25" s="31">
        <v>0</v>
      </c>
      <c r="M25" s="34">
        <f t="shared" si="2"/>
        <v>-3916.3040593989599</v>
      </c>
      <c r="N25" s="35">
        <f t="shared" si="3"/>
        <v>-217845.20762181698</v>
      </c>
      <c r="O25" s="33">
        <v>3842.54589343721</v>
      </c>
      <c r="P25" s="31">
        <v>0</v>
      </c>
      <c r="Q25" s="34">
        <f t="shared" si="4"/>
        <v>3842.54589343721</v>
      </c>
      <c r="R25" s="36">
        <f t="shared" si="5"/>
        <v>-214002.66172837978</v>
      </c>
    </row>
    <row r="26" spans="1:31" s="17" customFormat="1" ht="15" customHeight="1">
      <c r="A26" s="18"/>
      <c r="B26" s="19" t="s">
        <v>38</v>
      </c>
      <c r="C26" s="20">
        <v>99.3</v>
      </c>
      <c r="D26" s="21">
        <v>0</v>
      </c>
      <c r="E26" s="22">
        <v>-488.12559921080498</v>
      </c>
      <c r="F26" s="22">
        <v>-712.31252796787805</v>
      </c>
      <c r="G26" s="22">
        <f t="shared" si="0"/>
        <v>-1200.4381271786831</v>
      </c>
      <c r="H26" s="23">
        <f t="shared" si="1"/>
        <v>-1200.4381271786831</v>
      </c>
      <c r="I26" s="20">
        <v>99.4</v>
      </c>
      <c r="J26" s="24">
        <v>-14432.945908424899</v>
      </c>
      <c r="K26" s="22">
        <v>-21402.6538596061</v>
      </c>
      <c r="L26" s="22">
        <v>0</v>
      </c>
      <c r="M26" s="25">
        <f t="shared" si="2"/>
        <v>-35835.599768030996</v>
      </c>
      <c r="N26" s="26">
        <f t="shared" si="3"/>
        <v>-37036.03789520968</v>
      </c>
      <c r="O26" s="24">
        <v>5186.5899561297101</v>
      </c>
      <c r="P26" s="22">
        <v>0</v>
      </c>
      <c r="Q26" s="25">
        <f t="shared" si="4"/>
        <v>5186.5899561297101</v>
      </c>
      <c r="R26" s="27">
        <f t="shared" si="5"/>
        <v>-31849.447939079968</v>
      </c>
    </row>
    <row r="27" spans="1:31" s="17" customFormat="1" ht="15" customHeight="1">
      <c r="A27" s="18"/>
      <c r="B27" s="28" t="s">
        <v>39</v>
      </c>
      <c r="C27" s="29">
        <v>107.6</v>
      </c>
      <c r="D27" s="30">
        <v>82386.055701572506</v>
      </c>
      <c r="E27" s="31">
        <v>0</v>
      </c>
      <c r="F27" s="31">
        <v>0</v>
      </c>
      <c r="G27" s="31">
        <f t="shared" si="0"/>
        <v>82386.055701572506</v>
      </c>
      <c r="H27" s="32">
        <f t="shared" si="1"/>
        <v>0</v>
      </c>
      <c r="I27" s="29">
        <v>106.1</v>
      </c>
      <c r="J27" s="33">
        <v>0</v>
      </c>
      <c r="K27" s="31">
        <v>-60167.364854686202</v>
      </c>
      <c r="L27" s="31">
        <v>-3773.6071218495599</v>
      </c>
      <c r="M27" s="34">
        <f t="shared" si="2"/>
        <v>-63940.971976535759</v>
      </c>
      <c r="N27" s="35">
        <f t="shared" si="3"/>
        <v>18445.083725036748</v>
      </c>
      <c r="O27" s="33">
        <v>10612.8183888247</v>
      </c>
      <c r="P27" s="31">
        <v>0</v>
      </c>
      <c r="Q27" s="34">
        <f t="shared" si="4"/>
        <v>10612.8183888247</v>
      </c>
      <c r="R27" s="36">
        <f t="shared" si="5"/>
        <v>29057.902113861448</v>
      </c>
    </row>
    <row r="28" spans="1:31" s="17" customFormat="1" ht="15" customHeight="1">
      <c r="A28" s="18"/>
      <c r="B28" s="19" t="s">
        <v>40</v>
      </c>
      <c r="C28" s="20">
        <v>67.099999999999994</v>
      </c>
      <c r="D28" s="21">
        <v>0</v>
      </c>
      <c r="E28" s="22">
        <v>-185084.144544165</v>
      </c>
      <c r="F28" s="22">
        <v>-270089.81930097501</v>
      </c>
      <c r="G28" s="22">
        <f t="shared" si="0"/>
        <v>-455173.96384514001</v>
      </c>
      <c r="H28" s="23">
        <f t="shared" si="1"/>
        <v>-455173.96384514001</v>
      </c>
      <c r="I28" s="20">
        <v>85.6</v>
      </c>
      <c r="J28" s="24">
        <v>-73212.416385610006</v>
      </c>
      <c r="K28" s="22">
        <v>0</v>
      </c>
      <c r="L28" s="22">
        <v>0</v>
      </c>
      <c r="M28" s="25">
        <f t="shared" si="2"/>
        <v>-73212.416385610006</v>
      </c>
      <c r="N28" s="26">
        <f t="shared" si="3"/>
        <v>-528386.38023074996</v>
      </c>
      <c r="O28" s="24">
        <v>4612.6934617467496</v>
      </c>
      <c r="P28" s="22">
        <v>0</v>
      </c>
      <c r="Q28" s="25">
        <f t="shared" si="4"/>
        <v>4612.6934617467496</v>
      </c>
      <c r="R28" s="27">
        <f t="shared" si="5"/>
        <v>-523773.68676900322</v>
      </c>
    </row>
    <row r="29" spans="1:31" s="17" customFormat="1" ht="15" customHeight="1">
      <c r="A29" s="18"/>
      <c r="B29" s="28" t="s">
        <v>41</v>
      </c>
      <c r="C29" s="29">
        <v>96</v>
      </c>
      <c r="D29" s="30">
        <v>0</v>
      </c>
      <c r="E29" s="31">
        <v>-3893.4272192112999</v>
      </c>
      <c r="F29" s="31">
        <v>-5681.6052865476404</v>
      </c>
      <c r="G29" s="31">
        <f t="shared" si="0"/>
        <v>-9575.0325057589398</v>
      </c>
      <c r="H29" s="32">
        <f t="shared" si="1"/>
        <v>-9575.0325057589398</v>
      </c>
      <c r="I29" s="29">
        <v>96.7</v>
      </c>
      <c r="J29" s="33">
        <v>-23994.321738943901</v>
      </c>
      <c r="K29" s="31">
        <v>-16667.1749492737</v>
      </c>
      <c r="L29" s="31">
        <v>0</v>
      </c>
      <c r="M29" s="34">
        <f t="shared" si="2"/>
        <v>-40661.496688217601</v>
      </c>
      <c r="N29" s="35">
        <f t="shared" si="3"/>
        <v>-50236.529193976545</v>
      </c>
      <c r="O29" s="33">
        <v>2815.1592984353201</v>
      </c>
      <c r="P29" s="31">
        <v>-108832.72625211001</v>
      </c>
      <c r="Q29" s="34">
        <f t="shared" si="4"/>
        <v>-106017.56695367469</v>
      </c>
      <c r="R29" s="36">
        <f t="shared" si="5"/>
        <v>-156254.09614765123</v>
      </c>
    </row>
    <row r="30" spans="1:31" s="17" customFormat="1" ht="15" customHeight="1">
      <c r="A30" s="18"/>
      <c r="B30" s="19" t="s">
        <v>42</v>
      </c>
      <c r="C30" s="20">
        <v>148.80000000000001</v>
      </c>
      <c r="D30" s="21">
        <v>344426.01975616999</v>
      </c>
      <c r="E30" s="22">
        <v>0</v>
      </c>
      <c r="F30" s="22">
        <v>0</v>
      </c>
      <c r="G30" s="22">
        <f t="shared" si="0"/>
        <v>344426.01975616999</v>
      </c>
      <c r="H30" s="23">
        <f t="shared" si="1"/>
        <v>0</v>
      </c>
      <c r="I30" s="20">
        <v>139.4</v>
      </c>
      <c r="J30" s="24">
        <v>0</v>
      </c>
      <c r="K30" s="22">
        <v>-72378.763035907497</v>
      </c>
      <c r="L30" s="22">
        <v>-32957.963686432202</v>
      </c>
      <c r="M30" s="25">
        <f t="shared" si="2"/>
        <v>-105336.72672233969</v>
      </c>
      <c r="N30" s="26">
        <f t="shared" si="3"/>
        <v>239089.2930338303</v>
      </c>
      <c r="O30" s="24">
        <v>6896.9174161412702</v>
      </c>
      <c r="P30" s="22">
        <v>0</v>
      </c>
      <c r="Q30" s="25">
        <f t="shared" si="4"/>
        <v>6896.9174161412702</v>
      </c>
      <c r="R30" s="27">
        <f t="shared" si="5"/>
        <v>245986.21044997158</v>
      </c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s="17" customFormat="1" ht="15" customHeight="1">
      <c r="A31" s="18"/>
      <c r="B31" s="37" t="s">
        <v>43</v>
      </c>
      <c r="C31" s="38">
        <v>63.8</v>
      </c>
      <c r="D31" s="39">
        <v>0</v>
      </c>
      <c r="E31" s="40">
        <v>-49395.759535862999</v>
      </c>
      <c r="F31" s="40">
        <v>-72082.305051755102</v>
      </c>
      <c r="G31" s="40">
        <f t="shared" si="0"/>
        <v>-121478.06458761811</v>
      </c>
      <c r="H31" s="41">
        <f t="shared" si="1"/>
        <v>-121478.06458761811</v>
      </c>
      <c r="I31" s="38">
        <v>85.3</v>
      </c>
      <c r="J31" s="42">
        <v>-4471.6198104295599</v>
      </c>
      <c r="K31" s="40">
        <v>-307.879650442517</v>
      </c>
      <c r="L31" s="40">
        <v>0</v>
      </c>
      <c r="M31" s="43">
        <f t="shared" si="2"/>
        <v>-4779.4994608720772</v>
      </c>
      <c r="N31" s="44">
        <f t="shared" si="3"/>
        <v>-126257.56404849018</v>
      </c>
      <c r="O31" s="42">
        <v>1140.6539685139201</v>
      </c>
      <c r="P31" s="40">
        <v>-19387.554369948699</v>
      </c>
      <c r="Q31" s="43">
        <f t="shared" si="4"/>
        <v>-18246.900401434777</v>
      </c>
      <c r="R31" s="45">
        <f t="shared" si="5"/>
        <v>-144504.46444992497</v>
      </c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s="17" customFormat="1" ht="18.75" customHeight="1">
      <c r="A32" s="18"/>
      <c r="B32" s="46" t="s">
        <v>9</v>
      </c>
      <c r="C32" s="47">
        <v>100</v>
      </c>
      <c r="D32" s="48">
        <f>SUM(D6:D31)</f>
        <v>1452918.8196085587</v>
      </c>
      <c r="E32" s="49">
        <f>SUM(E6:E31)</f>
        <v>-1452918.8196085605</v>
      </c>
      <c r="F32" s="49">
        <f>SUM(F6:F31)</f>
        <v>-2120217.1715655616</v>
      </c>
      <c r="G32" s="49">
        <f>SUM(G6:G31)</f>
        <v>-2120217.1715655639</v>
      </c>
      <c r="H32" s="50">
        <f>SUM(H6:H31)</f>
        <v>-3573135.9911741228</v>
      </c>
      <c r="I32" s="51"/>
      <c r="J32" s="52">
        <f t="shared" ref="J32:R32" si="6">SUM(J6:J31)</f>
        <v>-368811.87124210125</v>
      </c>
      <c r="K32" s="49">
        <f t="shared" si="6"/>
        <v>-245874.58082806703</v>
      </c>
      <c r="L32" s="49">
        <f t="shared" si="6"/>
        <v>-122937.29041403407</v>
      </c>
      <c r="M32" s="53">
        <f t="shared" si="6"/>
        <v>-737623.74248420214</v>
      </c>
      <c r="N32" s="54">
        <f t="shared" si="6"/>
        <v>-2857840.9140497656</v>
      </c>
      <c r="O32" s="52">
        <f t="shared" si="6"/>
        <v>121859.21402538671</v>
      </c>
      <c r="P32" s="49">
        <f t="shared" si="6"/>
        <v>-365577.64207616099</v>
      </c>
      <c r="Q32" s="53">
        <f t="shared" si="6"/>
        <v>-243718.42805077432</v>
      </c>
      <c r="R32" s="55">
        <f t="shared" si="6"/>
        <v>-3101559.3421005402</v>
      </c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24" ht="27" customHeight="1">
      <c r="B33" s="102" t="s">
        <v>44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56"/>
      <c r="T33" s="56"/>
      <c r="U33" s="56"/>
      <c r="V33" s="56"/>
      <c r="W33" s="56"/>
      <c r="X33" s="56"/>
    </row>
    <row r="34" spans="1:24" s="3" customFormat="1" ht="22.5" customHeight="1">
      <c r="A34" s="1"/>
      <c r="B34" s="2"/>
    </row>
    <row r="35" spans="1:24" s="17" customFormat="1">
      <c r="A35" s="18"/>
      <c r="B35" s="57"/>
      <c r="C35" s="58"/>
      <c r="D35" s="59" t="s">
        <v>45</v>
      </c>
      <c r="E35" s="60" t="s">
        <v>46</v>
      </c>
      <c r="F35" s="58"/>
      <c r="G35" s="59" t="s">
        <v>47</v>
      </c>
      <c r="H35" s="60" t="s">
        <v>48</v>
      </c>
      <c r="I35" s="59" t="s">
        <v>49</v>
      </c>
      <c r="J35" s="60" t="s">
        <v>50</v>
      </c>
      <c r="K35" s="61"/>
      <c r="L35" s="61"/>
      <c r="M35" s="59" t="s">
        <v>51</v>
      </c>
      <c r="N35" s="60" t="s">
        <v>52</v>
      </c>
      <c r="O35" s="61"/>
      <c r="P35" s="61"/>
      <c r="Q35" s="59" t="s">
        <v>53</v>
      </c>
      <c r="R35" s="62">
        <v>2012</v>
      </c>
    </row>
  </sheetData>
  <mergeCells count="15">
    <mergeCell ref="B1:R1"/>
    <mergeCell ref="B33:R33"/>
    <mergeCell ref="K4:K5"/>
    <mergeCell ref="L4:L5"/>
    <mergeCell ref="D4:E4"/>
    <mergeCell ref="G4:H4"/>
    <mergeCell ref="J4:J5"/>
    <mergeCell ref="M4:M5"/>
    <mergeCell ref="C3:C5"/>
    <mergeCell ref="I3:I5"/>
    <mergeCell ref="N3:N5"/>
    <mergeCell ref="R3:R5"/>
    <mergeCell ref="O3:Q4"/>
    <mergeCell ref="D3:H3"/>
    <mergeCell ref="J3:M3"/>
  </mergeCells>
  <conditionalFormatting sqref="O6:P31 I6:L31 C6:F31">
    <cfRule type="expression" dxfId="9" priority="1" stopIfTrue="1">
      <formula>ISBLANK(C6)</formula>
    </cfRule>
  </conditionalFormatting>
  <conditionalFormatting sqref="R35">
    <cfRule type="expression" dxfId="8" priority="2" stopIfTrue="1">
      <formula>ISBLANK(R35)</formula>
    </cfRule>
  </conditionalFormatting>
  <conditionalFormatting sqref="H35">
    <cfRule type="expression" dxfId="7" priority="3" stopIfTrue="1">
      <formula>ISBLANK(H35)</formula>
    </cfRule>
  </conditionalFormatting>
  <conditionalFormatting sqref="E35">
    <cfRule type="expression" dxfId="6" priority="4" stopIfTrue="1">
      <formula>ISBLANK(E35)</formula>
    </cfRule>
  </conditionalFormatting>
  <conditionalFormatting sqref="J35">
    <cfRule type="expression" dxfId="5" priority="5" stopIfTrue="1">
      <formula>ISBLANK(J35)</formula>
    </cfRule>
  </conditionalFormatting>
  <conditionalFormatting sqref="N35">
    <cfRule type="expression" dxfId="4" priority="6" stopIfTrue="1">
      <formula>ISBLANK(N35)</formula>
    </cfRule>
  </conditionalFormatting>
  <conditionalFormatting sqref="C6:F31">
    <cfRule type="expression" dxfId="3" priority="7" stopIfTrue="1">
      <formula>ISBLANK(C6)</formula>
    </cfRule>
  </conditionalFormatting>
  <conditionalFormatting sqref="I6:L31">
    <cfRule type="expression" dxfId="2" priority="8" stopIfTrue="1">
      <formula>ISBLANK(I6)</formula>
    </cfRule>
  </conditionalFormatting>
  <conditionalFormatting sqref="O6:P31">
    <cfRule type="expression" dxfId="1" priority="9" stopIfTrue="1">
      <formula>ISBLANK(O6)</formula>
    </cfRule>
  </conditionalFormatting>
  <printOptions horizontalCentered="1"/>
  <pageMargins left="0.59055118110236227" right="0.59055118110236227" top="0.98425196850393704" bottom="0.98425196850393704" header="0.51181102362204722" footer="0.51181102362204722"/>
  <pageSetup paperSize="9" scale="82" orientation="landscape" r:id="rId1"/>
  <headerFooter>
    <oddHeader>&amp;L&amp;F&amp;R&amp;A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W31"/>
  <sheetViews>
    <sheetView workbookViewId="0"/>
  </sheetViews>
  <sheetFormatPr baseColWidth="10" defaultColWidth="11.42578125" defaultRowHeight="12.75"/>
  <cols>
    <col min="1" max="1" width="1.42578125" style="1" customWidth="1"/>
    <col min="2" max="2" width="17.140625" style="2" customWidth="1"/>
    <col min="3" max="3" width="7.140625" style="3" customWidth="1"/>
    <col min="4" max="4" width="14.5703125" style="3" customWidth="1"/>
    <col min="5" max="8" width="9.28515625" style="3" customWidth="1"/>
    <col min="9" max="9" width="10" style="3" customWidth="1"/>
    <col min="10" max="10" width="10.85546875" style="3" customWidth="1"/>
    <col min="11" max="11" width="2.140625" style="3" customWidth="1"/>
    <col min="12" max="12" width="13.7109375" style="3" customWidth="1"/>
    <col min="13" max="13" width="11.42578125" style="3" customWidth="1"/>
    <col min="14" max="16384" width="11.42578125" style="3"/>
  </cols>
  <sheetData>
    <row r="1" spans="1:12" ht="18" customHeight="1">
      <c r="B1" s="130" t="str">
        <f>"Paiements par habitant "&amp;Paiements!R35</f>
        <v>Paiements par habitant 2012</v>
      </c>
      <c r="C1" s="130"/>
      <c r="D1" s="130"/>
      <c r="E1" s="130"/>
      <c r="F1" s="130"/>
      <c r="G1" s="130"/>
      <c r="H1" s="130"/>
      <c r="I1" s="130"/>
      <c r="J1" s="130"/>
      <c r="K1" s="4"/>
    </row>
    <row r="2" spans="1:12" ht="22.5" customHeight="1">
      <c r="B2" s="5" t="s">
        <v>54</v>
      </c>
      <c r="L2" s="63" t="str">
        <f>Paiements!J35</f>
        <v>FA_2012_20120430_alpha0.7</v>
      </c>
    </row>
    <row r="3" spans="1:12" ht="27.75" customHeight="1">
      <c r="A3" s="64"/>
      <c r="B3" s="65"/>
      <c r="C3" s="137" t="s">
        <v>1</v>
      </c>
      <c r="D3" s="136" t="s">
        <v>2</v>
      </c>
      <c r="E3" s="133" t="s">
        <v>4</v>
      </c>
      <c r="F3" s="134"/>
      <c r="G3" s="134"/>
      <c r="H3" s="135"/>
      <c r="I3" s="131" t="s">
        <v>55</v>
      </c>
      <c r="J3" s="131" t="str">
        <f>"Total des paiements "&amp;Paiements!R35&amp;" nets"</f>
        <v>Total des paiements 2012 nets</v>
      </c>
      <c r="L3" s="138" t="str">
        <f>"Population déterminante "&amp;Paiements!R35</f>
        <v>Population déterminante 2012</v>
      </c>
    </row>
    <row r="4" spans="1:12" ht="27" customHeight="1">
      <c r="A4" s="64"/>
      <c r="B4" s="66"/>
      <c r="C4" s="137"/>
      <c r="D4" s="136"/>
      <c r="E4" s="67" t="s">
        <v>10</v>
      </c>
      <c r="F4" s="68" t="s">
        <v>11</v>
      </c>
      <c r="G4" s="68" t="s">
        <v>12</v>
      </c>
      <c r="H4" s="69" t="s">
        <v>9</v>
      </c>
      <c r="I4" s="132"/>
      <c r="J4" s="131"/>
      <c r="L4" s="139"/>
    </row>
    <row r="5" spans="1:12" s="17" customFormat="1" ht="15" customHeight="1">
      <c r="A5" s="18"/>
      <c r="B5" s="70" t="s">
        <v>56</v>
      </c>
      <c r="C5" s="71">
        <f>Paiements!C6</f>
        <v>123</v>
      </c>
      <c r="D5" s="72">
        <f>Paiements!G6/L5*1000</f>
        <v>366.57624371467011</v>
      </c>
      <c r="E5" s="73">
        <f>Paiements!J6/$L5*1000</f>
        <v>0</v>
      </c>
      <c r="F5" s="74">
        <f>Paiements!K6/$L5*1000</f>
        <v>-9.8850311563068125</v>
      </c>
      <c r="G5" s="74">
        <f>Paiements!L6/$L5*1000</f>
        <v>-49.592515649441339</v>
      </c>
      <c r="H5" s="75">
        <f t="shared" ref="H5:H30" si="0">SUM(E5:G5)</f>
        <v>-59.477546805748148</v>
      </c>
      <c r="I5" s="76">
        <f>Paiements!Q6/L5*1000</f>
        <v>15.559586502654863</v>
      </c>
      <c r="J5" s="77">
        <f>Paiements!R6/L5*1000</f>
        <v>322.65828341157686</v>
      </c>
      <c r="L5" s="78">
        <v>1325598.66666667</v>
      </c>
    </row>
    <row r="6" spans="1:12" s="17" customFormat="1" ht="15" customHeight="1">
      <c r="A6" s="18"/>
      <c r="B6" s="79" t="s">
        <v>57</v>
      </c>
      <c r="C6" s="29">
        <f>Paiements!C7</f>
        <v>74.900000000000006</v>
      </c>
      <c r="D6" s="80">
        <f>Paiements!G7/L6*1000</f>
        <v>-1002.3361337771038</v>
      </c>
      <c r="E6" s="81">
        <f>Paiements!J7/$L6*1000</f>
        <v>-26.683222131063307</v>
      </c>
      <c r="F6" s="82">
        <f>Paiements!K7/$L6*1000</f>
        <v>-29.797690070850635</v>
      </c>
      <c r="G6" s="82">
        <f>Paiements!L7/$L6*1000</f>
        <v>0</v>
      </c>
      <c r="H6" s="83">
        <f t="shared" si="0"/>
        <v>-56.480912201913938</v>
      </c>
      <c r="I6" s="84">
        <f>Paiements!Q7/L6*1000</f>
        <v>-37.140209309805677</v>
      </c>
      <c r="J6" s="85">
        <f>Paiements!R7/L6*1000</f>
        <v>-1095.9572552888235</v>
      </c>
      <c r="L6" s="86">
        <v>970413.66666666698</v>
      </c>
    </row>
    <row r="7" spans="1:12" s="17" customFormat="1" ht="15" customHeight="1">
      <c r="A7" s="18"/>
      <c r="B7" s="87" t="s">
        <v>58</v>
      </c>
      <c r="C7" s="20">
        <f>Paiements!C8</f>
        <v>76</v>
      </c>
      <c r="D7" s="88">
        <f>Paiements!G8/L7*1000</f>
        <v>-934.32114574838351</v>
      </c>
      <c r="E7" s="89">
        <f>Paiements!J8/$L7*1000</f>
        <v>-19.355238800252923</v>
      </c>
      <c r="F7" s="90">
        <f>Paiements!K8/$L7*1000</f>
        <v>0</v>
      </c>
      <c r="G7" s="90">
        <f>Paiements!L8/$L7*1000</f>
        <v>0</v>
      </c>
      <c r="H7" s="91">
        <f t="shared" si="0"/>
        <v>-19.355238800252923</v>
      </c>
      <c r="I7" s="92">
        <f>Paiements!Q8/L7*1000</f>
        <v>-49.301255993938049</v>
      </c>
      <c r="J7" s="93">
        <f>Paiements!R8/L7*1000</f>
        <v>-1002.9776405425746</v>
      </c>
      <c r="L7" s="78">
        <v>362202</v>
      </c>
    </row>
    <row r="8" spans="1:12" s="17" customFormat="1" ht="15" customHeight="1">
      <c r="A8" s="18"/>
      <c r="B8" s="79" t="s">
        <v>59</v>
      </c>
      <c r="C8" s="29">
        <f>Paiements!C9</f>
        <v>58.9</v>
      </c>
      <c r="D8" s="80">
        <f>Paiements!G9/L8*1000</f>
        <v>-2171.8479322826256</v>
      </c>
      <c r="E8" s="81">
        <f>Paiements!J9/$L8*1000</f>
        <v>-330.12918657708082</v>
      </c>
      <c r="F8" s="82">
        <f>Paiements!K9/$L8*1000</f>
        <v>0</v>
      </c>
      <c r="G8" s="82">
        <f>Paiements!L9/$L8*1000</f>
        <v>0</v>
      </c>
      <c r="H8" s="83">
        <f t="shared" si="0"/>
        <v>-330.12918657708082</v>
      </c>
      <c r="I8" s="84">
        <f>Paiements!Q9/L8*1000</f>
        <v>16.926394539597524</v>
      </c>
      <c r="J8" s="85">
        <f>Paiements!R9/L8*1000</f>
        <v>-2485.0507243201087</v>
      </c>
      <c r="L8" s="86">
        <v>34556.666666666701</v>
      </c>
    </row>
    <row r="9" spans="1:12" s="17" customFormat="1" ht="15" customHeight="1">
      <c r="A9" s="18"/>
      <c r="B9" s="87" t="s">
        <v>60</v>
      </c>
      <c r="C9" s="20">
        <f>Paiements!C10</f>
        <v>149.5</v>
      </c>
      <c r="D9" s="88">
        <f>Paiements!G10/L9*1000</f>
        <v>788.93582886418312</v>
      </c>
      <c r="E9" s="89">
        <f>Paiements!J10/$L9*1000</f>
        <v>-45.204399246841383</v>
      </c>
      <c r="F9" s="90">
        <f>Paiements!K10/$L9*1000</f>
        <v>0</v>
      </c>
      <c r="G9" s="90">
        <f>Paiements!L10/$L9*1000</f>
        <v>0</v>
      </c>
      <c r="H9" s="91">
        <f t="shared" si="0"/>
        <v>-45.204399246841383</v>
      </c>
      <c r="I9" s="92">
        <f>Paiements!Q10/L9*1000</f>
        <v>15.4215619150379</v>
      </c>
      <c r="J9" s="93">
        <f>Paiements!R10/L9*1000</f>
        <v>759.15299153237959</v>
      </c>
      <c r="L9" s="78">
        <v>140022.33333333299</v>
      </c>
    </row>
    <row r="10" spans="1:12" s="17" customFormat="1" ht="15" customHeight="1">
      <c r="A10" s="18"/>
      <c r="B10" s="79" t="s">
        <v>61</v>
      </c>
      <c r="C10" s="29">
        <f>Paiements!C11</f>
        <v>81.099999999999994</v>
      </c>
      <c r="D10" s="80">
        <f>Paiements!G11/L10*1000</f>
        <v>-642.41673248899451</v>
      </c>
      <c r="E10" s="81">
        <f>Paiements!J11/$L10*1000</f>
        <v>-169.12934326787305</v>
      </c>
      <c r="F10" s="82">
        <f>Paiements!K11/$L10*1000</f>
        <v>0</v>
      </c>
      <c r="G10" s="82">
        <f>Paiements!L11/$L10*1000</f>
        <v>0</v>
      </c>
      <c r="H10" s="83">
        <f t="shared" si="0"/>
        <v>-169.12934326787305</v>
      </c>
      <c r="I10" s="84">
        <f>Paiements!Q11/L10*1000</f>
        <v>-263.44847917440705</v>
      </c>
      <c r="J10" s="85">
        <f>Paiements!R11/L10*1000</f>
        <v>-1074.9945549312747</v>
      </c>
      <c r="L10" s="86">
        <v>33775.666666666701</v>
      </c>
    </row>
    <row r="11" spans="1:12" s="17" customFormat="1" ht="15" customHeight="1">
      <c r="A11" s="18"/>
      <c r="B11" s="87" t="s">
        <v>62</v>
      </c>
      <c r="C11" s="20">
        <f>Paiements!C12</f>
        <v>123.2</v>
      </c>
      <c r="D11" s="88">
        <f>Paiements!G12/L11*1000</f>
        <v>369.76386322523251</v>
      </c>
      <c r="E11" s="89">
        <f>Paiements!J12/$L11*1000</f>
        <v>-39.602433360888966</v>
      </c>
      <c r="F11" s="90">
        <f>Paiements!K12/$L11*1000</f>
        <v>0</v>
      </c>
      <c r="G11" s="90">
        <f>Paiements!L12/$L11*1000</f>
        <v>0</v>
      </c>
      <c r="H11" s="91">
        <f t="shared" si="0"/>
        <v>-39.602433360888966</v>
      </c>
      <c r="I11" s="92">
        <f>Paiements!Q12/L11*1000</f>
        <v>15.732366649628529</v>
      </c>
      <c r="J11" s="93">
        <f>Paiements!R12/L11*1000</f>
        <v>345.89379651397206</v>
      </c>
      <c r="L11" s="78">
        <v>39617.666666666701</v>
      </c>
    </row>
    <row r="12" spans="1:12" s="17" customFormat="1" ht="15" customHeight="1">
      <c r="A12" s="18"/>
      <c r="B12" s="79" t="s">
        <v>63</v>
      </c>
      <c r="C12" s="29">
        <f>Paiements!C13</f>
        <v>66.099999999999994</v>
      </c>
      <c r="D12" s="80">
        <f>Paiements!G13/L12*1000</f>
        <v>-1605.7516974625153</v>
      </c>
      <c r="E12" s="81">
        <f>Paiements!J13/$L12*1000</f>
        <v>-142.23014604642179</v>
      </c>
      <c r="F12" s="82">
        <f>Paiements!K13/$L12*1000</f>
        <v>0</v>
      </c>
      <c r="G12" s="82">
        <f>Paiements!L13/$L12*1000</f>
        <v>0</v>
      </c>
      <c r="H12" s="83">
        <f t="shared" si="0"/>
        <v>-142.23014604642179</v>
      </c>
      <c r="I12" s="84">
        <f>Paiements!Q13/L12*1000</f>
        <v>-197.5822245333419</v>
      </c>
      <c r="J12" s="85">
        <f>Paiements!R13/L12*1000</f>
        <v>-1945.5640680422789</v>
      </c>
      <c r="L12" s="86">
        <v>38066.666666666701</v>
      </c>
    </row>
    <row r="13" spans="1:12" s="17" customFormat="1" ht="15" customHeight="1">
      <c r="A13" s="18"/>
      <c r="B13" s="87" t="s">
        <v>64</v>
      </c>
      <c r="C13" s="20">
        <f>Paiements!C14</f>
        <v>250.1</v>
      </c>
      <c r="D13" s="88">
        <f>Paiements!G14/L13*1000</f>
        <v>2392.3084426770506</v>
      </c>
      <c r="E13" s="89">
        <f>Paiements!J14/$L13*1000</f>
        <v>0</v>
      </c>
      <c r="F13" s="90">
        <f>Paiements!K14/$L13*1000</f>
        <v>0</v>
      </c>
      <c r="G13" s="90">
        <f>Paiements!L14/$L13*1000</f>
        <v>0</v>
      </c>
      <c r="H13" s="91">
        <f t="shared" si="0"/>
        <v>0</v>
      </c>
      <c r="I13" s="92">
        <f>Paiements!Q14/L13*1000</f>
        <v>15.231520481549385</v>
      </c>
      <c r="J13" s="93">
        <f>Paiements!R14/L13*1000</f>
        <v>2407.5399631585997</v>
      </c>
      <c r="L13" s="78">
        <v>108856</v>
      </c>
    </row>
    <row r="14" spans="1:12" s="17" customFormat="1" ht="15" customHeight="1">
      <c r="A14" s="18"/>
      <c r="B14" s="79" t="s">
        <v>65</v>
      </c>
      <c r="C14" s="29">
        <f>Paiements!C15</f>
        <v>71.5</v>
      </c>
      <c r="D14" s="80">
        <f>Paiements!G15/L14*1000</f>
        <v>-1223.268652790242</v>
      </c>
      <c r="E14" s="81">
        <f>Paiements!J15/$L14*1000</f>
        <v>-47.017098673546464</v>
      </c>
      <c r="F14" s="82">
        <f>Paiements!K15/$L14*1000</f>
        <v>0</v>
      </c>
      <c r="G14" s="82">
        <f>Paiements!L15/$L14*1000</f>
        <v>0</v>
      </c>
      <c r="H14" s="83">
        <f t="shared" si="0"/>
        <v>-47.017098673546464</v>
      </c>
      <c r="I14" s="84">
        <f>Paiements!Q15/L14*1000</f>
        <v>-504.34218237888831</v>
      </c>
      <c r="J14" s="85">
        <f>Paiements!R15/L14*1000</f>
        <v>-1774.6279338426766</v>
      </c>
      <c r="L14" s="86">
        <v>264252</v>
      </c>
    </row>
    <row r="15" spans="1:12" s="17" customFormat="1" ht="15" customHeight="1">
      <c r="A15" s="18"/>
      <c r="B15" s="87" t="s">
        <v>66</v>
      </c>
      <c r="C15" s="20">
        <f>Paiements!C16</f>
        <v>79.599999999999994</v>
      </c>
      <c r="D15" s="88">
        <f>Paiements!G16/L15*1000</f>
        <v>-724.1439501068221</v>
      </c>
      <c r="E15" s="89">
        <f>Paiements!J16/$L15*1000</f>
        <v>0</v>
      </c>
      <c r="F15" s="90">
        <f>Paiements!K16/$L15*1000</f>
        <v>0</v>
      </c>
      <c r="G15" s="90">
        <f>Paiements!L16/$L15*1000</f>
        <v>0</v>
      </c>
      <c r="H15" s="91">
        <f t="shared" si="0"/>
        <v>0</v>
      </c>
      <c r="I15" s="92">
        <f>Paiements!Q16/L15*1000</f>
        <v>16.456326059447733</v>
      </c>
      <c r="J15" s="93">
        <f>Paiements!R16/L15*1000</f>
        <v>-707.68762404737436</v>
      </c>
      <c r="L15" s="78">
        <v>249052.33333333299</v>
      </c>
    </row>
    <row r="16" spans="1:12" s="17" customFormat="1" ht="15" customHeight="1">
      <c r="A16" s="18"/>
      <c r="B16" s="79" t="s">
        <v>67</v>
      </c>
      <c r="C16" s="29">
        <f>Paiements!C17</f>
        <v>148.9</v>
      </c>
      <c r="D16" s="80">
        <f>Paiements!G17/L16*1000</f>
        <v>779.37297033249308</v>
      </c>
      <c r="E16" s="81">
        <f>Paiements!J17/$L16*1000</f>
        <v>0</v>
      </c>
      <c r="F16" s="82">
        <f>Paiements!K17/$L16*1000</f>
        <v>-162.39233412741109</v>
      </c>
      <c r="G16" s="82">
        <f>Paiements!L17/$L16*1000</f>
        <v>-107.59621078492022</v>
      </c>
      <c r="H16" s="83">
        <f t="shared" si="0"/>
        <v>-269.98854491233129</v>
      </c>
      <c r="I16" s="84">
        <f>Paiements!Q17/L16*1000</f>
        <v>17.094103101208294</v>
      </c>
      <c r="J16" s="85">
        <f>Paiements!R17/L16*1000</f>
        <v>526.47852852136998</v>
      </c>
      <c r="L16" s="86">
        <v>190210.66666666701</v>
      </c>
    </row>
    <row r="17" spans="1:23" s="17" customFormat="1" ht="15" customHeight="1">
      <c r="A17" s="18"/>
      <c r="B17" s="87" t="s">
        <v>68</v>
      </c>
      <c r="C17" s="20">
        <f>Paiements!C18</f>
        <v>101.5</v>
      </c>
      <c r="D17" s="88">
        <f>Paiements!G18/L17*1000</f>
        <v>23.907146329217657</v>
      </c>
      <c r="E17" s="89">
        <f>Paiements!J18/$L17*1000</f>
        <v>0</v>
      </c>
      <c r="F17" s="90">
        <f>Paiements!K18/$L17*1000</f>
        <v>0</v>
      </c>
      <c r="G17" s="90">
        <f>Paiements!L18/$L17*1000</f>
        <v>0</v>
      </c>
      <c r="H17" s="91">
        <f t="shared" si="0"/>
        <v>0</v>
      </c>
      <c r="I17" s="92">
        <f>Paiements!Q18/L17*1000</f>
        <v>16.239603974131924</v>
      </c>
      <c r="J17" s="93">
        <f>Paiements!R18/L17*1000</f>
        <v>40.146750303349584</v>
      </c>
      <c r="L17" s="78">
        <v>267441.66666666698</v>
      </c>
    </row>
    <row r="18" spans="1:23" s="17" customFormat="1" ht="15" customHeight="1">
      <c r="A18" s="18"/>
      <c r="B18" s="79" t="s">
        <v>69</v>
      </c>
      <c r="C18" s="29">
        <f>Paiements!C19</f>
        <v>99.3</v>
      </c>
      <c r="D18" s="80">
        <f>Paiements!G19/L18*1000</f>
        <v>-3.6596157195644405</v>
      </c>
      <c r="E18" s="81">
        <f>Paiements!J19/$L18*1000</f>
        <v>0</v>
      </c>
      <c r="F18" s="82">
        <f>Paiements!K19/$L18*1000</f>
        <v>-27.355193924538987</v>
      </c>
      <c r="G18" s="82">
        <f>Paiements!L19/$L18*1000</f>
        <v>0</v>
      </c>
      <c r="H18" s="83">
        <f t="shared" si="0"/>
        <v>-27.355193924538987</v>
      </c>
      <c r="I18" s="84">
        <f>Paiements!Q19/L18*1000</f>
        <v>-72.359247312379864</v>
      </c>
      <c r="J18" s="85">
        <f>Paiements!R19/L18*1000</f>
        <v>-103.37405695648329</v>
      </c>
      <c r="L18" s="86">
        <v>74659.333333333299</v>
      </c>
    </row>
    <row r="19" spans="1:23" s="17" customFormat="1" ht="15" customHeight="1">
      <c r="A19" s="18"/>
      <c r="B19" s="87" t="s">
        <v>70</v>
      </c>
      <c r="C19" s="20">
        <f>Paiements!C20</f>
        <v>78.3</v>
      </c>
      <c r="D19" s="88">
        <f>Paiements!G20/L19*1000</f>
        <v>-797.7994317897369</v>
      </c>
      <c r="E19" s="89">
        <f>Paiements!J20/$L19*1000</f>
        <v>-353.15148933867249</v>
      </c>
      <c r="F19" s="90">
        <f>Paiements!K20/$L19*1000</f>
        <v>0</v>
      </c>
      <c r="G19" s="90">
        <f>Paiements!L20/$L19*1000</f>
        <v>0</v>
      </c>
      <c r="H19" s="91">
        <f t="shared" si="0"/>
        <v>-353.15148933867249</v>
      </c>
      <c r="I19" s="92">
        <f>Paiements!Q20/L19*1000</f>
        <v>17.220106739719313</v>
      </c>
      <c r="J19" s="93">
        <f>Paiements!R20/L19*1000</f>
        <v>-1133.7308143886899</v>
      </c>
      <c r="L19" s="78">
        <v>52380.666666666701</v>
      </c>
    </row>
    <row r="20" spans="1:23" s="17" customFormat="1" ht="15" customHeight="1">
      <c r="A20" s="18"/>
      <c r="B20" s="79" t="s">
        <v>71</v>
      </c>
      <c r="C20" s="29">
        <f>Paiements!C21</f>
        <v>82.3</v>
      </c>
      <c r="D20" s="80">
        <f>Paiements!G21/L20*1000</f>
        <v>-579.62453109926525</v>
      </c>
      <c r="E20" s="81">
        <f>Paiements!J21/$L20*1000</f>
        <v>-568.28854965776247</v>
      </c>
      <c r="F20" s="82">
        <f>Paiements!K21/$L20*1000</f>
        <v>0</v>
      </c>
      <c r="G20" s="82">
        <f>Paiements!L21/$L20*1000</f>
        <v>0</v>
      </c>
      <c r="H20" s="83">
        <f t="shared" si="0"/>
        <v>-568.28854965776247</v>
      </c>
      <c r="I20" s="84">
        <f>Paiements!Q21/L20*1000</f>
        <v>16.366624523559484</v>
      </c>
      <c r="J20" s="85">
        <f>Paiements!R21/L20*1000</f>
        <v>-1131.546456233468</v>
      </c>
      <c r="L20" s="86">
        <v>15105</v>
      </c>
    </row>
    <row r="21" spans="1:23" s="17" customFormat="1" ht="15" customHeight="1">
      <c r="A21" s="18"/>
      <c r="B21" s="87" t="s">
        <v>72</v>
      </c>
      <c r="C21" s="20">
        <f>Paiements!C22</f>
        <v>76.7</v>
      </c>
      <c r="D21" s="88">
        <f>Paiements!G22/L21*1000</f>
        <v>-891.94691642663929</v>
      </c>
      <c r="E21" s="89">
        <f>Paiements!J22/$L21*1000</f>
        <v>-4.4928927406721773</v>
      </c>
      <c r="F21" s="90">
        <f>Paiements!K22/$L21*1000</f>
        <v>0</v>
      </c>
      <c r="G21" s="90">
        <f>Paiements!L22/$L21*1000</f>
        <v>0</v>
      </c>
      <c r="H21" s="91">
        <f t="shared" si="0"/>
        <v>-4.4928927406721773</v>
      </c>
      <c r="I21" s="92">
        <f>Paiements!Q22/L21*1000</f>
        <v>16.243452043293345</v>
      </c>
      <c r="J21" s="93">
        <f>Paiements!R22/L21*1000</f>
        <v>-880.19635712401805</v>
      </c>
      <c r="L21" s="78">
        <v>466380</v>
      </c>
    </row>
    <row r="22" spans="1:23" s="17" customFormat="1" ht="15" customHeight="1">
      <c r="A22" s="18"/>
      <c r="B22" s="79" t="s">
        <v>73</v>
      </c>
      <c r="C22" s="29">
        <f>Paiements!C23</f>
        <v>80.2</v>
      </c>
      <c r="D22" s="80">
        <f>Paiements!G23/L22*1000</f>
        <v>-691.02823943244516</v>
      </c>
      <c r="E22" s="81">
        <f>Paiements!J23/$L22*1000</f>
        <v>-748.72993390952433</v>
      </c>
      <c r="F22" s="82">
        <f>Paiements!K23/$L22*1000</f>
        <v>0</v>
      </c>
      <c r="G22" s="82">
        <f>Paiements!L23/$L22*1000</f>
        <v>0</v>
      </c>
      <c r="H22" s="83">
        <f t="shared" si="0"/>
        <v>-748.72993390952433</v>
      </c>
      <c r="I22" s="84">
        <f>Paiements!Q23/L22*1000</f>
        <v>16.582875861542799</v>
      </c>
      <c r="J22" s="85">
        <f>Paiements!R23/L22*1000</f>
        <v>-1423.1752974804267</v>
      </c>
      <c r="L22" s="86">
        <v>192118</v>
      </c>
    </row>
    <row r="23" spans="1:23" s="17" customFormat="1" ht="15" customHeight="1">
      <c r="A23" s="18"/>
      <c r="B23" s="87" t="s">
        <v>74</v>
      </c>
      <c r="C23" s="20">
        <f>Paiements!C24</f>
        <v>87.3</v>
      </c>
      <c r="D23" s="88">
        <f>Paiements!G24/L23*1000</f>
        <v>-344.42019673465722</v>
      </c>
      <c r="E23" s="89">
        <f>Paiements!J24/$L23*1000</f>
        <v>0</v>
      </c>
      <c r="F23" s="90">
        <f>Paiements!K24/$L23*1000</f>
        <v>0</v>
      </c>
      <c r="G23" s="90">
        <f>Paiements!L24/$L23*1000</f>
        <v>0</v>
      </c>
      <c r="H23" s="91">
        <f t="shared" si="0"/>
        <v>0</v>
      </c>
      <c r="I23" s="92">
        <f>Paiements!Q24/L23*1000</f>
        <v>15.755491274457079</v>
      </c>
      <c r="J23" s="93">
        <f>Paiements!R24/L23*1000</f>
        <v>-328.66470546020014</v>
      </c>
      <c r="L23" s="78">
        <v>579660</v>
      </c>
    </row>
    <row r="24" spans="1:23" s="17" customFormat="1" ht="15" customHeight="1">
      <c r="A24" s="18"/>
      <c r="B24" s="79" t="s">
        <v>75</v>
      </c>
      <c r="C24" s="29">
        <f>Paiements!C25</f>
        <v>76.599999999999994</v>
      </c>
      <c r="D24" s="80">
        <f>Paiements!G25/L24*1000</f>
        <v>-897.95669443131237</v>
      </c>
      <c r="E24" s="81">
        <f>Paiements!J25/$L24*1000</f>
        <v>-16.43850545206838</v>
      </c>
      <c r="F24" s="82">
        <f>Paiements!K25/$L24*1000</f>
        <v>0</v>
      </c>
      <c r="G24" s="82">
        <f>Paiements!L25/$L24*1000</f>
        <v>0</v>
      </c>
      <c r="H24" s="83">
        <f t="shared" si="0"/>
        <v>-16.43850545206838</v>
      </c>
      <c r="I24" s="84">
        <f>Paiements!Q25/L24*1000</f>
        <v>16.128908956263388</v>
      </c>
      <c r="J24" s="85">
        <f>Paiements!R25/L24*1000</f>
        <v>-898.26629092711744</v>
      </c>
      <c r="L24" s="86">
        <v>238239.66666666701</v>
      </c>
    </row>
    <row r="25" spans="1:23" s="17" customFormat="1" ht="15" customHeight="1">
      <c r="A25" s="18"/>
      <c r="B25" s="87" t="s">
        <v>76</v>
      </c>
      <c r="C25" s="20">
        <f>Paiements!C26</f>
        <v>99.3</v>
      </c>
      <c r="D25" s="88">
        <f>Paiements!G26/L25*1000</f>
        <v>-3.6596157195644303</v>
      </c>
      <c r="E25" s="89">
        <f>Paiements!J26/$L25*1000</f>
        <v>-43.999798515423919</v>
      </c>
      <c r="F25" s="90">
        <f>Paiements!K26/$L25*1000</f>
        <v>-65.247418198132749</v>
      </c>
      <c r="G25" s="90">
        <f>Paiements!L26/$L25*1000</f>
        <v>0</v>
      </c>
      <c r="H25" s="91">
        <f t="shared" si="0"/>
        <v>-109.24721671355667</v>
      </c>
      <c r="I25" s="92">
        <f>Paiements!Q26/L25*1000</f>
        <v>15.811665511655312</v>
      </c>
      <c r="J25" s="93">
        <f>Paiements!R26/L25*1000</f>
        <v>-97.095166921465776</v>
      </c>
      <c r="L25" s="78">
        <v>328023</v>
      </c>
    </row>
    <row r="26" spans="1:23" s="17" customFormat="1" ht="15" customHeight="1">
      <c r="A26" s="18"/>
      <c r="B26" s="79" t="s">
        <v>77</v>
      </c>
      <c r="C26" s="29">
        <f>Paiements!C27</f>
        <v>107.6</v>
      </c>
      <c r="D26" s="80">
        <f>Paiements!G27/L26*1000</f>
        <v>121.12954140136962</v>
      </c>
      <c r="E26" s="81">
        <f>Paiements!J27/$L26*1000</f>
        <v>0</v>
      </c>
      <c r="F26" s="82">
        <f>Paiements!K27/$L26*1000</f>
        <v>-88.462122019490209</v>
      </c>
      <c r="G26" s="82">
        <f>Paiements!L27/$L26*1000</f>
        <v>-5.5482119662861216</v>
      </c>
      <c r="H26" s="83">
        <f t="shared" si="0"/>
        <v>-94.010333985776327</v>
      </c>
      <c r="I26" s="84">
        <f>Paiements!Q27/L26*1000</f>
        <v>15.60368212153433</v>
      </c>
      <c r="J26" s="85">
        <f>Paiements!R27/L26*1000</f>
        <v>42.722889537127628</v>
      </c>
      <c r="L26" s="86">
        <v>680148.33333333302</v>
      </c>
    </row>
    <row r="27" spans="1:23" s="17" customFormat="1" ht="15" customHeight="1">
      <c r="A27" s="18"/>
      <c r="B27" s="87" t="s">
        <v>78</v>
      </c>
      <c r="C27" s="20">
        <f>Paiements!C28</f>
        <v>67.099999999999994</v>
      </c>
      <c r="D27" s="88">
        <f>Paiements!G28/L27*1000</f>
        <v>-1532.1045556636118</v>
      </c>
      <c r="E27" s="89">
        <f>Paiements!J28/$L27*1000</f>
        <v>-246.4312231920556</v>
      </c>
      <c r="F27" s="90">
        <f>Paiements!K28/$L27*1000</f>
        <v>0</v>
      </c>
      <c r="G27" s="90">
        <f>Paiements!L28/$L27*1000</f>
        <v>0</v>
      </c>
      <c r="H27" s="91">
        <f t="shared" si="0"/>
        <v>-246.4312231920556</v>
      </c>
      <c r="I27" s="92">
        <f>Paiements!Q28/L27*1000</f>
        <v>15.526214651913483</v>
      </c>
      <c r="J27" s="93">
        <f>Paiements!R28/L27*1000</f>
        <v>-1763.0095642037538</v>
      </c>
      <c r="L27" s="78">
        <v>297090.66666666698</v>
      </c>
    </row>
    <row r="28" spans="1:23" s="17" customFormat="1" ht="15" customHeight="1">
      <c r="A28" s="18"/>
      <c r="B28" s="79" t="s">
        <v>79</v>
      </c>
      <c r="C28" s="29">
        <f>Paiements!C29</f>
        <v>96</v>
      </c>
      <c r="D28" s="80">
        <f>Paiements!G29/L28*1000</f>
        <v>-56.279910574076403</v>
      </c>
      <c r="E28" s="81">
        <f>Paiements!J29/$L28*1000</f>
        <v>-141.03328431952352</v>
      </c>
      <c r="F28" s="82">
        <f>Paiements!K29/$L28*1000</f>
        <v>-97.965945818296731</v>
      </c>
      <c r="G28" s="82">
        <f>Paiements!L29/$L28*1000</f>
        <v>0</v>
      </c>
      <c r="H28" s="83">
        <f t="shared" si="0"/>
        <v>-238.99923013782023</v>
      </c>
      <c r="I28" s="84">
        <f>Paiements!Q29/L28*1000</f>
        <v>-623.1476690909717</v>
      </c>
      <c r="J28" s="85">
        <f>Paiements!R29/L28*1000</f>
        <v>-918.42680980286843</v>
      </c>
      <c r="L28" s="86">
        <v>170132.33333333299</v>
      </c>
    </row>
    <row r="29" spans="1:23" s="17" customFormat="1" ht="15" customHeight="1">
      <c r="A29" s="18"/>
      <c r="B29" s="87" t="s">
        <v>80</v>
      </c>
      <c r="C29" s="20">
        <f>Paiements!C30</f>
        <v>148.80000000000001</v>
      </c>
      <c r="D29" s="88">
        <f>Paiements!G30/L29*1000</f>
        <v>777.77916057721518</v>
      </c>
      <c r="E29" s="89">
        <f>Paiements!J30/$L29*1000</f>
        <v>0</v>
      </c>
      <c r="F29" s="90">
        <f>Paiements!K30/$L29*1000</f>
        <v>-163.44494994175554</v>
      </c>
      <c r="G29" s="90">
        <f>Paiements!L30/$L29*1000</f>
        <v>-74.425321723703419</v>
      </c>
      <c r="H29" s="91">
        <f t="shared" si="0"/>
        <v>-237.87027166545897</v>
      </c>
      <c r="I29" s="92">
        <f>Paiements!Q30/L29*1000</f>
        <v>15.574545274756753</v>
      </c>
      <c r="J29" s="93">
        <f>Paiements!R30/L29*1000</f>
        <v>555.48343418651302</v>
      </c>
      <c r="K29" s="18"/>
      <c r="L29" s="78">
        <v>442832.66666666698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s="17" customFormat="1" ht="15" customHeight="1">
      <c r="A30" s="94"/>
      <c r="B30" s="95" t="s">
        <v>81</v>
      </c>
      <c r="C30" s="96">
        <f>Paiements!C31</f>
        <v>63.8</v>
      </c>
      <c r="D30" s="97">
        <f>Paiements!G31/L30*1000</f>
        <v>-1779.8375330897331</v>
      </c>
      <c r="E30" s="140">
        <f>Paiements!J31/$L30*1000</f>
        <v>-65.515999117435229</v>
      </c>
      <c r="F30" s="141">
        <f>Paiements!K31/$L30*1000</f>
        <v>-4.5109029304373056</v>
      </c>
      <c r="G30" s="141">
        <f>Paiements!L31/$L30*1000</f>
        <v>0</v>
      </c>
      <c r="H30" s="142">
        <f t="shared" si="0"/>
        <v>-70.026902047872539</v>
      </c>
      <c r="I30" s="98">
        <f>Paiements!Q31/L30*1000</f>
        <v>-267.34471204551915</v>
      </c>
      <c r="J30" s="99">
        <f>Paiements!R31/L30*1000</f>
        <v>-2117.209147183125</v>
      </c>
      <c r="K30" s="18"/>
      <c r="L30" s="100">
        <v>68252.333333333299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>
      <c r="B31" s="101" t="s">
        <v>82</v>
      </c>
    </row>
  </sheetData>
  <mergeCells count="7">
    <mergeCell ref="B1:J1"/>
    <mergeCell ref="L3:L4"/>
    <mergeCell ref="J3:J4"/>
    <mergeCell ref="I3:I4"/>
    <mergeCell ref="E3:H3"/>
    <mergeCell ref="D3:D4"/>
    <mergeCell ref="C3:C4"/>
  </mergeCells>
  <conditionalFormatting sqref="L5:L30">
    <cfRule type="expression" dxfId="0" priority="1" stopIfTrue="1">
      <formula>ISBLANK(L5)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99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Paiements</vt:lpstr>
      <vt:lpstr>Paiements_par_habitant</vt:lpstr>
      <vt:lpstr>Druckbereich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2012-03-01T07:48:25Z</cp:lastPrinted>
  <dcterms:created xsi:type="dcterms:W3CDTF">2007-03-30T08:04:01Z</dcterms:created>
  <dcterms:modified xsi:type="dcterms:W3CDTF">2012-05-21T09:07:22Z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1004892815</vt:i4>
  </property>
  <property fmtid="{D5CDD505-2E9C-101B-9397-08002B2CF9AE}" pid="3" name="_EmailSubject">
    <vt:lpwstr>Templates</vt:lpwstr>
  </property>
  <property fmtid="{D5CDD505-2E9C-101B-9397-08002B2CF9AE}" pid="4" name="_AuthorEmail">
    <vt:lpwstr>pascal.utz@efv.admin.ch</vt:lpwstr>
  </property>
  <property fmtid="{D5CDD505-2E9C-101B-9397-08002B2CF9AE}" pid="5" name="_AuthorEmailDisplayName">
    <vt:lpwstr>Utz Pascal EFV</vt:lpwstr>
  </property>
  <property fmtid="{D5CDD505-2E9C-101B-9397-08002B2CF9AE}" pid="6" name="_ReviewingToolsShownOnce">
    <vt:lpwstr/>
  </property>
</Properties>
</file>