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135" yWindow="75" windowWidth="19170" windowHeight="11760"/>
  </bookViews>
  <sheets>
    <sheet name="Paiements" sheetId="1" r:id="rId1"/>
    <sheet name="Paiements_par_habitant" sheetId="2" r:id="rId2"/>
  </sheets>
  <definedNames>
    <definedName name="B">#REF!</definedName>
    <definedName name="_xlnm.Print_Area">Paiements!$A$1:$R$33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L6" i="2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L5"/>
  <c r="K5"/>
  <c r="S32" i="1"/>
  <c r="T32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6"/>
  <c r="B1" i="2"/>
  <c r="B1" i="1"/>
  <c r="G30" i="2" l="1"/>
  <c r="F30"/>
  <c r="H30" s="1"/>
  <c r="E30"/>
  <c r="D30"/>
  <c r="C30"/>
  <c r="G29"/>
  <c r="F29"/>
  <c r="E29"/>
  <c r="D29"/>
  <c r="C29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H20" s="1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6"/>
  <c r="F6"/>
  <c r="E6"/>
  <c r="D6"/>
  <c r="C6"/>
  <c r="G5"/>
  <c r="F5"/>
  <c r="E5"/>
  <c r="D5"/>
  <c r="C5"/>
  <c r="N3"/>
  <c r="J3"/>
  <c r="N2"/>
  <c r="P32" i="1"/>
  <c r="O32"/>
  <c r="L32"/>
  <c r="K32"/>
  <c r="J32"/>
  <c r="G32"/>
  <c r="F32"/>
  <c r="E32"/>
  <c r="D32"/>
  <c r="Q31"/>
  <c r="I30" i="2" s="1"/>
  <c r="N31" i="1"/>
  <c r="R31" s="1"/>
  <c r="J30" i="2" s="1"/>
  <c r="M31" i="1"/>
  <c r="H31"/>
  <c r="G31"/>
  <c r="Q30"/>
  <c r="I29" i="2" s="1"/>
  <c r="N30" i="1"/>
  <c r="R30" s="1"/>
  <c r="J29" i="2" s="1"/>
  <c r="M30" i="1"/>
  <c r="H30"/>
  <c r="G30"/>
  <c r="Q29"/>
  <c r="I28" i="2" s="1"/>
  <c r="N29" i="1"/>
  <c r="R29" s="1"/>
  <c r="J28" i="2" s="1"/>
  <c r="M29" i="1"/>
  <c r="H29"/>
  <c r="G29"/>
  <c r="Q28"/>
  <c r="I27" i="2" s="1"/>
  <c r="N28" i="1"/>
  <c r="R28" s="1"/>
  <c r="J27" i="2" s="1"/>
  <c r="M28" i="1"/>
  <c r="H28"/>
  <c r="G28"/>
  <c r="Q27"/>
  <c r="I26" i="2" s="1"/>
  <c r="N27" i="1"/>
  <c r="R27" s="1"/>
  <c r="J26" i="2" s="1"/>
  <c r="M27" i="1"/>
  <c r="H27"/>
  <c r="G27"/>
  <c r="Q26"/>
  <c r="I25" i="2" s="1"/>
  <c r="N26" i="1"/>
  <c r="R26" s="1"/>
  <c r="J25" i="2" s="1"/>
  <c r="M26" i="1"/>
  <c r="H26"/>
  <c r="G26"/>
  <c r="Q25"/>
  <c r="I24" i="2" s="1"/>
  <c r="N25" i="1"/>
  <c r="R25" s="1"/>
  <c r="J24" i="2" s="1"/>
  <c r="M25" i="1"/>
  <c r="H25"/>
  <c r="G25"/>
  <c r="Q24"/>
  <c r="I23" i="2" s="1"/>
  <c r="N24" i="1"/>
  <c r="R24" s="1"/>
  <c r="J23" i="2" s="1"/>
  <c r="M24" i="1"/>
  <c r="H24"/>
  <c r="G24"/>
  <c r="Q23"/>
  <c r="I22" i="2" s="1"/>
  <c r="N23" i="1"/>
  <c r="R23" s="1"/>
  <c r="J22" i="2" s="1"/>
  <c r="M23" i="1"/>
  <c r="H23"/>
  <c r="G23"/>
  <c r="Q22"/>
  <c r="I21" i="2" s="1"/>
  <c r="N22" i="1"/>
  <c r="R22" s="1"/>
  <c r="J21" i="2" s="1"/>
  <c r="M22" i="1"/>
  <c r="H22"/>
  <c r="G22"/>
  <c r="Q21"/>
  <c r="I20" i="2" s="1"/>
  <c r="N21" i="1"/>
  <c r="R21" s="1"/>
  <c r="J20" i="2" s="1"/>
  <c r="M21" i="1"/>
  <c r="H21"/>
  <c r="G21"/>
  <c r="Q20"/>
  <c r="I19" i="2" s="1"/>
  <c r="N20" i="1"/>
  <c r="R20" s="1"/>
  <c r="J19" i="2" s="1"/>
  <c r="M20" i="1"/>
  <c r="H20"/>
  <c r="G20"/>
  <c r="Q19"/>
  <c r="I18" i="2" s="1"/>
  <c r="N19" i="1"/>
  <c r="R19" s="1"/>
  <c r="J18" i="2" s="1"/>
  <c r="M19" i="1"/>
  <c r="H19"/>
  <c r="G19"/>
  <c r="Q18"/>
  <c r="I17" i="2" s="1"/>
  <c r="N18" i="1"/>
  <c r="R18" s="1"/>
  <c r="J17" i="2" s="1"/>
  <c r="M18" i="1"/>
  <c r="H18"/>
  <c r="G18"/>
  <c r="Q17"/>
  <c r="I16" i="2" s="1"/>
  <c r="N17" i="1"/>
  <c r="R17" s="1"/>
  <c r="J16" i="2" s="1"/>
  <c r="M17" i="1"/>
  <c r="H17"/>
  <c r="G17"/>
  <c r="Q16"/>
  <c r="I15" i="2" s="1"/>
  <c r="N16" i="1"/>
  <c r="R16" s="1"/>
  <c r="J15" i="2" s="1"/>
  <c r="M16" i="1"/>
  <c r="H16"/>
  <c r="G16"/>
  <c r="Q15"/>
  <c r="I14" i="2" s="1"/>
  <c r="N15" i="1"/>
  <c r="R15" s="1"/>
  <c r="J14" i="2" s="1"/>
  <c r="M15" i="1"/>
  <c r="H15"/>
  <c r="G15"/>
  <c r="Q14"/>
  <c r="I13" i="2" s="1"/>
  <c r="N14" i="1"/>
  <c r="R14" s="1"/>
  <c r="J13" i="2" s="1"/>
  <c r="M14" i="1"/>
  <c r="H14"/>
  <c r="G14"/>
  <c r="Q13"/>
  <c r="I12" i="2" s="1"/>
  <c r="N13" i="1"/>
  <c r="R13" s="1"/>
  <c r="J12" i="2" s="1"/>
  <c r="M13" i="1"/>
  <c r="H13"/>
  <c r="G13"/>
  <c r="Q12"/>
  <c r="I11" i="2" s="1"/>
  <c r="N12" i="1"/>
  <c r="R12" s="1"/>
  <c r="J11" i="2" s="1"/>
  <c r="M12" i="1"/>
  <c r="H12"/>
  <c r="G12"/>
  <c r="Q11"/>
  <c r="I10" i="2" s="1"/>
  <c r="N11" i="1"/>
  <c r="R11" s="1"/>
  <c r="J10" i="2" s="1"/>
  <c r="M11" i="1"/>
  <c r="H11"/>
  <c r="G11"/>
  <c r="Q10"/>
  <c r="I9" i="2" s="1"/>
  <c r="N10" i="1"/>
  <c r="R10" s="1"/>
  <c r="J9" i="2" s="1"/>
  <c r="M10" i="1"/>
  <c r="H10"/>
  <c r="G10"/>
  <c r="Q9"/>
  <c r="I8" i="2" s="1"/>
  <c r="N9" i="1"/>
  <c r="R9" s="1"/>
  <c r="J8" i="2" s="1"/>
  <c r="M9" i="1"/>
  <c r="H9"/>
  <c r="G9"/>
  <c r="Q8"/>
  <c r="I7" i="2" s="1"/>
  <c r="N8" i="1"/>
  <c r="R8" s="1"/>
  <c r="J7" i="2" s="1"/>
  <c r="M8" i="1"/>
  <c r="H8"/>
  <c r="G8"/>
  <c r="Q7"/>
  <c r="I6" i="2" s="1"/>
  <c r="N7" i="1"/>
  <c r="R7" s="1"/>
  <c r="J6" i="2" s="1"/>
  <c r="M7" i="1"/>
  <c r="H7"/>
  <c r="G7"/>
  <c r="Q6"/>
  <c r="I5" i="2" s="1"/>
  <c r="N6" i="1"/>
  <c r="N32" s="1"/>
  <c r="M6"/>
  <c r="M32" s="1"/>
  <c r="H6"/>
  <c r="H32" s="1"/>
  <c r="G6"/>
  <c r="R3"/>
  <c r="H13" i="2" l="1"/>
  <c r="H15"/>
  <c r="H5"/>
  <c r="H7"/>
  <c r="H9"/>
  <c r="H11"/>
  <c r="H17"/>
  <c r="H19"/>
  <c r="H21"/>
  <c r="H23"/>
  <c r="H25"/>
  <c r="H27"/>
  <c r="H29"/>
  <c r="H6"/>
  <c r="H8"/>
  <c r="H10"/>
  <c r="H12"/>
  <c r="H14"/>
  <c r="H16"/>
  <c r="H18"/>
  <c r="H22"/>
  <c r="H24"/>
  <c r="H26"/>
  <c r="H28"/>
  <c r="R6" i="1"/>
  <c r="Q32"/>
  <c r="J5" i="2" l="1"/>
  <c r="R32" i="1"/>
</calcChain>
</file>

<file path=xl/sharedStrings.xml><?xml version="1.0" encoding="utf-8"?>
<sst xmlns="http://schemas.openxmlformats.org/spreadsheetml/2006/main" count="100" uniqueCount="87">
  <si>
    <t>en CHF 1'000; (+) charge pour le canton; (-) allégement pour le canton</t>
  </si>
  <si>
    <t>IR</t>
  </si>
  <si>
    <t>Péréquation des ressources</t>
  </si>
  <si>
    <t>Indice RFS 
après PR</t>
  </si>
  <si>
    <t>Compensation des charges excessives</t>
  </si>
  <si>
    <t>Total
PR + CC</t>
  </si>
  <si>
    <t>Compensation des cas de rigueur</t>
  </si>
  <si>
    <t>horizontale</t>
  </si>
  <si>
    <t>verticale</t>
  </si>
  <si>
    <t>Total</t>
  </si>
  <si>
    <t>CCG</t>
  </si>
  <si>
    <t>CCS A-C</t>
  </si>
  <si>
    <t>CCS F</t>
  </si>
  <si>
    <t>Charge</t>
  </si>
  <si>
    <t>Allégement</t>
  </si>
  <si>
    <t>Charge - Allégement</t>
  </si>
  <si>
    <t>versé</t>
  </si>
  <si>
    <t>perçu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</si>
  <si>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</si>
  <si>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</si>
  <si>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</si>
  <si>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</si>
  <si>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</si>
  <si>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</si>
  <si>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</si>
  <si>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</si>
  <si>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</si>
  <si>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</si>
  <si>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</si>
  <si>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</si>
  <si>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</si>
  <si>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</si>
  <si>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</si>
  <si>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</si>
  <si>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</si>
  <si>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</si>
  <si>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</si>
  <si>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</si>
  <si>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</si>
  <si>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</si>
  <si>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</si>
  <si>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</si>
  <si>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</si>
  <si>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</si>
  <si>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IR = indice des ressources; PR = péréquation des ressources; CCS = compensation des charges excessives dues à des facteurs socio-démographiques; A-C = domaines pauvreté, vieillesse, intégration des étrangers; F = problématique des villes-centres; CCG = compensation des charges excessives dues à des facteurs géo-topographiques; RFS = recettes fiscales standardisées</t>
  </si>
  <si>
    <t>Environnement</t>
  </si>
  <si>
    <t>Produktion</t>
  </si>
  <si>
    <t>Type</t>
  </si>
  <si>
    <t>Test</t>
  </si>
  <si>
    <t>WS</t>
  </si>
  <si>
    <t>FA_2011_20120427</t>
  </si>
  <si>
    <t>SWS</t>
  </si>
  <si>
    <t>ZA_2011_20120427</t>
  </si>
  <si>
    <t>AnRef</t>
  </si>
  <si>
    <t>en CHF; (+) charge pour le canton; (-) allégement pour le canton</t>
  </si>
  <si>
    <t>Compen-sation des cas de rigueur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</si>
  <si>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</si>
  <si>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</si>
  <si>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</si>
  <si>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</si>
  <si>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</si>
  <si>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</si>
  <si>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</si>
  <si>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</si>
  <si>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</si>
  <si>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</si>
  <si>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</si>
  <si>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</si>
  <si>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</si>
  <si>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</si>
  <si>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</si>
  <si>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</si>
  <si>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</si>
  <si>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</si>
  <si>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</si>
  <si>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</si>
  <si>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</si>
  <si>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</si>
  <si>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</si>
  <si>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</si>
  <si>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</si>
  <si>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</si>
  <si>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Les différences éventuelles sont dues à la présentation en nombres ronds</t>
  </si>
  <si>
    <r>
      <t xml:space="preserve">Total des paiements nets de la péréquation en 2011, </t>
    </r>
    <r>
      <rPr>
        <sz val="10"/>
        <rFont val="Arial"/>
        <family val="2"/>
      </rPr>
      <t>compte tenu des corrections de l'erreurs pour Saint-Gall en 2008</t>
    </r>
  </si>
  <si>
    <r>
      <t xml:space="preserve">Correction de l'erreur pour Saint-Gall en 2008, </t>
    </r>
    <r>
      <rPr>
        <sz val="10"/>
        <rFont val="Arial"/>
        <family val="2"/>
      </rPr>
      <t>pour un tiers*</t>
    </r>
  </si>
  <si>
    <t>* troisième tranche du versement complémentaire (échelonné sur trois ans)</t>
  </si>
  <si>
    <r>
      <t xml:space="preserve">Correction de l'erreur pour Saint-Gall en 2008, </t>
    </r>
    <r>
      <rPr>
        <sz val="10"/>
        <rFont val="Arial"/>
        <family val="2"/>
      </rPr>
      <t>pour un tiers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</si>
</sst>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3333FF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thin">
        <color rgb="FF000000"/>
      </bottom>
      <diagonal/>
    </border>
    <border>
      <left style="hair">
        <color indexed="64"/>
      </left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0" borderId="16" xfId="0" applyFont="1" applyFill="1" applyBorder="1" applyAlignment="1">
      <alignment vertical="center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50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0" fillId="0" borderId="51" xfId="0" applyFont="1" applyFill="1" applyBorder="1"/>
    <xf numFmtId="1" fontId="7" fillId="0" borderId="52" xfId="0" applyNumberFormat="1" applyFont="1" applyFill="1" applyBorder="1" applyAlignment="1">
      <alignment horizontal="left" vertical="center"/>
    </xf>
    <xf numFmtId="3" fontId="9" fillId="0" borderId="16" xfId="0" applyNumberFormat="1" applyFont="1" applyFill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3" fontId="9" fillId="2" borderId="2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3" fontId="0" fillId="0" borderId="0" xfId="0" applyNumberFormat="1" applyFont="1" applyFill="1"/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" fontId="0" fillId="2" borderId="17" xfId="0" applyNumberFormat="1" applyFont="1" applyFill="1" applyBorder="1" applyAlignment="1">
      <alignment horizontal="right" vertical="center" indent="1"/>
    </xf>
    <xf numFmtId="3" fontId="0" fillId="2" borderId="54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55" xfId="0" applyNumberFormat="1" applyFont="1" applyFill="1" applyBorder="1" applyAlignment="1">
      <alignment horizontal="right" vertical="center" indent="1"/>
    </xf>
  </cellXfs>
  <cellStyles count="1">
    <cellStyle name="Standard" xfId="0" builtinId="0"/>
  </cellStyles>
  <dxfs count="10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36"/>
  <sheetViews>
    <sheetView showGridLines="0" tabSelected="1" workbookViewId="0"/>
  </sheetViews>
  <sheetFormatPr baseColWidth="10" defaultColWidth="11.42578125" defaultRowHeight="12.75"/>
  <cols>
    <col min="1" max="1" width="1.42578125" style="2" customWidth="1"/>
    <col min="2" max="2" width="5.5703125" style="3" customWidth="1"/>
    <col min="3" max="3" width="7.140625" style="4" customWidth="1"/>
    <col min="4" max="4" width="9.7109375" style="4" customWidth="1"/>
    <col min="5" max="5" width="10.42578125" style="4" customWidth="1"/>
    <col min="6" max="6" width="10.85546875" style="4" customWidth="1"/>
    <col min="8" max="8" width="10.42578125" style="4" customWidth="1"/>
    <col min="9" max="9" width="7.140625" style="4" customWidth="1"/>
    <col min="10" max="13" width="10" style="4" customWidth="1"/>
    <col min="14" max="14" width="10.85546875" style="4" customWidth="1"/>
    <col min="15" max="17" width="10" style="4" customWidth="1"/>
    <col min="18" max="19" width="10.85546875" style="4" customWidth="1"/>
    <col min="20" max="20" width="16.85546875" style="4" customWidth="1"/>
  </cols>
  <sheetData>
    <row r="1" spans="1:21" ht="18" customHeight="1">
      <c r="B1" s="117" t="str">
        <f>"Paiements "&amp;R36&amp;" avec correction"</f>
        <v>Paiements 2011 avec correction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5"/>
    </row>
    <row r="2" spans="1:21" ht="22.5" customHeight="1">
      <c r="B2" s="6" t="s">
        <v>0</v>
      </c>
    </row>
    <row r="3" spans="1:21" ht="20.25" customHeight="1">
      <c r="A3" s="7"/>
      <c r="B3" s="8"/>
      <c r="C3" s="129" t="s">
        <v>1</v>
      </c>
      <c r="D3" s="138" t="s">
        <v>2</v>
      </c>
      <c r="E3" s="112"/>
      <c r="F3" s="112"/>
      <c r="G3" s="112"/>
      <c r="H3" s="139"/>
      <c r="I3" s="129" t="s">
        <v>3</v>
      </c>
      <c r="J3" s="111" t="s">
        <v>4</v>
      </c>
      <c r="K3" s="112"/>
      <c r="L3" s="112"/>
      <c r="M3" s="113"/>
      <c r="N3" s="131" t="s">
        <v>5</v>
      </c>
      <c r="O3" s="125" t="s">
        <v>6</v>
      </c>
      <c r="P3" s="119"/>
      <c r="Q3" s="134"/>
      <c r="R3" s="114" t="str">
        <f>"Total des paiements "&amp;R36&amp;" nets"</f>
        <v>Total des paiements 2011 nets</v>
      </c>
      <c r="S3" s="114" t="s">
        <v>84</v>
      </c>
      <c r="T3" s="114" t="s">
        <v>83</v>
      </c>
    </row>
    <row r="4" spans="1:21" ht="24.75" customHeight="1">
      <c r="A4" s="7"/>
      <c r="B4" s="9"/>
      <c r="C4" s="129"/>
      <c r="D4" s="121" t="s">
        <v>7</v>
      </c>
      <c r="E4" s="122"/>
      <c r="F4" s="10" t="s">
        <v>8</v>
      </c>
      <c r="G4" s="123" t="s">
        <v>9</v>
      </c>
      <c r="H4" s="124"/>
      <c r="I4" s="129"/>
      <c r="J4" s="125" t="s">
        <v>10</v>
      </c>
      <c r="K4" s="119" t="s">
        <v>11</v>
      </c>
      <c r="L4" s="119" t="s">
        <v>12</v>
      </c>
      <c r="M4" s="127" t="s">
        <v>9</v>
      </c>
      <c r="N4" s="132"/>
      <c r="O4" s="135"/>
      <c r="P4" s="136"/>
      <c r="Q4" s="137"/>
      <c r="R4" s="115"/>
      <c r="S4" s="115"/>
      <c r="T4" s="115"/>
    </row>
    <row r="5" spans="1:21" ht="63.75" customHeight="1">
      <c r="A5" s="11"/>
      <c r="B5" s="12"/>
      <c r="C5" s="130"/>
      <c r="D5" s="13" t="s">
        <v>13</v>
      </c>
      <c r="E5" s="14" t="s">
        <v>14</v>
      </c>
      <c r="F5" s="14" t="s">
        <v>14</v>
      </c>
      <c r="G5" s="14" t="s">
        <v>15</v>
      </c>
      <c r="H5" s="15" t="s">
        <v>14</v>
      </c>
      <c r="I5" s="130"/>
      <c r="J5" s="126"/>
      <c r="K5" s="120"/>
      <c r="L5" s="120"/>
      <c r="M5" s="128"/>
      <c r="N5" s="133"/>
      <c r="O5" s="16" t="s">
        <v>16</v>
      </c>
      <c r="P5" s="14" t="s">
        <v>17</v>
      </c>
      <c r="Q5" s="17" t="s">
        <v>9</v>
      </c>
      <c r="R5" s="116"/>
      <c r="S5" s="116"/>
      <c r="T5" s="116"/>
    </row>
    <row r="6" spans="1:21" s="18" customFormat="1" ht="15" customHeight="1">
      <c r="A6" s="19"/>
      <c r="B6" s="20" t="s">
        <v>18</v>
      </c>
      <c r="C6" s="21">
        <v>127.8</v>
      </c>
      <c r="D6" s="22">
        <v>550654.41156307503</v>
      </c>
      <c r="E6" s="23">
        <v>0</v>
      </c>
      <c r="F6" s="23">
        <v>0</v>
      </c>
      <c r="G6" s="23">
        <f t="shared" ref="G6:G31" si="0">SUM(D6:F6)</f>
        <v>550654.41156307503</v>
      </c>
      <c r="H6" s="24">
        <f t="shared" ref="H6:H31" si="1">SUM(E6:F6)</f>
        <v>0</v>
      </c>
      <c r="I6" s="21">
        <v>122.6</v>
      </c>
      <c r="J6" s="25">
        <v>0</v>
      </c>
      <c r="K6" s="23">
        <v>-17334.754875555001</v>
      </c>
      <c r="L6" s="23">
        <v>-63122.095392239396</v>
      </c>
      <c r="M6" s="26">
        <f t="shared" ref="M6:M31" si="2">SUM(J6:L6)</f>
        <v>-80456.850267794391</v>
      </c>
      <c r="N6" s="27">
        <f t="shared" ref="N6:N31" si="3">G6+M6</f>
        <v>470197.56129528064</v>
      </c>
      <c r="O6" s="25">
        <v>20625.767121804001</v>
      </c>
      <c r="P6" s="23">
        <v>0</v>
      </c>
      <c r="Q6" s="26">
        <f t="shared" ref="Q6:Q31" si="4">O6+P6</f>
        <v>20625.767121804001</v>
      </c>
      <c r="R6" s="28">
        <f t="shared" ref="R6:R31" si="5">N6+Q6</f>
        <v>490823.32841708465</v>
      </c>
      <c r="S6" s="106">
        <v>515.6015039964517</v>
      </c>
      <c r="T6" s="28">
        <f>R6+S6</f>
        <v>491338.92992108112</v>
      </c>
    </row>
    <row r="7" spans="1:21" s="18" customFormat="1" ht="15" customHeight="1">
      <c r="A7" s="19"/>
      <c r="B7" s="29" t="s">
        <v>19</v>
      </c>
      <c r="C7" s="30">
        <v>74.900000000000006</v>
      </c>
      <c r="D7" s="31">
        <v>0</v>
      </c>
      <c r="E7" s="32">
        <v>-362026.12710287899</v>
      </c>
      <c r="F7" s="32">
        <v>-496181.51737927098</v>
      </c>
      <c r="G7" s="32">
        <f t="shared" si="0"/>
        <v>-858207.64448214998</v>
      </c>
      <c r="H7" s="33">
        <f t="shared" si="1"/>
        <v>-858207.64448214998</v>
      </c>
      <c r="I7" s="30">
        <v>85.8</v>
      </c>
      <c r="J7" s="34">
        <v>-24613.853074454699</v>
      </c>
      <c r="K7" s="32">
        <v>-27056.258221840999</v>
      </c>
      <c r="L7" s="32">
        <v>0</v>
      </c>
      <c r="M7" s="35">
        <f t="shared" si="2"/>
        <v>-51670.111296295698</v>
      </c>
      <c r="N7" s="36">
        <f t="shared" si="3"/>
        <v>-909877.75577844563</v>
      </c>
      <c r="O7" s="34">
        <v>16093.293777701199</v>
      </c>
      <c r="P7" s="32">
        <v>-52134.660474797201</v>
      </c>
      <c r="Q7" s="35">
        <f t="shared" si="4"/>
        <v>-36041.366697096004</v>
      </c>
      <c r="R7" s="37">
        <f t="shared" si="5"/>
        <v>-945919.12247554166</v>
      </c>
      <c r="S7" s="107">
        <v>8375.3784583407632</v>
      </c>
      <c r="T7" s="37">
        <f t="shared" ref="T7:T31" si="6">R7+S7</f>
        <v>-937543.74401720089</v>
      </c>
    </row>
    <row r="8" spans="1:21" s="18" customFormat="1" ht="15" customHeight="1">
      <c r="A8" s="19"/>
      <c r="B8" s="20" t="s">
        <v>20</v>
      </c>
      <c r="C8" s="21">
        <v>74.099999999999994</v>
      </c>
      <c r="D8" s="22">
        <v>0</v>
      </c>
      <c r="E8" s="23">
        <v>-141398.95582740099</v>
      </c>
      <c r="F8" s="23">
        <v>-193796.92018290999</v>
      </c>
      <c r="G8" s="23">
        <f t="shared" si="0"/>
        <v>-335195.87601031095</v>
      </c>
      <c r="H8" s="24">
        <f t="shared" si="1"/>
        <v>-335195.87601031095</v>
      </c>
      <c r="I8" s="21">
        <v>85.5</v>
      </c>
      <c r="J8" s="25">
        <v>-6697.68451565335</v>
      </c>
      <c r="K8" s="23">
        <v>0</v>
      </c>
      <c r="L8" s="23">
        <v>0</v>
      </c>
      <c r="M8" s="26">
        <f t="shared" si="2"/>
        <v>-6697.68451565335</v>
      </c>
      <c r="N8" s="27">
        <f t="shared" si="3"/>
        <v>-341893.56052596431</v>
      </c>
      <c r="O8" s="25">
        <v>5835.0551966483499</v>
      </c>
      <c r="P8" s="23">
        <v>-23692.068720164702</v>
      </c>
      <c r="Q8" s="26">
        <f t="shared" si="4"/>
        <v>-17857.013523516351</v>
      </c>
      <c r="R8" s="28">
        <f t="shared" si="5"/>
        <v>-359750.57404948067</v>
      </c>
      <c r="S8" s="106">
        <v>3113.5427310904465</v>
      </c>
      <c r="T8" s="28">
        <f t="shared" si="6"/>
        <v>-356637.03131839022</v>
      </c>
    </row>
    <row r="9" spans="1:21" s="18" customFormat="1" ht="15" customHeight="1">
      <c r="A9" s="19"/>
      <c r="B9" s="29" t="s">
        <v>21</v>
      </c>
      <c r="C9" s="30">
        <v>57.2</v>
      </c>
      <c r="D9" s="31">
        <v>0</v>
      </c>
      <c r="E9" s="32">
        <v>-31065.917543053602</v>
      </c>
      <c r="F9" s="32">
        <v>-42577.960404805999</v>
      </c>
      <c r="G9" s="32">
        <f t="shared" si="0"/>
        <v>-73643.877947859597</v>
      </c>
      <c r="H9" s="33">
        <f t="shared" si="1"/>
        <v>-73643.877947859597</v>
      </c>
      <c r="I9" s="30">
        <v>83.3</v>
      </c>
      <c r="J9" s="34">
        <v>-10902.926948643501</v>
      </c>
      <c r="K9" s="32">
        <v>0</v>
      </c>
      <c r="L9" s="32">
        <v>0</v>
      </c>
      <c r="M9" s="35">
        <f t="shared" si="2"/>
        <v>-10902.926948643501</v>
      </c>
      <c r="N9" s="36">
        <f t="shared" si="3"/>
        <v>-84546.804896503105</v>
      </c>
      <c r="O9" s="34">
        <v>584.91977397335904</v>
      </c>
      <c r="P9" s="32">
        <v>0</v>
      </c>
      <c r="Q9" s="35">
        <f t="shared" si="4"/>
        <v>584.91977397335904</v>
      </c>
      <c r="R9" s="37">
        <f t="shared" si="5"/>
        <v>-83961.88512252974</v>
      </c>
      <c r="S9" s="107">
        <v>286.60150686924902</v>
      </c>
      <c r="T9" s="37">
        <f t="shared" si="6"/>
        <v>-83675.28361566049</v>
      </c>
    </row>
    <row r="10" spans="1:21" s="18" customFormat="1" ht="15" customHeight="1">
      <c r="A10" s="19"/>
      <c r="B10" s="20" t="s">
        <v>22</v>
      </c>
      <c r="C10" s="21">
        <v>140.1</v>
      </c>
      <c r="D10" s="22">
        <v>83955.449389235902</v>
      </c>
      <c r="E10" s="23">
        <v>0</v>
      </c>
      <c r="F10" s="23">
        <v>0</v>
      </c>
      <c r="G10" s="23">
        <f t="shared" si="0"/>
        <v>83955.449389235902</v>
      </c>
      <c r="H10" s="24">
        <f t="shared" si="1"/>
        <v>0</v>
      </c>
      <c r="I10" s="21">
        <v>132.69999999999999</v>
      </c>
      <c r="J10" s="25">
        <v>-6038.1323325855601</v>
      </c>
      <c r="K10" s="23">
        <v>0</v>
      </c>
      <c r="L10" s="23">
        <v>0</v>
      </c>
      <c r="M10" s="26">
        <f t="shared" si="2"/>
        <v>-6038.1323325855601</v>
      </c>
      <c r="N10" s="27">
        <f t="shared" si="3"/>
        <v>77917.31705665034</v>
      </c>
      <c r="O10" s="25">
        <v>2159.3630829880699</v>
      </c>
      <c r="P10" s="23">
        <v>0</v>
      </c>
      <c r="Q10" s="26">
        <f t="shared" si="4"/>
        <v>2159.3630829880699</v>
      </c>
      <c r="R10" s="28">
        <f t="shared" si="5"/>
        <v>80076.680139638411</v>
      </c>
      <c r="S10" s="106">
        <v>7.1660407767742873</v>
      </c>
      <c r="T10" s="28">
        <f t="shared" si="6"/>
        <v>80083.846180415188</v>
      </c>
    </row>
    <row r="11" spans="1:21" s="18" customFormat="1" ht="15" customHeight="1">
      <c r="A11" s="19"/>
      <c r="B11" s="29" t="s">
        <v>23</v>
      </c>
      <c r="C11" s="30">
        <v>74</v>
      </c>
      <c r="D11" s="31">
        <v>0</v>
      </c>
      <c r="E11" s="32">
        <v>-13260.622428537599</v>
      </c>
      <c r="F11" s="32">
        <v>-18174.588145445101</v>
      </c>
      <c r="G11" s="32">
        <f t="shared" si="0"/>
        <v>-31435.210573982702</v>
      </c>
      <c r="H11" s="33">
        <f t="shared" si="1"/>
        <v>-31435.210573982702</v>
      </c>
      <c r="I11" s="30">
        <v>85.5</v>
      </c>
      <c r="J11" s="34">
        <v>-5465.2588026919002</v>
      </c>
      <c r="K11" s="32">
        <v>0</v>
      </c>
      <c r="L11" s="32">
        <v>0</v>
      </c>
      <c r="M11" s="35">
        <f t="shared" si="2"/>
        <v>-5465.2588026919002</v>
      </c>
      <c r="N11" s="36">
        <f t="shared" si="3"/>
        <v>-36900.469376674606</v>
      </c>
      <c r="O11" s="34">
        <v>543.41804374597302</v>
      </c>
      <c r="P11" s="32">
        <v>-9441.5660601810305</v>
      </c>
      <c r="Q11" s="35">
        <f t="shared" si="4"/>
        <v>-8898.1480164350578</v>
      </c>
      <c r="R11" s="37">
        <f t="shared" si="5"/>
        <v>-45798.617393109664</v>
      </c>
      <c r="S11" s="107">
        <v>266.65702481192102</v>
      </c>
      <c r="T11" s="37">
        <f t="shared" si="6"/>
        <v>-45531.960368297739</v>
      </c>
    </row>
    <row r="12" spans="1:21" s="18" customFormat="1" ht="15" customHeight="1">
      <c r="A12" s="19"/>
      <c r="B12" s="20" t="s">
        <v>24</v>
      </c>
      <c r="C12" s="21">
        <v>124.5</v>
      </c>
      <c r="D12" s="22">
        <v>14605.221282774</v>
      </c>
      <c r="E12" s="23">
        <v>0</v>
      </c>
      <c r="F12" s="23">
        <v>0</v>
      </c>
      <c r="G12" s="23">
        <f t="shared" si="0"/>
        <v>14605.221282774</v>
      </c>
      <c r="H12" s="24">
        <f t="shared" si="1"/>
        <v>0</v>
      </c>
      <c r="I12" s="21">
        <v>120</v>
      </c>
      <c r="J12" s="25">
        <v>-1490.9674206141401</v>
      </c>
      <c r="K12" s="23">
        <v>0</v>
      </c>
      <c r="L12" s="23">
        <v>0</v>
      </c>
      <c r="M12" s="26">
        <f t="shared" si="2"/>
        <v>-1490.9674206141401</v>
      </c>
      <c r="N12" s="27">
        <f t="shared" si="3"/>
        <v>13114.25386215986</v>
      </c>
      <c r="O12" s="25">
        <v>623.27965780276702</v>
      </c>
      <c r="P12" s="23">
        <v>0</v>
      </c>
      <c r="Q12" s="26">
        <f t="shared" si="4"/>
        <v>623.27965780276702</v>
      </c>
      <c r="R12" s="28">
        <f t="shared" si="5"/>
        <v>13737.533519962626</v>
      </c>
      <c r="S12" s="106">
        <v>-0.90767043017099303</v>
      </c>
      <c r="T12" s="28">
        <f t="shared" si="6"/>
        <v>13736.625849532455</v>
      </c>
    </row>
    <row r="13" spans="1:21" s="18" customFormat="1" ht="15" customHeight="1">
      <c r="A13" s="19"/>
      <c r="B13" s="29" t="s">
        <v>25</v>
      </c>
      <c r="C13" s="30">
        <v>65.400000000000006</v>
      </c>
      <c r="D13" s="31">
        <v>0</v>
      </c>
      <c r="E13" s="32">
        <v>-24124.409783537099</v>
      </c>
      <c r="F13" s="32">
        <v>-33064.150226022597</v>
      </c>
      <c r="G13" s="32">
        <f t="shared" si="0"/>
        <v>-57188.560009559696</v>
      </c>
      <c r="H13" s="33">
        <f t="shared" si="1"/>
        <v>-57188.560009559696</v>
      </c>
      <c r="I13" s="30">
        <v>83.8</v>
      </c>
      <c r="J13" s="34">
        <v>-5170.2091040014102</v>
      </c>
      <c r="K13" s="32">
        <v>0</v>
      </c>
      <c r="L13" s="32">
        <v>0</v>
      </c>
      <c r="M13" s="35">
        <f t="shared" si="2"/>
        <v>-5170.2091040014102</v>
      </c>
      <c r="N13" s="36">
        <f t="shared" si="3"/>
        <v>-62358.769113561109</v>
      </c>
      <c r="O13" s="34">
        <v>647.460301329348</v>
      </c>
      <c r="P13" s="32">
        <v>-8168.7569818985703</v>
      </c>
      <c r="Q13" s="35">
        <f t="shared" si="4"/>
        <v>-7521.2966805692222</v>
      </c>
      <c r="R13" s="37">
        <f t="shared" si="5"/>
        <v>-69880.065794130336</v>
      </c>
      <c r="S13" s="107">
        <v>301.76599631724758</v>
      </c>
      <c r="T13" s="37">
        <f t="shared" si="6"/>
        <v>-69578.299797813088</v>
      </c>
    </row>
    <row r="14" spans="1:21" s="18" customFormat="1" ht="15" customHeight="1">
      <c r="A14" s="19"/>
      <c r="B14" s="20" t="s">
        <v>26</v>
      </c>
      <c r="C14" s="21">
        <v>246.1</v>
      </c>
      <c r="D14" s="22">
        <v>237986.636685109</v>
      </c>
      <c r="E14" s="23">
        <v>0</v>
      </c>
      <c r="F14" s="23">
        <v>0</v>
      </c>
      <c r="G14" s="23">
        <f t="shared" si="0"/>
        <v>237986.636685109</v>
      </c>
      <c r="H14" s="24">
        <f t="shared" si="1"/>
        <v>0</v>
      </c>
      <c r="I14" s="21">
        <v>219</v>
      </c>
      <c r="J14" s="25">
        <v>0</v>
      </c>
      <c r="K14" s="23">
        <v>0</v>
      </c>
      <c r="L14" s="23">
        <v>0</v>
      </c>
      <c r="M14" s="26">
        <f t="shared" si="2"/>
        <v>0</v>
      </c>
      <c r="N14" s="27">
        <f t="shared" si="3"/>
        <v>237986.636685109</v>
      </c>
      <c r="O14" s="25">
        <v>1658.0423935395399</v>
      </c>
      <c r="P14" s="23">
        <v>0</v>
      </c>
      <c r="Q14" s="26">
        <f t="shared" si="4"/>
        <v>1658.0423935395399</v>
      </c>
      <c r="R14" s="28">
        <f t="shared" si="5"/>
        <v>239644.67907864854</v>
      </c>
      <c r="S14" s="106">
        <v>-449.83562779653073</v>
      </c>
      <c r="T14" s="28">
        <f t="shared" si="6"/>
        <v>239194.843450852</v>
      </c>
    </row>
    <row r="15" spans="1:21" s="18" customFormat="1" ht="15" customHeight="1">
      <c r="A15" s="19"/>
      <c r="B15" s="29" t="s">
        <v>27</v>
      </c>
      <c r="C15" s="30">
        <v>68.099999999999994</v>
      </c>
      <c r="D15" s="31">
        <v>0</v>
      </c>
      <c r="E15" s="32">
        <v>-144177.76444603599</v>
      </c>
      <c r="F15" s="32">
        <v>-197605.46706303299</v>
      </c>
      <c r="G15" s="32">
        <f t="shared" si="0"/>
        <v>-341783.23150906898</v>
      </c>
      <c r="H15" s="33">
        <f t="shared" si="1"/>
        <v>-341783.23150906898</v>
      </c>
      <c r="I15" s="30">
        <v>84.2</v>
      </c>
      <c r="J15" s="34">
        <v>-11914.2156461291</v>
      </c>
      <c r="K15" s="32">
        <v>0</v>
      </c>
      <c r="L15" s="32">
        <v>0</v>
      </c>
      <c r="M15" s="35">
        <f t="shared" si="2"/>
        <v>-11914.2156461291</v>
      </c>
      <c r="N15" s="36">
        <f t="shared" si="3"/>
        <v>-353697.44715519808</v>
      </c>
      <c r="O15" s="34">
        <v>4006.5993932259998</v>
      </c>
      <c r="P15" s="32">
        <v>-137280.02977121199</v>
      </c>
      <c r="Q15" s="35">
        <f t="shared" si="4"/>
        <v>-133273.43037798599</v>
      </c>
      <c r="R15" s="37">
        <f t="shared" si="5"/>
        <v>-486970.87753318407</v>
      </c>
      <c r="S15" s="107">
        <v>2279.8803134659429</v>
      </c>
      <c r="T15" s="37">
        <f t="shared" si="6"/>
        <v>-484690.99721971812</v>
      </c>
    </row>
    <row r="16" spans="1:21" s="18" customFormat="1" ht="15" customHeight="1">
      <c r="A16" s="19"/>
      <c r="B16" s="20" t="s">
        <v>28</v>
      </c>
      <c r="C16" s="21">
        <v>76.5</v>
      </c>
      <c r="D16" s="22">
        <v>0</v>
      </c>
      <c r="E16" s="23">
        <v>-83289.334506825195</v>
      </c>
      <c r="F16" s="23">
        <v>-114153.717876175</v>
      </c>
      <c r="G16" s="23">
        <f t="shared" si="0"/>
        <v>-197443.05238300021</v>
      </c>
      <c r="H16" s="24">
        <f t="shared" si="1"/>
        <v>-197443.05238300021</v>
      </c>
      <c r="I16" s="21">
        <v>86.2</v>
      </c>
      <c r="J16" s="25">
        <v>0</v>
      </c>
      <c r="K16" s="23">
        <v>0</v>
      </c>
      <c r="L16" s="23">
        <v>0</v>
      </c>
      <c r="M16" s="26">
        <f t="shared" si="2"/>
        <v>0</v>
      </c>
      <c r="N16" s="27">
        <f t="shared" si="3"/>
        <v>-197443.05238300021</v>
      </c>
      <c r="O16" s="25">
        <v>4098.4864031995903</v>
      </c>
      <c r="P16" s="23">
        <v>0</v>
      </c>
      <c r="Q16" s="26">
        <f t="shared" si="4"/>
        <v>4098.4864031995903</v>
      </c>
      <c r="R16" s="28">
        <f t="shared" si="5"/>
        <v>-193344.56597980062</v>
      </c>
      <c r="S16" s="106">
        <v>2194.0090379421513</v>
      </c>
      <c r="T16" s="28">
        <f t="shared" si="6"/>
        <v>-191150.55694185846</v>
      </c>
    </row>
    <row r="17" spans="1:33" s="18" customFormat="1" ht="15" customHeight="1">
      <c r="A17" s="19"/>
      <c r="B17" s="29" t="s">
        <v>29</v>
      </c>
      <c r="C17" s="30">
        <v>144.69999999999999</v>
      </c>
      <c r="D17" s="31">
        <v>128825.662019239</v>
      </c>
      <c r="E17" s="32">
        <v>0</v>
      </c>
      <c r="F17" s="32">
        <v>0</v>
      </c>
      <c r="G17" s="32">
        <f t="shared" si="0"/>
        <v>128825.662019239</v>
      </c>
      <c r="H17" s="33">
        <f t="shared" si="1"/>
        <v>0</v>
      </c>
      <c r="I17" s="30">
        <v>136.4</v>
      </c>
      <c r="J17" s="34">
        <v>0</v>
      </c>
      <c r="K17" s="32">
        <v>-27448.3376278182</v>
      </c>
      <c r="L17" s="32">
        <v>-19676.503599702799</v>
      </c>
      <c r="M17" s="35">
        <f t="shared" si="2"/>
        <v>-47124.841227520999</v>
      </c>
      <c r="N17" s="36">
        <f t="shared" si="3"/>
        <v>81700.820791717997</v>
      </c>
      <c r="O17" s="34">
        <v>3251.4807469495699</v>
      </c>
      <c r="P17" s="32">
        <v>0</v>
      </c>
      <c r="Q17" s="35">
        <f t="shared" si="4"/>
        <v>3251.4807469495699</v>
      </c>
      <c r="R17" s="37">
        <f t="shared" si="5"/>
        <v>84952.301538667569</v>
      </c>
      <c r="S17" s="107">
        <v>-166.9299033310165</v>
      </c>
      <c r="T17" s="37">
        <f t="shared" si="6"/>
        <v>84785.371635336545</v>
      </c>
    </row>
    <row r="18" spans="1:33" s="18" customFormat="1" ht="15" customHeight="1">
      <c r="A18" s="19"/>
      <c r="B18" s="20" t="s">
        <v>30</v>
      </c>
      <c r="C18" s="21">
        <v>98.2</v>
      </c>
      <c r="D18" s="22">
        <v>0</v>
      </c>
      <c r="E18" s="23">
        <v>-1319.0923733250399</v>
      </c>
      <c r="F18" s="23">
        <v>-1807.9061326251899</v>
      </c>
      <c r="G18" s="23">
        <f t="shared" si="0"/>
        <v>-3126.9985059502296</v>
      </c>
      <c r="H18" s="24">
        <f t="shared" si="1"/>
        <v>-3126.9985059502296</v>
      </c>
      <c r="I18" s="21">
        <v>98.4</v>
      </c>
      <c r="J18" s="25">
        <v>0</v>
      </c>
      <c r="K18" s="23">
        <v>0</v>
      </c>
      <c r="L18" s="23">
        <v>0</v>
      </c>
      <c r="M18" s="26">
        <f t="shared" si="2"/>
        <v>0</v>
      </c>
      <c r="N18" s="27">
        <f t="shared" si="3"/>
        <v>-3126.9985059502296</v>
      </c>
      <c r="O18" s="25">
        <v>4343.14675284847</v>
      </c>
      <c r="P18" s="23">
        <v>0</v>
      </c>
      <c r="Q18" s="26">
        <f t="shared" si="4"/>
        <v>4343.14675284847</v>
      </c>
      <c r="R18" s="28">
        <f t="shared" si="5"/>
        <v>1216.1482468982404</v>
      </c>
      <c r="S18" s="106">
        <v>330.2001266969877</v>
      </c>
      <c r="T18" s="28">
        <f t="shared" si="6"/>
        <v>1546.3483735952282</v>
      </c>
    </row>
    <row r="19" spans="1:33" s="18" customFormat="1" ht="15" customHeight="1">
      <c r="A19" s="19"/>
      <c r="B19" s="29" t="s">
        <v>31</v>
      </c>
      <c r="C19" s="30">
        <v>95.9</v>
      </c>
      <c r="D19" s="31">
        <v>0</v>
      </c>
      <c r="E19" s="32">
        <v>-1423.8530354782299</v>
      </c>
      <c r="F19" s="32">
        <v>-1951.4877705716001</v>
      </c>
      <c r="G19" s="32">
        <f t="shared" si="0"/>
        <v>-3375.34080604983</v>
      </c>
      <c r="H19" s="33">
        <f t="shared" si="1"/>
        <v>-3375.34080604983</v>
      </c>
      <c r="I19" s="30">
        <v>96.5</v>
      </c>
      <c r="J19" s="34">
        <v>0</v>
      </c>
      <c r="K19" s="32">
        <v>-2702.4555589379502</v>
      </c>
      <c r="L19" s="32">
        <v>0</v>
      </c>
      <c r="M19" s="35">
        <f t="shared" si="2"/>
        <v>-2702.4555589379502</v>
      </c>
      <c r="N19" s="36">
        <f t="shared" si="3"/>
        <v>-6077.7963649877802</v>
      </c>
      <c r="O19" s="34">
        <v>1237.98628100476</v>
      </c>
      <c r="P19" s="32">
        <v>-6640.2794458488297</v>
      </c>
      <c r="Q19" s="35">
        <f t="shared" si="4"/>
        <v>-5402.2931648440699</v>
      </c>
      <c r="R19" s="37">
        <f t="shared" si="5"/>
        <v>-11480.08952983185</v>
      </c>
      <c r="S19" s="107">
        <v>163.79429571792517</v>
      </c>
      <c r="T19" s="37">
        <f t="shared" si="6"/>
        <v>-11316.295234113924</v>
      </c>
    </row>
    <row r="20" spans="1:33" s="18" customFormat="1" ht="15" customHeight="1">
      <c r="A20" s="19"/>
      <c r="B20" s="20" t="s">
        <v>32</v>
      </c>
      <c r="C20" s="21">
        <v>74.099999999999994</v>
      </c>
      <c r="D20" s="22">
        <v>0</v>
      </c>
      <c r="E20" s="23">
        <v>-20637.247957711599</v>
      </c>
      <c r="F20" s="23">
        <v>-28284.7569266174</v>
      </c>
      <c r="G20" s="23">
        <f t="shared" si="0"/>
        <v>-48922.004884328999</v>
      </c>
      <c r="H20" s="24">
        <f t="shared" si="1"/>
        <v>-48922.004884328999</v>
      </c>
      <c r="I20" s="21">
        <v>85.5</v>
      </c>
      <c r="J20" s="25">
        <v>-17672.881791291798</v>
      </c>
      <c r="K20" s="23">
        <v>0</v>
      </c>
      <c r="L20" s="23">
        <v>0</v>
      </c>
      <c r="M20" s="26">
        <f t="shared" si="2"/>
        <v>-17672.881791291798</v>
      </c>
      <c r="N20" s="27">
        <f t="shared" si="3"/>
        <v>-66594.886675620801</v>
      </c>
      <c r="O20" s="25">
        <v>902.00067109765803</v>
      </c>
      <c r="P20" s="23">
        <v>0</v>
      </c>
      <c r="Q20" s="26">
        <f t="shared" si="4"/>
        <v>902.00067109765803</v>
      </c>
      <c r="R20" s="28">
        <f t="shared" si="5"/>
        <v>-65692.886004523141</v>
      </c>
      <c r="S20" s="106">
        <v>455.40001347309351</v>
      </c>
      <c r="T20" s="28">
        <f t="shared" si="6"/>
        <v>-65237.485991050045</v>
      </c>
    </row>
    <row r="21" spans="1:33" s="18" customFormat="1" ht="15" customHeight="1">
      <c r="A21" s="19"/>
      <c r="B21" s="29" t="s">
        <v>33</v>
      </c>
      <c r="C21" s="30">
        <v>80.5</v>
      </c>
      <c r="D21" s="31">
        <v>0</v>
      </c>
      <c r="E21" s="32">
        <v>-3724.70346455458</v>
      </c>
      <c r="F21" s="32">
        <v>-5104.9603287481104</v>
      </c>
      <c r="G21" s="32">
        <f t="shared" si="0"/>
        <v>-8829.6637933026905</v>
      </c>
      <c r="H21" s="33">
        <f t="shared" si="1"/>
        <v>-8829.6637933026905</v>
      </c>
      <c r="I21" s="30">
        <v>87.7</v>
      </c>
      <c r="J21" s="34">
        <v>-8200.9709040581802</v>
      </c>
      <c r="K21" s="32">
        <v>0</v>
      </c>
      <c r="L21" s="32">
        <v>0</v>
      </c>
      <c r="M21" s="35">
        <f t="shared" si="2"/>
        <v>-8200.9709040581802</v>
      </c>
      <c r="N21" s="36">
        <f t="shared" si="3"/>
        <v>-17030.634697360871</v>
      </c>
      <c r="O21" s="34">
        <v>247.217863428366</v>
      </c>
      <c r="P21" s="32">
        <v>0</v>
      </c>
      <c r="Q21" s="35">
        <f t="shared" si="4"/>
        <v>247.217863428366</v>
      </c>
      <c r="R21" s="37">
        <f t="shared" si="5"/>
        <v>-16783.416833932504</v>
      </c>
      <c r="S21" s="107">
        <v>119.12735220863671</v>
      </c>
      <c r="T21" s="37">
        <f t="shared" si="6"/>
        <v>-16664.289481723867</v>
      </c>
    </row>
    <row r="22" spans="1:33" s="18" customFormat="1" ht="15" customHeight="1">
      <c r="A22" s="19"/>
      <c r="B22" s="20" t="s">
        <v>34</v>
      </c>
      <c r="C22" s="21">
        <v>73.599999999999994</v>
      </c>
      <c r="D22" s="22">
        <v>0</v>
      </c>
      <c r="E22" s="23">
        <v>-188465.01434932399</v>
      </c>
      <c r="F22" s="23">
        <v>-258304.16589292101</v>
      </c>
      <c r="G22" s="23">
        <f t="shared" si="0"/>
        <v>-446769.18024224497</v>
      </c>
      <c r="H22" s="24">
        <f t="shared" si="1"/>
        <v>-446769.18024224497</v>
      </c>
      <c r="I22" s="21">
        <v>85.4</v>
      </c>
      <c r="J22" s="25">
        <v>-2001.8949212145901</v>
      </c>
      <c r="K22" s="23">
        <v>0</v>
      </c>
      <c r="L22" s="23">
        <v>0</v>
      </c>
      <c r="M22" s="26">
        <f t="shared" si="2"/>
        <v>-2001.8949212145901</v>
      </c>
      <c r="N22" s="27">
        <f t="shared" si="3"/>
        <v>-448771.07516345958</v>
      </c>
      <c r="O22" s="25">
        <v>7575.6211639511503</v>
      </c>
      <c r="P22" s="23">
        <v>0</v>
      </c>
      <c r="Q22" s="26">
        <f t="shared" si="4"/>
        <v>7575.6211639511503</v>
      </c>
      <c r="R22" s="28">
        <f t="shared" si="5"/>
        <v>-441195.45399950841</v>
      </c>
      <c r="S22" s="106">
        <v>-29078.335098089457</v>
      </c>
      <c r="T22" s="28">
        <f t="shared" si="6"/>
        <v>-470273.78909759788</v>
      </c>
    </row>
    <row r="23" spans="1:33" s="18" customFormat="1" ht="15" customHeight="1">
      <c r="A23" s="19"/>
      <c r="B23" s="29" t="s">
        <v>35</v>
      </c>
      <c r="C23" s="30">
        <v>76.900000000000006</v>
      </c>
      <c r="D23" s="31">
        <v>0</v>
      </c>
      <c r="E23" s="32">
        <v>-62589.123590631199</v>
      </c>
      <c r="F23" s="32">
        <v>-85782.665917404607</v>
      </c>
      <c r="G23" s="32">
        <f t="shared" si="0"/>
        <v>-148371.78950803581</v>
      </c>
      <c r="H23" s="33">
        <f t="shared" si="1"/>
        <v>-148371.78950803581</v>
      </c>
      <c r="I23" s="30">
        <v>86.3</v>
      </c>
      <c r="J23" s="34">
        <v>-137470.84248538001</v>
      </c>
      <c r="K23" s="32">
        <v>0</v>
      </c>
      <c r="L23" s="32">
        <v>0</v>
      </c>
      <c r="M23" s="35">
        <f t="shared" si="2"/>
        <v>-137470.84248538001</v>
      </c>
      <c r="N23" s="36">
        <f t="shared" si="3"/>
        <v>-285842.63199341582</v>
      </c>
      <c r="O23" s="34">
        <v>3185.8689447678798</v>
      </c>
      <c r="P23" s="32">
        <v>0</v>
      </c>
      <c r="Q23" s="35">
        <f t="shared" si="4"/>
        <v>3185.8689447678798</v>
      </c>
      <c r="R23" s="37">
        <f t="shared" si="5"/>
        <v>-282656.76304864796</v>
      </c>
      <c r="S23" s="107">
        <v>1450.4027124429542</v>
      </c>
      <c r="T23" s="37">
        <f t="shared" si="6"/>
        <v>-281206.36033620499</v>
      </c>
    </row>
    <row r="24" spans="1:33" s="18" customFormat="1" ht="15" customHeight="1">
      <c r="A24" s="19"/>
      <c r="B24" s="20" t="s">
        <v>36</v>
      </c>
      <c r="C24" s="21">
        <v>84.5</v>
      </c>
      <c r="D24" s="22">
        <v>0</v>
      </c>
      <c r="E24" s="23">
        <v>-97272.437186610201</v>
      </c>
      <c r="F24" s="23">
        <v>-133318.51451902601</v>
      </c>
      <c r="G24" s="23">
        <f t="shared" si="0"/>
        <v>-230590.95170563622</v>
      </c>
      <c r="H24" s="24">
        <f t="shared" si="1"/>
        <v>-230590.95170563622</v>
      </c>
      <c r="I24" s="21">
        <v>89.4</v>
      </c>
      <c r="J24" s="25">
        <v>0</v>
      </c>
      <c r="K24" s="23">
        <v>0</v>
      </c>
      <c r="L24" s="23">
        <v>0</v>
      </c>
      <c r="M24" s="26">
        <f t="shared" si="2"/>
        <v>0</v>
      </c>
      <c r="N24" s="27">
        <f t="shared" si="3"/>
        <v>-230590.95170563622</v>
      </c>
      <c r="O24" s="25">
        <v>9132.8280721517895</v>
      </c>
      <c r="P24" s="23">
        <v>0</v>
      </c>
      <c r="Q24" s="26">
        <f t="shared" si="4"/>
        <v>9132.8280721517895</v>
      </c>
      <c r="R24" s="28">
        <f t="shared" si="5"/>
        <v>-221458.12363348444</v>
      </c>
      <c r="S24" s="106">
        <v>3432.0432020299831</v>
      </c>
      <c r="T24" s="28">
        <f t="shared" si="6"/>
        <v>-218026.08043145447</v>
      </c>
    </row>
    <row r="25" spans="1:33" s="18" customFormat="1" ht="15" customHeight="1">
      <c r="A25" s="19"/>
      <c r="B25" s="29" t="s">
        <v>37</v>
      </c>
      <c r="C25" s="30">
        <v>73.099999999999994</v>
      </c>
      <c r="D25" s="31">
        <v>0</v>
      </c>
      <c r="E25" s="32">
        <v>-99023.330436698307</v>
      </c>
      <c r="F25" s="32">
        <v>-135718.23322593301</v>
      </c>
      <c r="G25" s="32">
        <f t="shared" si="0"/>
        <v>-234741.56366263132</v>
      </c>
      <c r="H25" s="33">
        <f t="shared" si="1"/>
        <v>-234741.56366263132</v>
      </c>
      <c r="I25" s="30">
        <v>85.3</v>
      </c>
      <c r="J25" s="34">
        <v>-3741.5513650819398</v>
      </c>
      <c r="K25" s="32">
        <v>0</v>
      </c>
      <c r="L25" s="32">
        <v>0</v>
      </c>
      <c r="M25" s="35">
        <f t="shared" si="2"/>
        <v>-3741.5513650819398</v>
      </c>
      <c r="N25" s="36">
        <f t="shared" si="3"/>
        <v>-238483.11502771327</v>
      </c>
      <c r="O25" s="34">
        <v>3842.54589343721</v>
      </c>
      <c r="P25" s="32">
        <v>0</v>
      </c>
      <c r="Q25" s="35">
        <f t="shared" si="4"/>
        <v>3842.54589343721</v>
      </c>
      <c r="R25" s="37">
        <f t="shared" si="5"/>
        <v>-234640.56913427607</v>
      </c>
      <c r="S25" s="107">
        <v>2175.0098534899653</v>
      </c>
      <c r="T25" s="37">
        <f t="shared" si="6"/>
        <v>-232465.55928078611</v>
      </c>
    </row>
    <row r="26" spans="1:33" s="18" customFormat="1" ht="15" customHeight="1">
      <c r="A26" s="19"/>
      <c r="B26" s="20" t="s">
        <v>38</v>
      </c>
      <c r="C26" s="21">
        <v>95.4</v>
      </c>
      <c r="D26" s="22">
        <v>0</v>
      </c>
      <c r="E26" s="23">
        <v>-7514.5212546620296</v>
      </c>
      <c r="F26" s="23">
        <v>-10299.164285061201</v>
      </c>
      <c r="G26" s="23">
        <f t="shared" si="0"/>
        <v>-17813.685539723228</v>
      </c>
      <c r="H26" s="24">
        <f t="shared" si="1"/>
        <v>-17813.685539723228</v>
      </c>
      <c r="I26" s="21">
        <v>96.1</v>
      </c>
      <c r="J26" s="25">
        <v>-13784.720071060499</v>
      </c>
      <c r="K26" s="23">
        <v>-20554.537694668899</v>
      </c>
      <c r="L26" s="23">
        <v>0</v>
      </c>
      <c r="M26" s="26">
        <f t="shared" si="2"/>
        <v>-34339.257765729402</v>
      </c>
      <c r="N26" s="27">
        <f t="shared" si="3"/>
        <v>-52152.943305452631</v>
      </c>
      <c r="O26" s="25">
        <v>5186.5899561297101</v>
      </c>
      <c r="P26" s="23">
        <v>0</v>
      </c>
      <c r="Q26" s="26">
        <f t="shared" si="4"/>
        <v>5186.5899561297101</v>
      </c>
      <c r="R26" s="28">
        <f t="shared" si="5"/>
        <v>-46966.353349322919</v>
      </c>
      <c r="S26" s="106">
        <v>536.82542424659562</v>
      </c>
      <c r="T26" s="28">
        <f t="shared" si="6"/>
        <v>-46429.52792507632</v>
      </c>
    </row>
    <row r="27" spans="1:33" s="18" customFormat="1" ht="15" customHeight="1">
      <c r="A27" s="19"/>
      <c r="B27" s="29" t="s">
        <v>39</v>
      </c>
      <c r="C27" s="30">
        <v>120.1</v>
      </c>
      <c r="D27" s="31">
        <v>204360.71661407201</v>
      </c>
      <c r="E27" s="32">
        <v>0</v>
      </c>
      <c r="F27" s="32">
        <v>0</v>
      </c>
      <c r="G27" s="32">
        <f t="shared" si="0"/>
        <v>204360.71661407201</v>
      </c>
      <c r="H27" s="33">
        <f t="shared" si="1"/>
        <v>0</v>
      </c>
      <c r="I27" s="30">
        <v>116.4</v>
      </c>
      <c r="J27" s="34">
        <v>0</v>
      </c>
      <c r="K27" s="32">
        <v>-56236.941607650697</v>
      </c>
      <c r="L27" s="32">
        <v>-3410.51059329598</v>
      </c>
      <c r="M27" s="35">
        <f t="shared" si="2"/>
        <v>-59647.452200946675</v>
      </c>
      <c r="N27" s="36">
        <f t="shared" si="3"/>
        <v>144713.26441312535</v>
      </c>
      <c r="O27" s="34">
        <v>10612.8183888247</v>
      </c>
      <c r="P27" s="32">
        <v>0</v>
      </c>
      <c r="Q27" s="35">
        <f t="shared" si="4"/>
        <v>10612.8183888247</v>
      </c>
      <c r="R27" s="37">
        <f t="shared" si="5"/>
        <v>155326.08280195005</v>
      </c>
      <c r="S27" s="107">
        <v>430.72527776162326</v>
      </c>
      <c r="T27" s="37">
        <f t="shared" si="6"/>
        <v>155756.80807971169</v>
      </c>
    </row>
    <row r="28" spans="1:33" s="18" customFormat="1" ht="15" customHeight="1">
      <c r="A28" s="19"/>
      <c r="B28" s="20" t="s">
        <v>40</v>
      </c>
      <c r="C28" s="21">
        <v>64.3</v>
      </c>
      <c r="D28" s="22">
        <v>0</v>
      </c>
      <c r="E28" s="23">
        <v>-195753.900789882</v>
      </c>
      <c r="F28" s="23">
        <v>-268294.08226449101</v>
      </c>
      <c r="G28" s="23">
        <f t="shared" si="0"/>
        <v>-464047.98305437301</v>
      </c>
      <c r="H28" s="24">
        <f t="shared" si="1"/>
        <v>-464047.98305437301</v>
      </c>
      <c r="I28" s="21">
        <v>83.7</v>
      </c>
      <c r="J28" s="25">
        <v>-69999.431942302996</v>
      </c>
      <c r="K28" s="23">
        <v>0</v>
      </c>
      <c r="L28" s="23">
        <v>0</v>
      </c>
      <c r="M28" s="26">
        <f t="shared" si="2"/>
        <v>-69999.431942302996</v>
      </c>
      <c r="N28" s="27">
        <f t="shared" si="3"/>
        <v>-534047.41499667603</v>
      </c>
      <c r="O28" s="25">
        <v>4612.6934617467496</v>
      </c>
      <c r="P28" s="23">
        <v>0</v>
      </c>
      <c r="Q28" s="26">
        <f t="shared" si="4"/>
        <v>4612.6934617467496</v>
      </c>
      <c r="R28" s="28">
        <f t="shared" si="5"/>
        <v>-529434.72153492924</v>
      </c>
      <c r="S28" s="106">
        <v>2894.5081727023125</v>
      </c>
      <c r="T28" s="28">
        <f t="shared" si="6"/>
        <v>-526540.21336222696</v>
      </c>
    </row>
    <row r="29" spans="1:33" s="18" customFormat="1" ht="15" customHeight="1">
      <c r="A29" s="19"/>
      <c r="B29" s="29" t="s">
        <v>41</v>
      </c>
      <c r="C29" s="30">
        <v>94.1</v>
      </c>
      <c r="D29" s="31">
        <v>0</v>
      </c>
      <c r="E29" s="32">
        <v>-5899.1126454199302</v>
      </c>
      <c r="F29" s="32">
        <v>-8085.1365259720997</v>
      </c>
      <c r="G29" s="32">
        <f t="shared" si="0"/>
        <v>-13984.24917139203</v>
      </c>
      <c r="H29" s="33">
        <f t="shared" si="1"/>
        <v>-13984.24917139203</v>
      </c>
      <c r="I29" s="30">
        <v>95.1</v>
      </c>
      <c r="J29" s="34">
        <v>-22923.650946126701</v>
      </c>
      <c r="K29" s="32">
        <v>-14050.1892925307</v>
      </c>
      <c r="L29" s="32">
        <v>0</v>
      </c>
      <c r="M29" s="35">
        <f t="shared" si="2"/>
        <v>-36973.840238657402</v>
      </c>
      <c r="N29" s="36">
        <f t="shared" si="3"/>
        <v>-50958.089410049433</v>
      </c>
      <c r="O29" s="34">
        <v>2815.1592984353201</v>
      </c>
      <c r="P29" s="32">
        <v>-108832.72625211001</v>
      </c>
      <c r="Q29" s="35">
        <f t="shared" si="4"/>
        <v>-106017.56695367469</v>
      </c>
      <c r="R29" s="37">
        <f t="shared" si="5"/>
        <v>-156975.65636372412</v>
      </c>
      <c r="S29" s="107">
        <v>340.54324256757491</v>
      </c>
      <c r="T29" s="37">
        <f t="shared" si="6"/>
        <v>-156635.11312115655</v>
      </c>
    </row>
    <row r="30" spans="1:33" s="18" customFormat="1" ht="15" customHeight="1">
      <c r="A30" s="19"/>
      <c r="B30" s="20" t="s">
        <v>42</v>
      </c>
      <c r="C30" s="21">
        <v>146.9</v>
      </c>
      <c r="D30" s="22">
        <v>312255.076782002</v>
      </c>
      <c r="E30" s="23">
        <v>0</v>
      </c>
      <c r="F30" s="23">
        <v>0</v>
      </c>
      <c r="G30" s="23">
        <f t="shared" si="0"/>
        <v>312255.076782002</v>
      </c>
      <c r="H30" s="24">
        <f t="shared" si="1"/>
        <v>0</v>
      </c>
      <c r="I30" s="21">
        <v>138.19999999999999</v>
      </c>
      <c r="J30" s="25">
        <v>0</v>
      </c>
      <c r="K30" s="23">
        <v>-69262.581341345503</v>
      </c>
      <c r="L30" s="23">
        <v>-31242.492688640799</v>
      </c>
      <c r="M30" s="26">
        <f t="shared" si="2"/>
        <v>-100505.07402998631</v>
      </c>
      <c r="N30" s="27">
        <f t="shared" si="3"/>
        <v>211750.00275201569</v>
      </c>
      <c r="O30" s="25">
        <v>6896.9174161412702</v>
      </c>
      <c r="P30" s="23">
        <v>0</v>
      </c>
      <c r="Q30" s="26">
        <f t="shared" si="4"/>
        <v>6896.9174161412702</v>
      </c>
      <c r="R30" s="28">
        <f t="shared" si="5"/>
        <v>218646.92016815697</v>
      </c>
      <c r="S30" s="106">
        <v>-666.01974767404795</v>
      </c>
      <c r="T30" s="28">
        <f t="shared" si="6"/>
        <v>217980.90042048291</v>
      </c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s="18" customFormat="1" ht="15" customHeight="1">
      <c r="A31" s="19"/>
      <c r="B31" s="38" t="s">
        <v>43</v>
      </c>
      <c r="C31" s="39">
        <v>62.3</v>
      </c>
      <c r="D31" s="40">
        <v>0</v>
      </c>
      <c r="E31" s="41">
        <v>-49677.705612939601</v>
      </c>
      <c r="F31" s="41">
        <v>-68086.686306881995</v>
      </c>
      <c r="G31" s="41">
        <f t="shared" si="0"/>
        <v>-117764.39191982159</v>
      </c>
      <c r="H31" s="42">
        <f t="shared" si="1"/>
        <v>-117764.39191982159</v>
      </c>
      <c r="I31" s="39">
        <v>83.5</v>
      </c>
      <c r="J31" s="43">
        <v>-4265.6145503457501</v>
      </c>
      <c r="K31" s="41">
        <v>-257.14832740899402</v>
      </c>
      <c r="L31" s="41">
        <v>0</v>
      </c>
      <c r="M31" s="44">
        <f t="shared" si="2"/>
        <v>-4522.7628777547443</v>
      </c>
      <c r="N31" s="45">
        <f t="shared" si="3"/>
        <v>-122287.15479757634</v>
      </c>
      <c r="O31" s="43">
        <v>1140.6539685139201</v>
      </c>
      <c r="P31" s="41">
        <v>-19387.554369948699</v>
      </c>
      <c r="Q31" s="44">
        <f t="shared" si="4"/>
        <v>-18246.900401434777</v>
      </c>
      <c r="R31" s="46">
        <f t="shared" si="5"/>
        <v>-140534.05519901111</v>
      </c>
      <c r="S31" s="108">
        <v>692.84576037270335</v>
      </c>
      <c r="T31" s="46">
        <f t="shared" si="6"/>
        <v>-139841.20943863841</v>
      </c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s="18" customFormat="1" ht="18.75" customHeight="1">
      <c r="A32" s="19"/>
      <c r="B32" s="47" t="s">
        <v>9</v>
      </c>
      <c r="C32" s="48">
        <v>100</v>
      </c>
      <c r="D32" s="49">
        <f>SUM(D6:D31)</f>
        <v>1532643.1743355072</v>
      </c>
      <c r="E32" s="50">
        <f>SUM(E6:E31)</f>
        <v>-1532643.1743355063</v>
      </c>
      <c r="F32" s="50">
        <f>SUM(F6:F31)</f>
        <v>-2100592.081373916</v>
      </c>
      <c r="G32" s="50">
        <f>SUM(G6:G31)</f>
        <v>-2100592.0813739151</v>
      </c>
      <c r="H32" s="51">
        <f>SUM(H6:H31)</f>
        <v>-3633235.2557094223</v>
      </c>
      <c r="I32" s="52"/>
      <c r="J32" s="53">
        <f t="shared" ref="J32:R32" si="7">SUM(J6:J31)</f>
        <v>-352354.80682163616</v>
      </c>
      <c r="K32" s="50">
        <f t="shared" si="7"/>
        <v>-234903.20454775693</v>
      </c>
      <c r="L32" s="50">
        <f t="shared" si="7"/>
        <v>-117451.60227387899</v>
      </c>
      <c r="M32" s="54">
        <f t="shared" si="7"/>
        <v>-704709.61364327196</v>
      </c>
      <c r="N32" s="55">
        <f t="shared" si="7"/>
        <v>-2805301.6950171869</v>
      </c>
      <c r="O32" s="53">
        <f t="shared" si="7"/>
        <v>121859.21402538671</v>
      </c>
      <c r="P32" s="50">
        <f t="shared" si="7"/>
        <v>-365577.64207616099</v>
      </c>
      <c r="Q32" s="54">
        <f t="shared" si="7"/>
        <v>-243718.42805077432</v>
      </c>
      <c r="R32" s="56">
        <f t="shared" si="7"/>
        <v>-3049020.1230679611</v>
      </c>
      <c r="S32" s="56">
        <f>SUM(S6:S31)</f>
        <v>7.9808160080574453E-11</v>
      </c>
      <c r="T32" s="56">
        <f>SUM(T6:T31)</f>
        <v>-3049020.123067962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26" ht="27" customHeight="1">
      <c r="B33" s="118" t="s">
        <v>44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64"/>
      <c r="T33" s="64"/>
      <c r="U33" s="57"/>
      <c r="V33" s="57"/>
      <c r="W33" s="57"/>
      <c r="X33" s="57"/>
      <c r="Y33" s="57"/>
      <c r="Z33" s="57"/>
    </row>
    <row r="34" spans="1:26" s="1" customFormat="1" ht="16.5" customHeight="1">
      <c r="A34" s="2"/>
      <c r="B34" s="109" t="s">
        <v>85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57"/>
      <c r="V34" s="57"/>
      <c r="W34" s="57"/>
      <c r="X34" s="57"/>
      <c r="Y34" s="57"/>
      <c r="Z34" s="57"/>
    </row>
    <row r="35" spans="1:26" s="4" customFormat="1" ht="22.5" customHeight="1">
      <c r="A35" s="2"/>
      <c r="B35" s="3"/>
      <c r="S35" s="104"/>
      <c r="T35" s="104"/>
    </row>
    <row r="36" spans="1:26" s="18" customFormat="1">
      <c r="A36" s="19"/>
      <c r="B36" s="58"/>
      <c r="C36" s="59"/>
      <c r="D36" s="60" t="s">
        <v>45</v>
      </c>
      <c r="E36" s="61" t="s">
        <v>46</v>
      </c>
      <c r="F36" s="59"/>
      <c r="G36" s="60" t="s">
        <v>47</v>
      </c>
      <c r="H36" s="61" t="s">
        <v>48</v>
      </c>
      <c r="I36" s="60" t="s">
        <v>49</v>
      </c>
      <c r="J36" s="61" t="s">
        <v>50</v>
      </c>
      <c r="K36" s="62"/>
      <c r="L36" s="62"/>
      <c r="M36" s="60" t="s">
        <v>51</v>
      </c>
      <c r="N36" s="61" t="s">
        <v>52</v>
      </c>
      <c r="O36" s="62"/>
      <c r="P36" s="62"/>
      <c r="Q36" s="60" t="s">
        <v>53</v>
      </c>
      <c r="R36" s="63">
        <v>2011</v>
      </c>
      <c r="S36" s="105"/>
      <c r="T36" s="105"/>
    </row>
  </sheetData>
  <mergeCells count="17">
    <mergeCell ref="D3:H3"/>
    <mergeCell ref="J3:M3"/>
    <mergeCell ref="S3:S5"/>
    <mergeCell ref="T3:T5"/>
    <mergeCell ref="B1:T1"/>
    <mergeCell ref="B33:R33"/>
    <mergeCell ref="K4:K5"/>
    <mergeCell ref="L4:L5"/>
    <mergeCell ref="D4:E4"/>
    <mergeCell ref="G4:H4"/>
    <mergeCell ref="J4:J5"/>
    <mergeCell ref="M4:M5"/>
    <mergeCell ref="C3:C5"/>
    <mergeCell ref="I3:I5"/>
    <mergeCell ref="N3:N5"/>
    <mergeCell ref="R3:R5"/>
    <mergeCell ref="O3:Q4"/>
  </mergeCells>
  <conditionalFormatting sqref="O6:P31 I6:L31 C6:F31">
    <cfRule type="expression" dxfId="9" priority="1" stopIfTrue="1">
      <formula>ISBLANK(C6)</formula>
    </cfRule>
  </conditionalFormatting>
  <conditionalFormatting sqref="R36">
    <cfRule type="expression" dxfId="8" priority="2" stopIfTrue="1">
      <formula>ISBLANK(R36)</formula>
    </cfRule>
  </conditionalFormatting>
  <conditionalFormatting sqref="H36">
    <cfRule type="expression" dxfId="7" priority="3" stopIfTrue="1">
      <formula>ISBLANK(H36)</formula>
    </cfRule>
  </conditionalFormatting>
  <conditionalFormatting sqref="E36">
    <cfRule type="expression" dxfId="6" priority="4" stopIfTrue="1">
      <formula>ISBLANK(E36)</formula>
    </cfRule>
  </conditionalFormatting>
  <conditionalFormatting sqref="J36">
    <cfRule type="expression" dxfId="5" priority="5" stopIfTrue="1">
      <formula>ISBLANK(J36)</formula>
    </cfRule>
  </conditionalFormatting>
  <conditionalFormatting sqref="N36">
    <cfRule type="expression" dxfId="4" priority="6" stopIfTrue="1">
      <formula>ISBLANK(N36)</formula>
    </cfRule>
  </conditionalFormatting>
  <conditionalFormatting sqref="C6:F31">
    <cfRule type="expression" dxfId="3" priority="7" stopIfTrue="1">
      <formula>ISBLANK(C6)</formula>
    </cfRule>
  </conditionalFormatting>
  <conditionalFormatting sqref="I6:L31">
    <cfRule type="expression" dxfId="2" priority="8" stopIfTrue="1">
      <formula>ISBLANK(I6)</formula>
    </cfRule>
  </conditionalFormatting>
  <conditionalFormatting sqref="O6:P31">
    <cfRule type="expression" dxfId="1" priority="9" stopIfTrue="1">
      <formula>ISBLANK(O6)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32"/>
  <sheetViews>
    <sheetView workbookViewId="0"/>
  </sheetViews>
  <sheetFormatPr baseColWidth="10" defaultColWidth="11.42578125" defaultRowHeight="12.75"/>
  <cols>
    <col min="1" max="1" width="1.42578125" style="2" customWidth="1"/>
    <col min="2" max="2" width="17.140625" style="3" customWidth="1"/>
    <col min="3" max="3" width="7.140625" style="4" customWidth="1"/>
    <col min="4" max="4" width="14.5703125" style="4" customWidth="1"/>
    <col min="5" max="8" width="9.28515625" style="4" customWidth="1"/>
    <col min="9" max="9" width="10" style="4" customWidth="1"/>
    <col min="10" max="11" width="10.85546875" style="4" customWidth="1"/>
    <col min="12" max="12" width="20.140625" style="4" customWidth="1"/>
    <col min="13" max="13" width="2.140625" style="4" customWidth="1"/>
    <col min="14" max="14" width="13.7109375" style="4" customWidth="1"/>
    <col min="15" max="15" width="11.42578125" style="4" customWidth="1"/>
    <col min="16" max="16384" width="11.42578125" style="4"/>
  </cols>
  <sheetData>
    <row r="1" spans="1:14" ht="18" customHeight="1">
      <c r="B1" s="117" t="str">
        <f>"Paiements par habitant "&amp;Paiements!R36&amp;" avec correction"</f>
        <v>Paiements par habitant 2011 avec correction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5"/>
    </row>
    <row r="2" spans="1:14" ht="22.5" customHeight="1">
      <c r="B2" s="6" t="s">
        <v>54</v>
      </c>
      <c r="N2" s="65" t="str">
        <f>Paiements!J36</f>
        <v>FA_2011_20120427</v>
      </c>
    </row>
    <row r="3" spans="1:14" ht="40.5" customHeight="1">
      <c r="A3" s="66"/>
      <c r="B3" s="67"/>
      <c r="C3" s="148" t="s">
        <v>1</v>
      </c>
      <c r="D3" s="147" t="s">
        <v>2</v>
      </c>
      <c r="E3" s="144" t="s">
        <v>4</v>
      </c>
      <c r="F3" s="145"/>
      <c r="G3" s="145"/>
      <c r="H3" s="146"/>
      <c r="I3" s="142" t="s">
        <v>55</v>
      </c>
      <c r="J3" s="142" t="str">
        <f>"Total des paiements "&amp;Paiements!R36&amp;" nets"</f>
        <v>Total des paiements 2011 nets</v>
      </c>
      <c r="K3" s="142" t="s">
        <v>86</v>
      </c>
      <c r="L3" s="142" t="s">
        <v>83</v>
      </c>
      <c r="N3" s="140" t="str">
        <f>"Population déterminante "&amp;Paiements!R36</f>
        <v>Population déterminante 2011</v>
      </c>
    </row>
    <row r="4" spans="1:14" ht="47.25" customHeight="1">
      <c r="A4" s="66"/>
      <c r="B4" s="68"/>
      <c r="C4" s="148"/>
      <c r="D4" s="147"/>
      <c r="E4" s="69" t="s">
        <v>10</v>
      </c>
      <c r="F4" s="70" t="s">
        <v>11</v>
      </c>
      <c r="G4" s="70" t="s">
        <v>12</v>
      </c>
      <c r="H4" s="71" t="s">
        <v>9</v>
      </c>
      <c r="I4" s="143"/>
      <c r="J4" s="142"/>
      <c r="K4" s="143"/>
      <c r="L4" s="142"/>
      <c r="N4" s="141"/>
    </row>
    <row r="5" spans="1:14" s="18" customFormat="1" ht="15" customHeight="1">
      <c r="A5" s="19"/>
      <c r="B5" s="72" t="s">
        <v>56</v>
      </c>
      <c r="C5" s="73">
        <f>Paiements!C6</f>
        <v>127.8</v>
      </c>
      <c r="D5" s="74">
        <f>Paiements!G6/N5*1000</f>
        <v>421.21223977434067</v>
      </c>
      <c r="E5" s="75">
        <f>Paiements!J6/$N5*1000</f>
        <v>0</v>
      </c>
      <c r="F5" s="76">
        <f>Paiements!K6/$N5*1000</f>
        <v>-13.25987910701652</v>
      </c>
      <c r="G5" s="76">
        <f>Paiements!L6/$N5*1000</f>
        <v>-48.284002853882946</v>
      </c>
      <c r="H5" s="77">
        <f t="shared" ref="H5:H30" si="0">SUM(E5:G5)</f>
        <v>-61.543881960899469</v>
      </c>
      <c r="I5" s="78">
        <f>Paiements!Q6/N5*1000</f>
        <v>15.777274065194458</v>
      </c>
      <c r="J5" s="79">
        <f>Paiements!R6/N5*1000</f>
        <v>375.44563187863571</v>
      </c>
      <c r="K5" s="78">
        <f>Paiements!S6/Paiements_par_habitant!N5*1000</f>
        <v>0.39439920895737229</v>
      </c>
      <c r="L5" s="79">
        <f>Paiements!T6/Paiements_par_habitant!N5*1000</f>
        <v>375.84003108759305</v>
      </c>
      <c r="N5" s="80">
        <v>1307308.66666667</v>
      </c>
    </row>
    <row r="6" spans="1:14" s="18" customFormat="1" ht="15" customHeight="1">
      <c r="A6" s="19"/>
      <c r="B6" s="81" t="s">
        <v>57</v>
      </c>
      <c r="C6" s="30">
        <f>Paiements!C7</f>
        <v>74.900000000000006</v>
      </c>
      <c r="D6" s="82">
        <f>Paiements!G7/N6*1000</f>
        <v>-887.70703702968331</v>
      </c>
      <c r="E6" s="83">
        <f>Paiements!J7/$N6*1000</f>
        <v>-25.459911389850831</v>
      </c>
      <c r="F6" s="84">
        <f>Paiements!K7/$N6*1000</f>
        <v>-27.986269958843323</v>
      </c>
      <c r="G6" s="84">
        <f>Paiements!L7/$N6*1000</f>
        <v>0</v>
      </c>
      <c r="H6" s="85">
        <f t="shared" si="0"/>
        <v>-53.446181348694154</v>
      </c>
      <c r="I6" s="86">
        <f>Paiements!Q7/N6*1000</f>
        <v>-37.280225883428209</v>
      </c>
      <c r="J6" s="87">
        <f>Paiements!R7/N6*1000</f>
        <v>-978.43344426180568</v>
      </c>
      <c r="K6" s="86">
        <f>Paiements!S7/Paiements_par_habitant!N6*1000</f>
        <v>8.6632675006550297</v>
      </c>
      <c r="L6" s="87">
        <f>Paiements!T7/Paiements_par_habitant!N6*1000</f>
        <v>-969.77017676115076</v>
      </c>
      <c r="N6" s="88">
        <v>966769</v>
      </c>
    </row>
    <row r="7" spans="1:14" s="18" customFormat="1" ht="15" customHeight="1">
      <c r="A7" s="19"/>
      <c r="B7" s="89" t="s">
        <v>58</v>
      </c>
      <c r="C7" s="21">
        <f>Paiements!C8</f>
        <v>74.099999999999994</v>
      </c>
      <c r="D7" s="90">
        <f>Paiements!G8/N7*1000</f>
        <v>-934.60702807009341</v>
      </c>
      <c r="E7" s="91">
        <f>Paiements!J8/$N7*1000</f>
        <v>-18.674761439885096</v>
      </c>
      <c r="F7" s="92">
        <f>Paiements!K8/$N7*1000</f>
        <v>0</v>
      </c>
      <c r="G7" s="92">
        <f>Paiements!L8/$N7*1000</f>
        <v>0</v>
      </c>
      <c r="H7" s="93">
        <f t="shared" si="0"/>
        <v>-18.674761439885096</v>
      </c>
      <c r="I7" s="94">
        <f>Paiements!Q8/N7*1000</f>
        <v>-49.789664891067176</v>
      </c>
      <c r="J7" s="95">
        <f>Paiements!R8/N7*1000</f>
        <v>-1003.0714544010457</v>
      </c>
      <c r="K7" s="94">
        <f>Paiements!S8/Paiements_par_habitant!N7*1000</f>
        <v>8.6813088314492628</v>
      </c>
      <c r="L7" s="95">
        <f>Paiements!T8/Paiements_par_habitant!N7*1000</f>
        <v>-994.39014556959648</v>
      </c>
      <c r="N7" s="80">
        <v>358649</v>
      </c>
    </row>
    <row r="8" spans="1:14" s="18" customFormat="1" ht="15" customHeight="1">
      <c r="A8" s="19"/>
      <c r="B8" s="81" t="s">
        <v>59</v>
      </c>
      <c r="C8" s="30">
        <f>Paiements!C9</f>
        <v>57.2</v>
      </c>
      <c r="D8" s="82">
        <f>Paiements!G9/N8*1000</f>
        <v>-2131.0225692418426</v>
      </c>
      <c r="E8" s="83">
        <f>Paiements!J9/$N8*1000</f>
        <v>-315.49646821701197</v>
      </c>
      <c r="F8" s="84">
        <f>Paiements!K9/$N8*1000</f>
        <v>0</v>
      </c>
      <c r="G8" s="84">
        <f>Paiements!L9/$N8*1000</f>
        <v>0</v>
      </c>
      <c r="H8" s="85">
        <f t="shared" si="0"/>
        <v>-315.49646821701197</v>
      </c>
      <c r="I8" s="86">
        <f>Paiements!Q9/N8*1000</f>
        <v>16.925741477323889</v>
      </c>
      <c r="J8" s="87">
        <f>Paiements!R9/N8*1000</f>
        <v>-2429.5932959815309</v>
      </c>
      <c r="K8" s="86">
        <f>Paiements!S9/Paiements_par_habitant!N8*1000</f>
        <v>8.2933476147129177</v>
      </c>
      <c r="L8" s="87">
        <f>Paiements!T9/Paiements_par_habitant!N8*1000</f>
        <v>-2421.2999483668177</v>
      </c>
      <c r="N8" s="88">
        <v>34558</v>
      </c>
    </row>
    <row r="9" spans="1:14" s="18" customFormat="1" ht="15" customHeight="1">
      <c r="A9" s="19"/>
      <c r="B9" s="89" t="s">
        <v>60</v>
      </c>
      <c r="C9" s="21">
        <f>Paiements!C10</f>
        <v>140.1</v>
      </c>
      <c r="D9" s="90">
        <f>Paiements!G10/N9*1000</f>
        <v>607.57592859536339</v>
      </c>
      <c r="E9" s="91">
        <f>Paiements!J10/$N9*1000</f>
        <v>-43.697269035435845</v>
      </c>
      <c r="F9" s="92">
        <f>Paiements!K10/$N9*1000</f>
        <v>0</v>
      </c>
      <c r="G9" s="92">
        <f>Paiements!L10/$N9*1000</f>
        <v>0</v>
      </c>
      <c r="H9" s="93">
        <f t="shared" si="0"/>
        <v>-43.697269035435845</v>
      </c>
      <c r="I9" s="94">
        <f>Paiements!Q10/N9*1000</f>
        <v>15.627062208176737</v>
      </c>
      <c r="J9" s="95">
        <f>Paiements!R10/N9*1000</f>
        <v>579.50572176810419</v>
      </c>
      <c r="K9" s="94">
        <f>Paiements!S10/Paiements_par_habitant!N9*1000</f>
        <v>5.1859812686073252E-2</v>
      </c>
      <c r="L9" s="95">
        <f>Paiements!T10/Paiements_par_habitant!N9*1000</f>
        <v>579.55758158079027</v>
      </c>
      <c r="N9" s="80">
        <v>138181</v>
      </c>
    </row>
    <row r="10" spans="1:14" s="18" customFormat="1" ht="15" customHeight="1">
      <c r="A10" s="19"/>
      <c r="B10" s="81" t="s">
        <v>61</v>
      </c>
      <c r="C10" s="30">
        <f>Paiements!C11</f>
        <v>74</v>
      </c>
      <c r="D10" s="82">
        <f>Paiements!G11/N10*1000</f>
        <v>-940.53568159281144</v>
      </c>
      <c r="E10" s="83">
        <f>Paiements!J11/$N10*1000</f>
        <v>-163.51953173570516</v>
      </c>
      <c r="F10" s="84">
        <f>Paiements!K11/$N10*1000</f>
        <v>0</v>
      </c>
      <c r="G10" s="84">
        <f>Paiements!L11/$N10*1000</f>
        <v>0</v>
      </c>
      <c r="H10" s="85">
        <f t="shared" si="0"/>
        <v>-163.51953173570516</v>
      </c>
      <c r="I10" s="86">
        <f>Paiements!Q11/N10*1000</f>
        <v>-266.23094156964481</v>
      </c>
      <c r="J10" s="87">
        <f>Paiements!R11/N10*1000</f>
        <v>-1370.2861548981616</v>
      </c>
      <c r="K10" s="86">
        <f>Paiements!S11/Paiements_par_habitant!N10*1000</f>
        <v>7.9783288231116831</v>
      </c>
      <c r="L10" s="87">
        <f>Paiements!T11/Paiements_par_habitant!N10*1000</f>
        <v>-1362.3078260750497</v>
      </c>
      <c r="N10" s="88">
        <v>33422.666666666701</v>
      </c>
    </row>
    <row r="11" spans="1:14" s="18" customFormat="1" ht="15" customHeight="1">
      <c r="A11" s="19"/>
      <c r="B11" s="89" t="s">
        <v>62</v>
      </c>
      <c r="C11" s="21">
        <f>Paiements!C12</f>
        <v>124.5</v>
      </c>
      <c r="D11" s="90">
        <f>Paiements!G12/N11*1000</f>
        <v>371.21222570040806</v>
      </c>
      <c r="E11" s="91">
        <f>Paiements!J12/$N11*1000</f>
        <v>-37.895032463886814</v>
      </c>
      <c r="F11" s="92">
        <f>Paiements!K12/$N11*1000</f>
        <v>0</v>
      </c>
      <c r="G11" s="92">
        <f>Paiements!L12/$N11*1000</f>
        <v>0</v>
      </c>
      <c r="H11" s="93">
        <f t="shared" si="0"/>
        <v>-37.895032463886814</v>
      </c>
      <c r="I11" s="94">
        <f>Paiements!Q12/N11*1000</f>
        <v>15.841528486777536</v>
      </c>
      <c r="J11" s="95">
        <f>Paiements!R12/N11*1000</f>
        <v>349.15872172329875</v>
      </c>
      <c r="K11" s="94">
        <f>Paiements!S12/Paiements_par_habitant!N11*1000</f>
        <v>-2.3069719661393977E-2</v>
      </c>
      <c r="L11" s="95">
        <f>Paiements!T12/Paiements_par_habitant!N11*1000</f>
        <v>349.13565200363735</v>
      </c>
      <c r="N11" s="80">
        <v>39344.666666666701</v>
      </c>
    </row>
    <row r="12" spans="1:14" s="18" customFormat="1" ht="15" customHeight="1">
      <c r="A12" s="19"/>
      <c r="B12" s="81" t="s">
        <v>63</v>
      </c>
      <c r="C12" s="30">
        <f>Paiements!C13</f>
        <v>65.400000000000006</v>
      </c>
      <c r="D12" s="82">
        <f>Paiements!G13/N12*1000</f>
        <v>-1503.2083624252341</v>
      </c>
      <c r="E12" s="83">
        <f>Paiements!J13/$N12*1000</f>
        <v>-135.89958480022642</v>
      </c>
      <c r="F12" s="84">
        <f>Paiements!K13/$N12*1000</f>
        <v>0</v>
      </c>
      <c r="G12" s="84">
        <f>Paiements!L13/$N12*1000</f>
        <v>0</v>
      </c>
      <c r="H12" s="85">
        <f t="shared" si="0"/>
        <v>-135.89958480022642</v>
      </c>
      <c r="I12" s="86">
        <f>Paiements!Q13/N12*1000</f>
        <v>-197.69821210086204</v>
      </c>
      <c r="J12" s="87">
        <f>Paiements!R13/N12*1000</f>
        <v>-1836.8061593263228</v>
      </c>
      <c r="K12" s="86">
        <f>Paiements!S13/Paiements_par_habitant!N12*1000</f>
        <v>7.9319564801743887</v>
      </c>
      <c r="L12" s="87">
        <f>Paiements!T13/Paiements_par_habitant!N12*1000</f>
        <v>-1828.8742028461484</v>
      </c>
      <c r="N12" s="88">
        <v>38044.333333333299</v>
      </c>
    </row>
    <row r="13" spans="1:14" s="18" customFormat="1" ht="15" customHeight="1">
      <c r="A13" s="19"/>
      <c r="B13" s="89" t="s">
        <v>64</v>
      </c>
      <c r="C13" s="21">
        <f>Paiements!C14</f>
        <v>246.1</v>
      </c>
      <c r="D13" s="90">
        <f>Paiements!G14/N13*1000</f>
        <v>2213.6369867277549</v>
      </c>
      <c r="E13" s="91">
        <f>Paiements!J14/$N13*1000</f>
        <v>0</v>
      </c>
      <c r="F13" s="92">
        <f>Paiements!K14/$N13*1000</f>
        <v>0</v>
      </c>
      <c r="G13" s="92">
        <f>Paiements!L14/$N13*1000</f>
        <v>0</v>
      </c>
      <c r="H13" s="93">
        <f t="shared" si="0"/>
        <v>0</v>
      </c>
      <c r="I13" s="94">
        <f>Paiements!Q14/N13*1000</f>
        <v>15.422311181102526</v>
      </c>
      <c r="J13" s="95">
        <f>Paiements!R14/N13*1000</f>
        <v>2229.0592979088569</v>
      </c>
      <c r="K13" s="94">
        <f>Paiements!S14/Paiements_par_habitant!N13*1000</f>
        <v>-4.1841541924719596</v>
      </c>
      <c r="L13" s="95">
        <f>Paiements!T14/Paiements_par_habitant!N13*1000</f>
        <v>2224.8751437163851</v>
      </c>
      <c r="N13" s="80">
        <v>107509.33333333299</v>
      </c>
    </row>
    <row r="14" spans="1:14" s="18" customFormat="1" ht="15" customHeight="1">
      <c r="A14" s="19"/>
      <c r="B14" s="81" t="s">
        <v>65</v>
      </c>
      <c r="C14" s="30">
        <f>Paiements!C15</f>
        <v>68.099999999999994</v>
      </c>
      <c r="D14" s="82">
        <f>Paiements!G15/N14*1000</f>
        <v>-1315.5831171729701</v>
      </c>
      <c r="E14" s="83">
        <f>Paiements!J15/$N14*1000</f>
        <v>-45.859888705480834</v>
      </c>
      <c r="F14" s="84">
        <f>Paiements!K15/$N14*1000</f>
        <v>0</v>
      </c>
      <c r="G14" s="84">
        <f>Paiements!L15/$N14*1000</f>
        <v>0</v>
      </c>
      <c r="H14" s="85">
        <f t="shared" si="0"/>
        <v>-45.859888705480834</v>
      </c>
      <c r="I14" s="86">
        <f>Paiements!Q15/N14*1000</f>
        <v>-512.99261873926457</v>
      </c>
      <c r="J14" s="87">
        <f>Paiements!R15/N14*1000</f>
        <v>-1874.4356246177156</v>
      </c>
      <c r="K14" s="86">
        <f>Paiements!S15/Paiements_par_habitant!N14*1000</f>
        <v>8.7756559510767786</v>
      </c>
      <c r="L14" s="87">
        <f>Paiements!T15/Paiements_par_habitant!N14*1000</f>
        <v>-1865.6599686666389</v>
      </c>
      <c r="N14" s="88">
        <v>259796</v>
      </c>
    </row>
    <row r="15" spans="1:14" s="18" customFormat="1" ht="15" customHeight="1">
      <c r="A15" s="19"/>
      <c r="B15" s="89" t="s">
        <v>66</v>
      </c>
      <c r="C15" s="21">
        <f>Paiements!C16</f>
        <v>76.5</v>
      </c>
      <c r="D15" s="90">
        <f>Paiements!G16/N15*1000</f>
        <v>-796.76354404313247</v>
      </c>
      <c r="E15" s="91">
        <f>Paiements!J16/$N15*1000</f>
        <v>0</v>
      </c>
      <c r="F15" s="92">
        <f>Paiements!K16/$N15*1000</f>
        <v>0</v>
      </c>
      <c r="G15" s="92">
        <f>Paiements!L16/$N15*1000</f>
        <v>0</v>
      </c>
      <c r="H15" s="93">
        <f t="shared" si="0"/>
        <v>0</v>
      </c>
      <c r="I15" s="94">
        <f>Paiements!Q16/N15*1000</f>
        <v>16.539070442911449</v>
      </c>
      <c r="J15" s="95">
        <f>Paiements!R16/N15*1000</f>
        <v>-780.2244736002209</v>
      </c>
      <c r="K15" s="94">
        <f>Paiements!S16/Paiements_par_habitant!N15*1000</f>
        <v>8.8537246341921083</v>
      </c>
      <c r="L15" s="95">
        <f>Paiements!T16/Paiements_par_habitant!N15*1000</f>
        <v>-771.37074896602883</v>
      </c>
      <c r="N15" s="80">
        <v>247806.33333333299</v>
      </c>
    </row>
    <row r="16" spans="1:14" s="18" customFormat="1" ht="15" customHeight="1">
      <c r="A16" s="19"/>
      <c r="B16" s="81" t="s">
        <v>67</v>
      </c>
      <c r="C16" s="30">
        <f>Paiements!C17</f>
        <v>144.69999999999999</v>
      </c>
      <c r="D16" s="82">
        <f>Paiements!G17/N16*1000</f>
        <v>677.27291791054154</v>
      </c>
      <c r="E16" s="83">
        <f>Paiements!J17/$N16*1000</f>
        <v>0</v>
      </c>
      <c r="F16" s="84">
        <f>Paiements!K17/$N16*1000</f>
        <v>-144.30366920381039</v>
      </c>
      <c r="G16" s="84">
        <f>Paiements!L17/$N16*1000</f>
        <v>-103.44494100296424</v>
      </c>
      <c r="H16" s="85">
        <f t="shared" si="0"/>
        <v>-247.74861020677463</v>
      </c>
      <c r="I16" s="86">
        <f>Paiements!Q17/N16*1000</f>
        <v>17.09395332032225</v>
      </c>
      <c r="J16" s="87">
        <f>Paiements!R17/N16*1000</f>
        <v>446.61826102408912</v>
      </c>
      <c r="K16" s="86">
        <f>Paiements!S17/Paiements_par_habitant!N16*1000</f>
        <v>-0.87759768468054189</v>
      </c>
      <c r="L16" s="87">
        <f>Paiements!T17/Paiements_par_habitant!N16*1000</f>
        <v>445.74066333940857</v>
      </c>
      <c r="N16" s="88">
        <v>190212.33333333299</v>
      </c>
    </row>
    <row r="17" spans="1:25" s="18" customFormat="1" ht="15" customHeight="1">
      <c r="A17" s="19"/>
      <c r="B17" s="89" t="s">
        <v>68</v>
      </c>
      <c r="C17" s="21">
        <f>Paiements!C18</f>
        <v>98.2</v>
      </c>
      <c r="D17" s="90">
        <f>Paiements!G18/N17*1000</f>
        <v>-11.759464885615238</v>
      </c>
      <c r="E17" s="91">
        <f>Paiements!J18/$N17*1000</f>
        <v>0</v>
      </c>
      <c r="F17" s="92">
        <f>Paiements!K18/$N17*1000</f>
        <v>0</v>
      </c>
      <c r="G17" s="92">
        <f>Paiements!L18/$N17*1000</f>
        <v>0</v>
      </c>
      <c r="H17" s="93">
        <f t="shared" si="0"/>
        <v>0</v>
      </c>
      <c r="I17" s="94">
        <f>Paiements!Q18/N17*1000</f>
        <v>16.332940881171087</v>
      </c>
      <c r="J17" s="95">
        <f>Paiements!R18/N17*1000</f>
        <v>4.5734759955558522</v>
      </c>
      <c r="K17" s="94">
        <f>Paiements!S18/Paiements_par_habitant!N17*1000</f>
        <v>1.2417584427143733</v>
      </c>
      <c r="L17" s="95">
        <f>Paiements!T18/Paiements_par_habitant!N17*1000</f>
        <v>5.8152344382702257</v>
      </c>
      <c r="N17" s="80">
        <v>265913.33333333302</v>
      </c>
    </row>
    <row r="18" spans="1:25" s="18" customFormat="1" ht="15" customHeight="1">
      <c r="A18" s="19"/>
      <c r="B18" s="81" t="s">
        <v>69</v>
      </c>
      <c r="C18" s="30">
        <f>Paiements!C19</f>
        <v>95.9</v>
      </c>
      <c r="D18" s="82">
        <f>Paiements!G19/N18*1000</f>
        <v>-45.398196890142906</v>
      </c>
      <c r="E18" s="83">
        <f>Paiements!J19/$N18*1000</f>
        <v>0</v>
      </c>
      <c r="F18" s="84">
        <f>Paiements!K19/$N18*1000</f>
        <v>-36.347917618163933</v>
      </c>
      <c r="G18" s="84">
        <f>Paiements!L19/$N18*1000</f>
        <v>0</v>
      </c>
      <c r="H18" s="85">
        <f t="shared" si="0"/>
        <v>-36.347917618163933</v>
      </c>
      <c r="I18" s="86">
        <f>Paiements!Q19/N18*1000</f>
        <v>-72.660623874270698</v>
      </c>
      <c r="J18" s="87">
        <f>Paiements!R19/N18*1000</f>
        <v>-154.40673838257752</v>
      </c>
      <c r="K18" s="86">
        <f>Paiements!S19/Paiements_par_habitant!N18*1000</f>
        <v>2.2030266316090867</v>
      </c>
      <c r="L18" s="87">
        <f>Paiements!T19/Paiements_par_habitant!N18*1000</f>
        <v>-152.20371175096841</v>
      </c>
      <c r="N18" s="88">
        <v>74349.666666666701</v>
      </c>
    </row>
    <row r="19" spans="1:25" s="18" customFormat="1" ht="15" customHeight="1">
      <c r="A19" s="19"/>
      <c r="B19" s="89" t="s">
        <v>70</v>
      </c>
      <c r="C19" s="21">
        <f>Paiements!C20</f>
        <v>74.099999999999994</v>
      </c>
      <c r="D19" s="90">
        <f>Paiements!G20/N19*1000</f>
        <v>-934.60702807009261</v>
      </c>
      <c r="E19" s="91">
        <f>Paiements!J20/$N19*1000</f>
        <v>-337.62311187872388</v>
      </c>
      <c r="F19" s="92">
        <f>Paiements!K20/$N19*1000</f>
        <v>0</v>
      </c>
      <c r="G19" s="92">
        <f>Paiements!L20/$N19*1000</f>
        <v>0</v>
      </c>
      <c r="H19" s="93">
        <f t="shared" si="0"/>
        <v>-337.62311187872388</v>
      </c>
      <c r="I19" s="94">
        <f>Paiements!Q20/N19*1000</f>
        <v>17.231840120310594</v>
      </c>
      <c r="J19" s="95">
        <f>Paiements!R20/N19*1000</f>
        <v>-1254.9982998285059</v>
      </c>
      <c r="K19" s="94">
        <f>Paiements!S20/Paiements_par_habitant!N19*1000</f>
        <v>8.6999716013581718</v>
      </c>
      <c r="L19" s="95">
        <f>Paiements!T20/Paiements_par_habitant!N19*1000</f>
        <v>-1246.2983282271475</v>
      </c>
      <c r="N19" s="80">
        <v>52345</v>
      </c>
    </row>
    <row r="20" spans="1:25" s="18" customFormat="1" ht="15" customHeight="1">
      <c r="A20" s="19"/>
      <c r="B20" s="81" t="s">
        <v>71</v>
      </c>
      <c r="C20" s="30">
        <f>Paiements!C21</f>
        <v>80.5</v>
      </c>
      <c r="D20" s="82">
        <f>Paiements!G21/N20*1000</f>
        <v>-586.62366027921632</v>
      </c>
      <c r="E20" s="83">
        <f>Paiements!J21/$N20*1000</f>
        <v>-544.85467195602882</v>
      </c>
      <c r="F20" s="84">
        <f>Paiements!K21/$N20*1000</f>
        <v>0</v>
      </c>
      <c r="G20" s="84">
        <f>Paiements!L21/$N20*1000</f>
        <v>0</v>
      </c>
      <c r="H20" s="85">
        <f t="shared" si="0"/>
        <v>-544.85467195602882</v>
      </c>
      <c r="I20" s="86">
        <f>Paiements!Q21/N20*1000</f>
        <v>16.424617213710473</v>
      </c>
      <c r="J20" s="87">
        <f>Paiements!R21/N20*1000</f>
        <v>-1115.0537150215348</v>
      </c>
      <c r="K20" s="86">
        <f>Paiements!S21/Paiements_par_habitant!N20*1000</f>
        <v>7.9145622107387741</v>
      </c>
      <c r="L20" s="87">
        <f>Paiements!T21/Paiements_par_habitant!N20*1000</f>
        <v>-1107.1391528107958</v>
      </c>
      <c r="N20" s="88">
        <v>15051.666666666701</v>
      </c>
    </row>
    <row r="21" spans="1:25" s="18" customFormat="1" ht="15" customHeight="1">
      <c r="A21" s="19"/>
      <c r="B21" s="89" t="s">
        <v>72</v>
      </c>
      <c r="C21" s="21">
        <f>Paiements!C22</f>
        <v>73.599999999999994</v>
      </c>
      <c r="D21" s="90">
        <f>Paiements!G22/N21*1000</f>
        <v>-964.39642328924378</v>
      </c>
      <c r="E21" s="91">
        <f>Paiements!J22/$N21*1000</f>
        <v>-4.3212924865888063</v>
      </c>
      <c r="F21" s="92">
        <f>Paiements!K22/$N21*1000</f>
        <v>0</v>
      </c>
      <c r="G21" s="92">
        <f>Paiements!L22/$N21*1000</f>
        <v>0</v>
      </c>
      <c r="H21" s="93">
        <f t="shared" si="0"/>
        <v>-4.3212924865888063</v>
      </c>
      <c r="I21" s="94">
        <f>Paiements!Q22/N21*1000</f>
        <v>16.352743827914491</v>
      </c>
      <c r="J21" s="95">
        <f>Paiements!R22/N21*1000</f>
        <v>-952.36497194791809</v>
      </c>
      <c r="K21" s="94">
        <f>Paiements!S22/Paiements_par_habitant!N21*1000</f>
        <v>-62.768524786329699</v>
      </c>
      <c r="L21" s="95">
        <f>Paiements!T22/Paiements_par_habitant!N21*1000</f>
        <v>-1015.1334967342478</v>
      </c>
      <c r="N21" s="80">
        <v>463263</v>
      </c>
    </row>
    <row r="22" spans="1:25" s="18" customFormat="1" ht="15" customHeight="1">
      <c r="A22" s="19"/>
      <c r="B22" s="81" t="s">
        <v>73</v>
      </c>
      <c r="C22" s="30">
        <f>Paiements!C23</f>
        <v>76.900000000000006</v>
      </c>
      <c r="D22" s="82">
        <f>Paiements!G23/N22*1000</f>
        <v>-774.63100318144052</v>
      </c>
      <c r="E22" s="83">
        <f>Paiements!J23/$N22*1000</f>
        <v>-717.71848931484556</v>
      </c>
      <c r="F22" s="84">
        <f>Paiements!K23/$N22*1000</f>
        <v>0</v>
      </c>
      <c r="G22" s="84">
        <f>Paiements!L23/$N22*1000</f>
        <v>0</v>
      </c>
      <c r="H22" s="85">
        <f t="shared" si="0"/>
        <v>-717.71848931484556</v>
      </c>
      <c r="I22" s="86">
        <f>Paiements!Q23/N22*1000</f>
        <v>16.633032902501188</v>
      </c>
      <c r="J22" s="87">
        <f>Paiements!R23/N22*1000</f>
        <v>-1475.716459593785</v>
      </c>
      <c r="K22" s="86">
        <f>Paiements!S23/Paiements_par_habitant!N22*1000</f>
        <v>7.5723755296212687</v>
      </c>
      <c r="L22" s="87">
        <f>Paiements!T23/Paiements_par_habitant!N22*1000</f>
        <v>-1468.1440840641637</v>
      </c>
      <c r="N22" s="88">
        <v>191538.66666666701</v>
      </c>
    </row>
    <row r="23" spans="1:25" s="18" customFormat="1" ht="15" customHeight="1">
      <c r="A23" s="19"/>
      <c r="B23" s="89" t="s">
        <v>74</v>
      </c>
      <c r="C23" s="21">
        <f>Paiements!C24</f>
        <v>84.5</v>
      </c>
      <c r="D23" s="90">
        <f>Paiements!G24/N23*1000</f>
        <v>-402.48906907625138</v>
      </c>
      <c r="E23" s="91">
        <f>Paiements!J24/$N23*1000</f>
        <v>0</v>
      </c>
      <c r="F23" s="92">
        <f>Paiements!K24/$N23*1000</f>
        <v>0</v>
      </c>
      <c r="G23" s="92">
        <f>Paiements!L24/$N23*1000</f>
        <v>0</v>
      </c>
      <c r="H23" s="93">
        <f t="shared" si="0"/>
        <v>0</v>
      </c>
      <c r="I23" s="94">
        <f>Paiements!Q24/N23*1000</f>
        <v>15.94105684374944</v>
      </c>
      <c r="J23" s="95">
        <f>Paiements!R24/N23*1000</f>
        <v>-386.54801223250195</v>
      </c>
      <c r="K23" s="94">
        <f>Paiements!S24/Paiements_par_habitant!N23*1000</f>
        <v>5.990520717299944</v>
      </c>
      <c r="L23" s="95">
        <f>Paiements!T24/Paiements_par_habitant!N23*1000</f>
        <v>-380.557491515202</v>
      </c>
      <c r="N23" s="80">
        <v>572912.33333333302</v>
      </c>
    </row>
    <row r="24" spans="1:25" s="18" customFormat="1" ht="15" customHeight="1">
      <c r="A24" s="19"/>
      <c r="B24" s="81" t="s">
        <v>75</v>
      </c>
      <c r="C24" s="30">
        <f>Paiements!C25</f>
        <v>73.099999999999994</v>
      </c>
      <c r="D24" s="82">
        <f>Paiements!G25/N24*1000</f>
        <v>-994.54964522273337</v>
      </c>
      <c r="E24" s="83">
        <f>Paiements!J25/$N24*1000</f>
        <v>-15.852150444362278</v>
      </c>
      <c r="F24" s="84">
        <f>Paiements!K25/$N24*1000</f>
        <v>0</v>
      </c>
      <c r="G24" s="84">
        <f>Paiements!L25/$N24*1000</f>
        <v>0</v>
      </c>
      <c r="H24" s="85">
        <f t="shared" si="0"/>
        <v>-15.852150444362278</v>
      </c>
      <c r="I24" s="86">
        <f>Paiements!Q25/N24*1000</f>
        <v>16.280042594256656</v>
      </c>
      <c r="J24" s="87">
        <f>Paiements!R25/N24*1000</f>
        <v>-994.12175307283917</v>
      </c>
      <c r="K24" s="86">
        <f>Paiements!S25/Paiements_par_habitant!N24*1000</f>
        <v>9.2150501359582986</v>
      </c>
      <c r="L24" s="87">
        <f>Paiements!T25/Paiements_par_habitant!N24*1000</f>
        <v>-984.90670293688083</v>
      </c>
      <c r="N24" s="88">
        <v>236028</v>
      </c>
    </row>
    <row r="25" spans="1:25" s="18" customFormat="1" ht="15" customHeight="1">
      <c r="A25" s="19"/>
      <c r="B25" s="89" t="s">
        <v>76</v>
      </c>
      <c r="C25" s="21">
        <f>Paiements!C26</f>
        <v>95.4</v>
      </c>
      <c r="D25" s="90">
        <f>Paiements!G26/N25*1000</f>
        <v>-54.833048385483629</v>
      </c>
      <c r="E25" s="91">
        <f>Paiements!J26/$N25*1000</f>
        <v>-42.431321747052209</v>
      </c>
      <c r="F25" s="92">
        <f>Paiements!K26/$N25*1000</f>
        <v>-63.269779711769736</v>
      </c>
      <c r="G25" s="92">
        <f>Paiements!L26/$N25*1000</f>
        <v>0</v>
      </c>
      <c r="H25" s="93">
        <f t="shared" si="0"/>
        <v>-105.70110145882194</v>
      </c>
      <c r="I25" s="94">
        <f>Paiements!Q26/N25*1000</f>
        <v>15.965058852416593</v>
      </c>
      <c r="J25" s="95">
        <f>Paiements!R26/N25*1000</f>
        <v>-144.56909099188897</v>
      </c>
      <c r="K25" s="94">
        <f>Paiements!S26/Paiements_par_habitant!N25*1000</f>
        <v>1.6524247268557484</v>
      </c>
      <c r="L25" s="95">
        <f>Paiements!T26/Paiements_par_habitant!N25*1000</f>
        <v>-142.91666626503323</v>
      </c>
      <c r="N25" s="80">
        <v>324871.33333333302</v>
      </c>
    </row>
    <row r="26" spans="1:25" s="18" customFormat="1" ht="15" customHeight="1">
      <c r="A26" s="19"/>
      <c r="B26" s="81" t="s">
        <v>77</v>
      </c>
      <c r="C26" s="30">
        <f>Paiements!C27</f>
        <v>120.1</v>
      </c>
      <c r="D26" s="82">
        <f>Paiements!G27/N26*1000</f>
        <v>304.54554026849866</v>
      </c>
      <c r="E26" s="83">
        <f>Paiements!J27/$N26*1000</f>
        <v>0</v>
      </c>
      <c r="F26" s="84">
        <f>Paiements!K27/$N26*1000</f>
        <v>-83.806271815405609</v>
      </c>
      <c r="G26" s="84">
        <f>Paiements!L27/$N26*1000</f>
        <v>-5.0824630508035797</v>
      </c>
      <c r="H26" s="85">
        <f t="shared" si="0"/>
        <v>-88.888734866209191</v>
      </c>
      <c r="I26" s="86">
        <f>Paiements!Q27/N26*1000</f>
        <v>15.815595891160223</v>
      </c>
      <c r="J26" s="87">
        <f>Paiements!R27/N26*1000</f>
        <v>231.47240129344974</v>
      </c>
      <c r="K26" s="86">
        <f>Paiements!S27/Paiements_par_habitant!N26*1000</f>
        <v>0.6418819849361409</v>
      </c>
      <c r="L26" s="87">
        <f>Paiements!T27/Paiements_par_habitant!N26*1000</f>
        <v>232.1142832783859</v>
      </c>
      <c r="N26" s="88">
        <v>671035</v>
      </c>
    </row>
    <row r="27" spans="1:25" s="18" customFormat="1" ht="15" customHeight="1">
      <c r="A27" s="19"/>
      <c r="B27" s="89" t="s">
        <v>78</v>
      </c>
      <c r="C27" s="21">
        <f>Paiements!C28</f>
        <v>64.3</v>
      </c>
      <c r="D27" s="90">
        <f>Paiements!G28/N27*1000</f>
        <v>-1582.424119882513</v>
      </c>
      <c r="E27" s="91">
        <f>Paiements!J28/$N27*1000</f>
        <v>-238.70115489887991</v>
      </c>
      <c r="F27" s="92">
        <f>Paiements!K28/$N27*1000</f>
        <v>0</v>
      </c>
      <c r="G27" s="92">
        <f>Paiements!L28/$N27*1000</f>
        <v>0</v>
      </c>
      <c r="H27" s="93">
        <f t="shared" si="0"/>
        <v>-238.70115489887991</v>
      </c>
      <c r="I27" s="94">
        <f>Paiements!Q28/N27*1000</f>
        <v>15.729488453863537</v>
      </c>
      <c r="J27" s="95">
        <f>Paiements!R28/N27*1000</f>
        <v>-1805.3957863275295</v>
      </c>
      <c r="K27" s="94">
        <f>Paiements!S28/Paiements_par_habitant!N27*1000</f>
        <v>9.8704007235056004</v>
      </c>
      <c r="L27" s="95">
        <f>Paiements!T28/Paiements_par_habitant!N27*1000</f>
        <v>-1795.525385604024</v>
      </c>
      <c r="N27" s="80">
        <v>293251.33333333302</v>
      </c>
    </row>
    <row r="28" spans="1:25" s="18" customFormat="1" ht="15" customHeight="1">
      <c r="A28" s="19"/>
      <c r="B28" s="81" t="s">
        <v>79</v>
      </c>
      <c r="C28" s="30">
        <f>Paiements!C29</f>
        <v>94.1</v>
      </c>
      <c r="D28" s="82">
        <f>Paiements!G29/N28*1000</f>
        <v>-82.493049042644188</v>
      </c>
      <c r="E28" s="83">
        <f>Paiements!J29/$N28*1000</f>
        <v>-135.22655657508193</v>
      </c>
      <c r="F28" s="84">
        <f>Paiements!K29/$N28*1000</f>
        <v>-82.882029643626197</v>
      </c>
      <c r="G28" s="84">
        <f>Paiements!L29/$N28*1000</f>
        <v>0</v>
      </c>
      <c r="H28" s="85">
        <f t="shared" si="0"/>
        <v>-218.10858621870813</v>
      </c>
      <c r="I28" s="86">
        <f>Paiements!Q29/N28*1000</f>
        <v>-625.3973483240452</v>
      </c>
      <c r="J28" s="87">
        <f>Paiements!R29/N28*1000</f>
        <v>-925.99898358539747</v>
      </c>
      <c r="K28" s="86">
        <f>Paiements!S29/Paiements_par_habitant!N28*1000</f>
        <v>2.0088636912833011</v>
      </c>
      <c r="L28" s="87">
        <f>Paiements!T29/Paiements_par_habitant!N28*1000</f>
        <v>-923.99011989411417</v>
      </c>
      <c r="N28" s="88">
        <v>169520.33333333299</v>
      </c>
    </row>
    <row r="29" spans="1:25" s="18" customFormat="1" ht="15" customHeight="1">
      <c r="A29" s="19"/>
      <c r="B29" s="89" t="s">
        <v>80</v>
      </c>
      <c r="C29" s="21">
        <f>Paiements!C30</f>
        <v>146.9</v>
      </c>
      <c r="D29" s="90">
        <f>Paiements!G30/N29*1000</f>
        <v>710.60626062649555</v>
      </c>
      <c r="E29" s="91">
        <f>Paiements!J30/$N29*1000</f>
        <v>0</v>
      </c>
      <c r="F29" s="92">
        <f>Paiements!K30/$N29*1000</f>
        <v>-157.6224938775724</v>
      </c>
      <c r="G29" s="92">
        <f>Paiements!L30/$N29*1000</f>
        <v>-71.099279252472073</v>
      </c>
      <c r="H29" s="93">
        <f t="shared" si="0"/>
        <v>-228.72177313004448</v>
      </c>
      <c r="I29" s="94">
        <f>Paiements!Q30/N29*1000</f>
        <v>15.695478022141117</v>
      </c>
      <c r="J29" s="95">
        <f>Paiements!R30/N29*1000</f>
        <v>497.57996551859225</v>
      </c>
      <c r="K29" s="94">
        <f>Paiements!S30/Paiements_par_habitant!N29*1000</f>
        <v>-1.5156768859469076</v>
      </c>
      <c r="L29" s="95">
        <f>Paiements!T30/Paiements_par_habitant!N29*1000</f>
        <v>496.06428863264529</v>
      </c>
      <c r="M29" s="19"/>
      <c r="N29" s="80">
        <v>439420.66666666698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s="18" customFormat="1" ht="15" customHeight="1">
      <c r="A30" s="96"/>
      <c r="B30" s="97" t="s">
        <v>81</v>
      </c>
      <c r="C30" s="98">
        <f>Paiements!C31</f>
        <v>62.3</v>
      </c>
      <c r="D30" s="99">
        <f>Paiements!G31/N30*1000</f>
        <v>-1730.4890122329989</v>
      </c>
      <c r="E30" s="149">
        <f>Paiements!J31/$N30*1000</f>
        <v>-62.681078630458977</v>
      </c>
      <c r="F30" s="152">
        <f>Paiements!K31/$N30*1000</f>
        <v>-3.7786664359318842</v>
      </c>
      <c r="G30" s="150">
        <f>Paiements!L31/$N30*1000</f>
        <v>0</v>
      </c>
      <c r="H30" s="151">
        <f t="shared" si="0"/>
        <v>-66.459745066390866</v>
      </c>
      <c r="I30" s="100">
        <f>Paiements!Q31/N30*1000</f>
        <v>-268.12910199112599</v>
      </c>
      <c r="J30" s="101">
        <f>Paiements!R31/N30*1000</f>
        <v>-2065.0778592905158</v>
      </c>
      <c r="K30" s="100">
        <f>Paiements!S31/Paiements_par_habitant!N30*1000</f>
        <v>10.181022938695074</v>
      </c>
      <c r="L30" s="101">
        <f>Paiements!T31/Paiements_par_habitant!N30*1000</f>
        <v>-2054.8968363518211</v>
      </c>
      <c r="M30" s="19"/>
      <c r="N30" s="102">
        <v>68052.666666666701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>
      <c r="B31" s="103" t="s">
        <v>82</v>
      </c>
    </row>
    <row r="32" spans="1:25">
      <c r="N32" s="110"/>
    </row>
  </sheetData>
  <mergeCells count="9">
    <mergeCell ref="E3:H3"/>
    <mergeCell ref="D3:D4"/>
    <mergeCell ref="C3:C4"/>
    <mergeCell ref="B1:L1"/>
    <mergeCell ref="N3:N4"/>
    <mergeCell ref="K3:K4"/>
    <mergeCell ref="L3:L4"/>
    <mergeCell ref="J3:J4"/>
    <mergeCell ref="I3:I4"/>
  </mergeCells>
  <conditionalFormatting sqref="N5:N30">
    <cfRule type="expression" dxfId="0" priority="1" stopIfTrue="1">
      <formula>ISBLANK(N5)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Paiements</vt:lpstr>
      <vt:lpstr>Paiements_par_habitant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2012-03-01T07:48:25Z</cp:lastPrinted>
  <dcterms:created xsi:type="dcterms:W3CDTF">2007-03-30T08:04:01Z</dcterms:created>
  <dcterms:modified xsi:type="dcterms:W3CDTF">2012-05-21T09:06:56Z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1004892815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