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3" s="1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G10" i="6" s="1"/>
  <c r="H10" s="1"/>
  <c r="I10" s="1"/>
  <c r="G10" i="7" s="1"/>
  <c r="J9" i="2"/>
  <c r="G9" i="6" s="1"/>
  <c r="H9" s="1"/>
  <c r="I9" s="1"/>
  <c r="G9" i="7" s="1"/>
  <c r="J8" i="2"/>
  <c r="G8" i="6" s="1"/>
  <c r="H8" s="1"/>
  <c r="I8" s="1"/>
  <c r="G8" i="7" s="1"/>
  <c r="J7" i="2"/>
  <c r="G7" i="6" s="1"/>
  <c r="J1" i="2"/>
  <c r="B1"/>
  <c r="A4" i="1"/>
  <c r="A2" i="9" s="1"/>
  <c r="A3" i="1"/>
  <c r="G8" i="8" l="1"/>
  <c r="G10"/>
  <c r="E7" i="7"/>
  <c r="D35" i="4"/>
  <c r="E9" i="8"/>
  <c r="E11"/>
  <c r="E13"/>
  <c r="E15"/>
  <c r="E17"/>
  <c r="E19"/>
  <c r="E21"/>
  <c r="E23"/>
  <c r="E25"/>
  <c r="E27"/>
  <c r="E29"/>
  <c r="E31"/>
  <c r="D33"/>
  <c r="H7" i="6"/>
  <c r="I7" s="1"/>
  <c r="G9" i="8"/>
  <c r="E8"/>
  <c r="E10"/>
  <c r="E12"/>
  <c r="E14"/>
  <c r="E16"/>
  <c r="E18"/>
  <c r="E20"/>
  <c r="E22"/>
  <c r="E24"/>
  <c r="E26"/>
  <c r="E28"/>
  <c r="E30"/>
  <c r="E32"/>
  <c r="F7"/>
  <c r="F33" i="7"/>
  <c r="F33" i="8" s="1"/>
  <c r="C12"/>
  <c r="C14"/>
  <c r="C16"/>
  <c r="C18"/>
  <c r="C20"/>
  <c r="C22"/>
  <c r="C24"/>
  <c r="C26"/>
  <c r="C28"/>
  <c r="C30"/>
  <c r="C32"/>
  <c r="D11"/>
  <c r="D13"/>
  <c r="D15"/>
  <c r="D17"/>
  <c r="D19"/>
  <c r="D21"/>
  <c r="D23"/>
  <c r="D25"/>
  <c r="D27"/>
  <c r="D29"/>
  <c r="D31"/>
  <c r="J33" i="2"/>
  <c r="B2" i="3"/>
  <c r="A2" i="5"/>
  <c r="D35"/>
  <c r="E1" i="6"/>
  <c r="D1" i="7"/>
  <c r="C7"/>
  <c r="C8"/>
  <c r="C9"/>
  <c r="C10"/>
  <c r="E1" i="8"/>
  <c r="C11"/>
  <c r="C13"/>
  <c r="C15"/>
  <c r="C17"/>
  <c r="C19"/>
  <c r="C21"/>
  <c r="C23"/>
  <c r="C25"/>
  <c r="C27"/>
  <c r="C29"/>
  <c r="C31"/>
  <c r="D7"/>
  <c r="D8"/>
  <c r="D9"/>
  <c r="D10"/>
  <c r="D12"/>
  <c r="D14"/>
  <c r="D16"/>
  <c r="D18"/>
  <c r="D20"/>
  <c r="D22"/>
  <c r="D24"/>
  <c r="D26"/>
  <c r="D28"/>
  <c r="D30"/>
  <c r="D32"/>
  <c r="G1" i="2"/>
  <c r="A2" i="4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H32" s="1"/>
  <c r="H12"/>
  <c r="H14"/>
  <c r="D13" i="9" s="1"/>
  <c r="H16" i="7"/>
  <c r="H18"/>
  <c r="D17" i="9" s="1"/>
  <c r="H20" i="7"/>
  <c r="H22"/>
  <c r="D21" i="9" s="1"/>
  <c r="H24" i="7"/>
  <c r="H26"/>
  <c r="D25" i="9" s="1"/>
  <c r="H28" i="7"/>
  <c r="H30"/>
  <c r="D29" i="9" s="1"/>
  <c r="F31" l="1"/>
  <c r="H32" i="8"/>
  <c r="E31" i="9"/>
  <c r="B31"/>
  <c r="D31"/>
  <c r="C31"/>
  <c r="F27"/>
  <c r="H28" i="8"/>
  <c r="E27" i="9"/>
  <c r="F23"/>
  <c r="H24" i="8"/>
  <c r="E23" i="9"/>
  <c r="F19"/>
  <c r="H20" i="8"/>
  <c r="E19" i="9"/>
  <c r="F15"/>
  <c r="H16" i="8"/>
  <c r="E15" i="9"/>
  <c r="F11"/>
  <c r="H12" i="8"/>
  <c r="E11" i="9"/>
  <c r="G31" i="8"/>
  <c r="G29"/>
  <c r="G27"/>
  <c r="G25"/>
  <c r="G23"/>
  <c r="G21"/>
  <c r="G19"/>
  <c r="G17"/>
  <c r="G15"/>
  <c r="G13"/>
  <c r="G11"/>
  <c r="C9"/>
  <c r="H9" i="7"/>
  <c r="C33"/>
  <c r="C7" i="8"/>
  <c r="E33" i="7"/>
  <c r="E7" i="8"/>
  <c r="C29" i="9"/>
  <c r="C27"/>
  <c r="C25"/>
  <c r="C23"/>
  <c r="C21"/>
  <c r="C19"/>
  <c r="C17"/>
  <c r="C15"/>
  <c r="C13"/>
  <c r="C11"/>
  <c r="H31" i="7"/>
  <c r="H27"/>
  <c r="H23"/>
  <c r="H19"/>
  <c r="H15"/>
  <c r="H11"/>
  <c r="D27" i="9"/>
  <c r="D23"/>
  <c r="D19"/>
  <c r="D15"/>
  <c r="D11"/>
  <c r="G33" i="6"/>
  <c r="H33" s="1"/>
  <c r="F29" i="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1"/>
  <c r="G32" i="8"/>
  <c r="G29" i="9"/>
  <c r="G30" i="8"/>
  <c r="G27" i="9"/>
  <c r="G28" i="8"/>
  <c r="G25" i="9"/>
  <c r="G26" i="8"/>
  <c r="G23" i="9"/>
  <c r="G24" i="8"/>
  <c r="G21" i="9"/>
  <c r="G22" i="8"/>
  <c r="G19" i="9"/>
  <c r="G20" i="8"/>
  <c r="G17" i="9"/>
  <c r="G18" i="8"/>
  <c r="G15" i="9"/>
  <c r="G16" i="8"/>
  <c r="G13" i="9"/>
  <c r="G14" i="8"/>
  <c r="G11" i="9"/>
  <c r="G12" i="8"/>
  <c r="C10"/>
  <c r="H10" i="7"/>
  <c r="C8" i="8"/>
  <c r="H8" i="7"/>
  <c r="G7"/>
  <c r="I33" i="6"/>
  <c r="B29" i="9"/>
  <c r="H29" s="1"/>
  <c r="B27"/>
  <c r="H27" s="1"/>
  <c r="B25"/>
  <c r="H25" s="1"/>
  <c r="B23"/>
  <c r="H23" s="1"/>
  <c r="B21"/>
  <c r="H21" s="1"/>
  <c r="B19"/>
  <c r="H19" s="1"/>
  <c r="B17"/>
  <c r="H17" s="1"/>
  <c r="B15"/>
  <c r="H15" s="1"/>
  <c r="B13"/>
  <c r="H13" s="1"/>
  <c r="B11"/>
  <c r="H11" s="1"/>
  <c r="H29" i="7"/>
  <c r="H25"/>
  <c r="H21"/>
  <c r="H17"/>
  <c r="H13"/>
  <c r="E12" i="9" l="1"/>
  <c r="H13" i="8"/>
  <c r="F12" i="9"/>
  <c r="C12"/>
  <c r="B12"/>
  <c r="D12"/>
  <c r="E20"/>
  <c r="H21" i="8"/>
  <c r="F20" i="9"/>
  <c r="C20"/>
  <c r="B20"/>
  <c r="D20"/>
  <c r="E28"/>
  <c r="H29" i="8"/>
  <c r="F28" i="9"/>
  <c r="C28"/>
  <c r="B28"/>
  <c r="D28"/>
  <c r="G33" i="7"/>
  <c r="G7" i="8"/>
  <c r="F9" i="9"/>
  <c r="H10" i="8"/>
  <c r="E9" i="9"/>
  <c r="G9"/>
  <c r="D9"/>
  <c r="C9"/>
  <c r="E10"/>
  <c r="H11" i="8"/>
  <c r="F10" i="9"/>
  <c r="C10"/>
  <c r="B10"/>
  <c r="D10"/>
  <c r="E18"/>
  <c r="H19" i="8"/>
  <c r="F18" i="9"/>
  <c r="C18"/>
  <c r="B18"/>
  <c r="D18"/>
  <c r="E26"/>
  <c r="H27" i="8"/>
  <c r="F26" i="9"/>
  <c r="C26"/>
  <c r="B26"/>
  <c r="D26"/>
  <c r="E33" i="8"/>
  <c r="C33"/>
  <c r="B9" i="9"/>
  <c r="H9" s="1"/>
  <c r="E16"/>
  <c r="H17" i="8"/>
  <c r="F16" i="9"/>
  <c r="C16"/>
  <c r="B16"/>
  <c r="D16"/>
  <c r="E24"/>
  <c r="H25" i="8"/>
  <c r="F24" i="9"/>
  <c r="C24"/>
  <c r="B24"/>
  <c r="D24"/>
  <c r="F7"/>
  <c r="H8" i="8"/>
  <c r="E7" i="9"/>
  <c r="G7"/>
  <c r="D7"/>
  <c r="C7"/>
  <c r="E14"/>
  <c r="H15" i="8"/>
  <c r="F14" i="9"/>
  <c r="C14"/>
  <c r="B14"/>
  <c r="D14"/>
  <c r="E22"/>
  <c r="H23" i="8"/>
  <c r="F22" i="9"/>
  <c r="C22"/>
  <c r="B22"/>
  <c r="D22"/>
  <c r="E30"/>
  <c r="H31" i="8"/>
  <c r="F30" i="9"/>
  <c r="C30"/>
  <c r="B30"/>
  <c r="D30"/>
  <c r="E8"/>
  <c r="H9" i="8"/>
  <c r="F8" i="9"/>
  <c r="C8"/>
  <c r="D8"/>
  <c r="G8"/>
  <c r="B7"/>
  <c r="H7" s="1"/>
  <c r="H7" i="7"/>
  <c r="G6" i="9" s="1"/>
  <c r="B8"/>
  <c r="H8" s="1"/>
  <c r="G10"/>
  <c r="G12"/>
  <c r="G14"/>
  <c r="G16"/>
  <c r="G18"/>
  <c r="G20"/>
  <c r="G22"/>
  <c r="G24"/>
  <c r="G26"/>
  <c r="G28"/>
  <c r="G30"/>
  <c r="H31"/>
  <c r="G37" l="1"/>
  <c r="G38" s="1"/>
  <c r="H30"/>
  <c r="H22"/>
  <c r="H14"/>
  <c r="H24"/>
  <c r="H16"/>
  <c r="H28"/>
  <c r="H20"/>
  <c r="H12"/>
  <c r="E6"/>
  <c r="H7" i="8"/>
  <c r="F6" i="9"/>
  <c r="H33" i="7"/>
  <c r="C6" i="9"/>
  <c r="B6"/>
  <c r="D6"/>
  <c r="G32"/>
  <c r="G34" s="1"/>
  <c r="G35" s="1"/>
  <c r="G33" i="8"/>
  <c r="H26" i="9"/>
  <c r="H18"/>
  <c r="H10"/>
  <c r="C37" l="1"/>
  <c r="C38" s="1"/>
  <c r="E37"/>
  <c r="E38" s="1"/>
  <c r="D37"/>
  <c r="D38" s="1"/>
  <c r="F37"/>
  <c r="F38" s="1"/>
  <c r="B37"/>
  <c r="B38" s="1"/>
  <c r="H6"/>
  <c r="H33" i="8"/>
  <c r="F32" i="9"/>
  <c r="F34" s="1"/>
  <c r="F35" s="1"/>
  <c r="C32"/>
  <c r="C34" s="1"/>
  <c r="C35" s="1"/>
  <c r="E32"/>
  <c r="E34" s="1"/>
  <c r="E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<sst xmlns="http://schemas.openxmlformats.org/spreadsheetml/2006/main" count="446" uniqueCount="122">
  <si>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</si>
  <si>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</si>
  <si>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</si>
  <si>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</si>
  <si>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</si>
  <si>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</si>
  <si>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</si>
  <si>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</si>
  <si>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</si>
  <si>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</si>
  <si>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</si>
  <si>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</si>
  <si>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</si>
  <si>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</si>
  <si>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</si>
  <si>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</si>
  <si>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</si>
  <si>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Test</t>
  </si>
  <si>
    <t>WS</t>
  </si>
  <si>
    <t>FA_2011_20120427</t>
  </si>
  <si>
    <t>SWS</t>
  </si>
  <si>
    <t>RA_2011_20120427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</si>
  <si>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</si>
  <si>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</si>
  <si>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</si>
  <si>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</si>
  <si>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</si>
  <si>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</si>
  <si>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</si>
  <si>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</si>
  <si>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</si>
  <si>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</si>
  <si>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</si>
  <si>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</si>
  <si>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</si>
  <si>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</si>
  <si>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</si>
  <si>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</si>
  <si>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</si>
  <si>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</si>
  <si>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</si>
  <si>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</si>
  <si>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</si>
  <si>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</si>
  <si>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</si>
  <si>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</si>
  <si>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</si>
  <si>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</si>
  <si>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</si>
  <si>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</si>
  <si>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</si>
  <si>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</si>
  <si>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</si>
  <si>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</si>
  <si>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</si>
  <si>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</si>
  <si>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</si>
  <si>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</si>
  <si>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</si>
  <si>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</si>
  <si>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</si>
  <si>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</si>
  <si>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</si>
  <si>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</si>
  <si>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</si>
  <si>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</si>
  <si>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</si>
  <si>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</si>
  <si>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</si>
  <si>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</si>
  <si>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</si>
  <si>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</si>
  <si>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</si>
  <si>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</si>
  <si>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</si>
  <si>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</si>
  <si>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</si>
  <si>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</si>
  <si>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</si>
  <si>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</si>
  <si>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</si>
  <si>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</si>
  <si>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</si>
  <si>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</si>
  <si>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</si>
  <si>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</si>
  <si>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</si>
  <si>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</si>
  <si>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</si>
  <si>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</si>
  <si>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</si>
  <si>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</si>
  <si>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</si>
  <si>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</si>
  <si>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</si>
  <si>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</si>
  <si>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</si>
  <si>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</si>
  <si>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</si>
  <si>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</si>
  <si>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</si>
  <si>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</si>
  <si>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</si>
  <si>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</si>
  <si>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</si>
  <si>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</si>
  <si>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</si>
  <si>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</si>
  <si>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</si>
  <si>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</si>
  <si>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</si>
  <si>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</si>
  <si>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</si>
  <si>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</si>
  <si>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</si>
  <si>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</si>
  <si>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</si>
  <si>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</si>
  <si>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>Grisons*</t>
  </si>
  <si>
    <t>Jura**</t>
  </si>
  <si>
    <t xml:space="preserve">* Estimation </t>
  </si>
  <si>
    <t>** Correction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</si>
</sst>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4" fillId="3" borderId="0" xfId="0" applyFont="1" applyFill="1" applyBorder="1" applyAlignment="1">
      <alignment vertical="center"/>
    </xf>
    <xf numFmtId="164" fontId="25" fillId="3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"Année de calcul "&amp;C31</f>
        <v>Année de calcul 2007</v>
      </c>
      <c r="B3" s="184"/>
      <c r="C3" s="184"/>
      <c r="D3" s="184"/>
      <c r="E3" s="184"/>
    </row>
    <row r="4" spans="1:5" ht="18" customHeight="1">
      <c r="A4" s="184" t="str">
        <f>"Année de référence "&amp;C30</f>
        <v>Année de référence 2011</v>
      </c>
      <c r="B4" s="184"/>
      <c r="C4" s="184"/>
      <c r="D4" s="184"/>
      <c r="E4" s="184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2011</v>
      </c>
    </row>
    <row r="31" spans="2:4">
      <c r="B31" s="12" t="s">
        <v>23</v>
      </c>
      <c r="C31" s="13">
        <v>2007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2007</v>
      </c>
      <c r="D1" s="16"/>
      <c r="E1" s="17"/>
      <c r="G1" s="18" t="str">
        <f>Info!A4</f>
        <v>Année de référence 2011</v>
      </c>
      <c r="J1" s="19" t="str">
        <f>Info!$C$28</f>
        <v>FA_2011_20120427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804428</v>
      </c>
      <c r="D7" s="43">
        <v>52721482.100000001</v>
      </c>
      <c r="E7" s="43">
        <v>29200</v>
      </c>
      <c r="F7" s="43">
        <v>228607</v>
      </c>
      <c r="G7" s="43">
        <v>2667887.7000000002</v>
      </c>
      <c r="H7" s="43">
        <v>575821</v>
      </c>
      <c r="I7" s="43">
        <v>50053594.399999999</v>
      </c>
      <c r="J7" s="44">
        <f t="shared" ref="J7:J32" si="0">I7-(E7/1000*H7)</f>
        <v>33239621.199999999</v>
      </c>
      <c r="K7" s="2"/>
      <c r="L7" s="45"/>
    </row>
    <row r="8" spans="1:12">
      <c r="A8" s="31"/>
      <c r="B8" s="46" t="s">
        <v>50</v>
      </c>
      <c r="C8" s="47">
        <v>604301</v>
      </c>
      <c r="D8" s="47">
        <v>28752354.600000001</v>
      </c>
      <c r="E8" s="47">
        <v>29200</v>
      </c>
      <c r="F8" s="47">
        <v>214306</v>
      </c>
      <c r="G8" s="47">
        <v>2264777.5</v>
      </c>
      <c r="H8" s="47">
        <v>389995</v>
      </c>
      <c r="I8" s="47">
        <v>26487577.100000001</v>
      </c>
      <c r="J8" s="48">
        <f t="shared" si="0"/>
        <v>15099723.100000001</v>
      </c>
      <c r="K8" s="2"/>
      <c r="L8" s="45"/>
    </row>
    <row r="9" spans="1:12">
      <c r="A9" s="31"/>
      <c r="B9" s="49" t="s">
        <v>51</v>
      </c>
      <c r="C9" s="50">
        <v>209993</v>
      </c>
      <c r="D9" s="50">
        <v>11003218.199999999</v>
      </c>
      <c r="E9" s="50">
        <v>29200</v>
      </c>
      <c r="F9" s="50">
        <v>64715</v>
      </c>
      <c r="G9" s="50">
        <v>827185.5</v>
      </c>
      <c r="H9" s="50">
        <v>145278</v>
      </c>
      <c r="I9" s="50">
        <v>10176032.699999999</v>
      </c>
      <c r="J9" s="51">
        <f t="shared" si="0"/>
        <v>5933915.0999999996</v>
      </c>
      <c r="K9" s="2"/>
      <c r="L9" s="45"/>
    </row>
    <row r="10" spans="1:12">
      <c r="A10" s="31"/>
      <c r="B10" s="46" t="s">
        <v>52</v>
      </c>
      <c r="C10" s="47">
        <v>19982</v>
      </c>
      <c r="D10" s="47">
        <v>917057.4</v>
      </c>
      <c r="E10" s="47">
        <v>29200</v>
      </c>
      <c r="F10" s="47">
        <v>6421</v>
      </c>
      <c r="G10" s="47">
        <v>85112.8</v>
      </c>
      <c r="H10" s="47">
        <v>13561</v>
      </c>
      <c r="I10" s="47">
        <v>831944.6</v>
      </c>
      <c r="J10" s="48">
        <f t="shared" si="0"/>
        <v>435963.39999999997</v>
      </c>
      <c r="K10" s="2"/>
      <c r="L10" s="45"/>
    </row>
    <row r="11" spans="1:12">
      <c r="A11" s="31"/>
      <c r="B11" s="49" t="s">
        <v>53</v>
      </c>
      <c r="C11" s="50">
        <v>81183</v>
      </c>
      <c r="D11" s="50">
        <v>6762756.5</v>
      </c>
      <c r="E11" s="50">
        <v>29200</v>
      </c>
      <c r="F11" s="50">
        <v>23065</v>
      </c>
      <c r="G11" s="50">
        <v>294589.2</v>
      </c>
      <c r="H11" s="50">
        <v>58118</v>
      </c>
      <c r="I11" s="50">
        <v>6468167.2999999998</v>
      </c>
      <c r="J11" s="51">
        <f t="shared" si="0"/>
        <v>4771121.7</v>
      </c>
      <c r="K11" s="2"/>
      <c r="L11" s="45"/>
    </row>
    <row r="12" spans="1:12">
      <c r="A12" s="31"/>
      <c r="B12" s="46" t="s">
        <v>54</v>
      </c>
      <c r="C12" s="47">
        <v>20513</v>
      </c>
      <c r="D12" s="47">
        <v>1070494</v>
      </c>
      <c r="E12" s="47">
        <v>29200</v>
      </c>
      <c r="F12" s="47">
        <v>7077</v>
      </c>
      <c r="G12" s="47">
        <v>89721.5</v>
      </c>
      <c r="H12" s="47">
        <v>13436</v>
      </c>
      <c r="I12" s="47">
        <v>980772.5</v>
      </c>
      <c r="J12" s="48">
        <f t="shared" si="0"/>
        <v>588441.30000000005</v>
      </c>
      <c r="K12" s="2"/>
      <c r="L12" s="45"/>
    </row>
    <row r="13" spans="1:12">
      <c r="A13" s="31"/>
      <c r="B13" s="49" t="s">
        <v>55</v>
      </c>
      <c r="C13" s="50">
        <v>23974</v>
      </c>
      <c r="D13" s="50">
        <v>1721837.7</v>
      </c>
      <c r="E13" s="50">
        <v>29200</v>
      </c>
      <c r="F13" s="50">
        <v>6237</v>
      </c>
      <c r="G13" s="50">
        <v>84717.2</v>
      </c>
      <c r="H13" s="50">
        <v>17737</v>
      </c>
      <c r="I13" s="50">
        <v>1637120.5</v>
      </c>
      <c r="J13" s="51">
        <f t="shared" si="0"/>
        <v>1119200.1000000001</v>
      </c>
      <c r="K13" s="2"/>
      <c r="L13" s="45"/>
    </row>
    <row r="14" spans="1:12">
      <c r="A14" s="31"/>
      <c r="B14" s="46" t="s">
        <v>56</v>
      </c>
      <c r="C14" s="47">
        <v>22301</v>
      </c>
      <c r="D14" s="47">
        <v>1075860.8</v>
      </c>
      <c r="E14" s="47">
        <v>29200</v>
      </c>
      <c r="F14" s="47">
        <v>7124</v>
      </c>
      <c r="G14" s="47">
        <v>99490.7</v>
      </c>
      <c r="H14" s="47">
        <v>15177</v>
      </c>
      <c r="I14" s="47">
        <v>976370.1</v>
      </c>
      <c r="J14" s="48">
        <f t="shared" si="0"/>
        <v>533201.69999999995</v>
      </c>
      <c r="K14" s="2"/>
      <c r="L14" s="45"/>
    </row>
    <row r="15" spans="1:12">
      <c r="A15" s="31"/>
      <c r="B15" s="49" t="s">
        <v>57</v>
      </c>
      <c r="C15" s="50">
        <v>63909</v>
      </c>
      <c r="D15" s="50">
        <v>5938572.2999999998</v>
      </c>
      <c r="E15" s="50">
        <v>29200</v>
      </c>
      <c r="F15" s="50">
        <v>15632</v>
      </c>
      <c r="G15" s="50">
        <v>184296.2</v>
      </c>
      <c r="H15" s="50">
        <v>48277</v>
      </c>
      <c r="I15" s="50">
        <v>5754276.0999999996</v>
      </c>
      <c r="J15" s="51">
        <f t="shared" si="0"/>
        <v>4344587.6999999993</v>
      </c>
      <c r="K15" s="2"/>
      <c r="L15" s="45"/>
    </row>
    <row r="16" spans="1:12">
      <c r="A16" s="31"/>
      <c r="B16" s="46" t="s">
        <v>58</v>
      </c>
      <c r="C16" s="47">
        <v>148206</v>
      </c>
      <c r="D16" s="47">
        <v>7581221.2999999998</v>
      </c>
      <c r="E16" s="47">
        <v>29200</v>
      </c>
      <c r="F16" s="47">
        <v>48367</v>
      </c>
      <c r="G16" s="47">
        <v>591989</v>
      </c>
      <c r="H16" s="47">
        <v>99839</v>
      </c>
      <c r="I16" s="47">
        <v>6989232.2999999998</v>
      </c>
      <c r="J16" s="48">
        <f t="shared" si="0"/>
        <v>4073933.5</v>
      </c>
      <c r="K16" s="2"/>
      <c r="L16" s="45"/>
    </row>
    <row r="17" spans="1:12">
      <c r="A17" s="31"/>
      <c r="B17" s="49" t="s">
        <v>59</v>
      </c>
      <c r="C17" s="50">
        <v>154317</v>
      </c>
      <c r="D17" s="50">
        <v>7892920</v>
      </c>
      <c r="E17" s="50">
        <v>29200</v>
      </c>
      <c r="F17" s="50">
        <v>48223</v>
      </c>
      <c r="G17" s="50">
        <v>537329.9</v>
      </c>
      <c r="H17" s="50">
        <v>106094</v>
      </c>
      <c r="I17" s="50">
        <v>7355590.0999999996</v>
      </c>
      <c r="J17" s="51">
        <f t="shared" si="0"/>
        <v>4257645.3</v>
      </c>
      <c r="K17" s="2"/>
      <c r="L17" s="45"/>
    </row>
    <row r="18" spans="1:12">
      <c r="A18" s="31"/>
      <c r="B18" s="46" t="s">
        <v>60</v>
      </c>
      <c r="C18" s="47">
        <v>122833</v>
      </c>
      <c r="D18" s="47">
        <v>6986900.0999999996</v>
      </c>
      <c r="E18" s="47">
        <v>29200</v>
      </c>
      <c r="F18" s="47">
        <v>44736</v>
      </c>
      <c r="G18" s="47">
        <v>481916.9</v>
      </c>
      <c r="H18" s="47">
        <v>78097</v>
      </c>
      <c r="I18" s="47">
        <v>6504983.2000000002</v>
      </c>
      <c r="J18" s="48">
        <f t="shared" si="0"/>
        <v>4224550.8000000007</v>
      </c>
      <c r="K18" s="2"/>
      <c r="L18" s="45"/>
    </row>
    <row r="19" spans="1:12">
      <c r="A19" s="31"/>
      <c r="B19" s="49" t="s">
        <v>61</v>
      </c>
      <c r="C19" s="50">
        <v>159585</v>
      </c>
      <c r="D19" s="50">
        <v>10164590.6</v>
      </c>
      <c r="E19" s="50">
        <v>29200</v>
      </c>
      <c r="F19" s="50">
        <v>41191</v>
      </c>
      <c r="G19" s="50">
        <v>461469.3</v>
      </c>
      <c r="H19" s="50">
        <v>118394</v>
      </c>
      <c r="I19" s="50">
        <v>9703121.3000000007</v>
      </c>
      <c r="J19" s="51">
        <f t="shared" si="0"/>
        <v>6246016.5000000009</v>
      </c>
      <c r="K19" s="2"/>
      <c r="L19" s="45"/>
    </row>
    <row r="20" spans="1:12">
      <c r="A20" s="31"/>
      <c r="B20" s="46" t="s">
        <v>62</v>
      </c>
      <c r="C20" s="47">
        <v>44020</v>
      </c>
      <c r="D20" s="47">
        <v>2319744.2999999998</v>
      </c>
      <c r="E20" s="47">
        <v>29200</v>
      </c>
      <c r="F20" s="47">
        <v>13507</v>
      </c>
      <c r="G20" s="47">
        <v>176819.5</v>
      </c>
      <c r="H20" s="47">
        <v>30513</v>
      </c>
      <c r="I20" s="47">
        <v>2142924.7999999998</v>
      </c>
      <c r="J20" s="48">
        <f t="shared" si="0"/>
        <v>1251945.1999999997</v>
      </c>
      <c r="K20" s="2"/>
      <c r="L20" s="45"/>
    </row>
    <row r="21" spans="1:12">
      <c r="A21" s="31"/>
      <c r="B21" s="49" t="s">
        <v>63</v>
      </c>
      <c r="C21" s="50">
        <v>30834</v>
      </c>
      <c r="D21" s="50">
        <v>1613457.7</v>
      </c>
      <c r="E21" s="50">
        <v>29200</v>
      </c>
      <c r="F21" s="50">
        <v>10012</v>
      </c>
      <c r="G21" s="50">
        <v>128961.1</v>
      </c>
      <c r="H21" s="50">
        <v>20822</v>
      </c>
      <c r="I21" s="50">
        <v>1484496.6</v>
      </c>
      <c r="J21" s="51">
        <f t="shared" si="0"/>
        <v>876494.20000000007</v>
      </c>
      <c r="K21" s="2"/>
      <c r="L21" s="45"/>
    </row>
    <row r="22" spans="1:12">
      <c r="A22" s="31"/>
      <c r="B22" s="46" t="s">
        <v>64</v>
      </c>
      <c r="C22" s="47">
        <v>8730</v>
      </c>
      <c r="D22" s="47">
        <v>490906.9</v>
      </c>
      <c r="E22" s="47">
        <v>29200</v>
      </c>
      <c r="F22" s="47">
        <v>2820</v>
      </c>
      <c r="G22" s="47">
        <v>39170</v>
      </c>
      <c r="H22" s="47">
        <v>5910</v>
      </c>
      <c r="I22" s="47">
        <v>451736.9</v>
      </c>
      <c r="J22" s="48">
        <f t="shared" si="0"/>
        <v>279164.90000000002</v>
      </c>
      <c r="K22" s="2"/>
      <c r="L22" s="45"/>
    </row>
    <row r="23" spans="1:12">
      <c r="A23" s="31"/>
      <c r="B23" s="49" t="s">
        <v>65</v>
      </c>
      <c r="C23" s="50">
        <v>268776</v>
      </c>
      <c r="D23" s="50">
        <v>13562810.300000001</v>
      </c>
      <c r="E23" s="50">
        <v>29200</v>
      </c>
      <c r="F23" s="50">
        <v>87277</v>
      </c>
      <c r="G23" s="50">
        <v>1099842.8</v>
      </c>
      <c r="H23" s="50">
        <v>181499</v>
      </c>
      <c r="I23" s="50">
        <v>12462967.5</v>
      </c>
      <c r="J23" s="51">
        <f t="shared" si="0"/>
        <v>7163196.7000000002</v>
      </c>
      <c r="K23" s="2"/>
      <c r="L23" s="45"/>
    </row>
    <row r="24" spans="1:12">
      <c r="A24" s="31"/>
      <c r="B24" s="46" t="s">
        <v>66</v>
      </c>
      <c r="C24" s="47">
        <v>122232</v>
      </c>
      <c r="D24" s="47">
        <v>5798014.7999999998</v>
      </c>
      <c r="E24" s="47">
        <v>29200</v>
      </c>
      <c r="F24" s="47">
        <v>47737</v>
      </c>
      <c r="G24" s="47">
        <v>507752.1</v>
      </c>
      <c r="H24" s="47">
        <v>74495</v>
      </c>
      <c r="I24" s="47">
        <v>5290262.7</v>
      </c>
      <c r="J24" s="48">
        <f t="shared" si="0"/>
        <v>3115008.7</v>
      </c>
      <c r="K24" s="2"/>
      <c r="L24" s="45"/>
    </row>
    <row r="25" spans="1:12">
      <c r="A25" s="31"/>
      <c r="B25" s="49" t="s">
        <v>67</v>
      </c>
      <c r="C25" s="50">
        <v>335139</v>
      </c>
      <c r="D25" s="50">
        <v>19338022.600000001</v>
      </c>
      <c r="E25" s="50">
        <v>29200</v>
      </c>
      <c r="F25" s="50">
        <v>84965</v>
      </c>
      <c r="G25" s="50">
        <v>1064957</v>
      </c>
      <c r="H25" s="50">
        <v>250174</v>
      </c>
      <c r="I25" s="50">
        <v>18273065.600000001</v>
      </c>
      <c r="J25" s="51">
        <f t="shared" si="0"/>
        <v>10967984.800000001</v>
      </c>
      <c r="K25" s="2"/>
      <c r="L25" s="45"/>
    </row>
    <row r="26" spans="1:12">
      <c r="A26" s="31"/>
      <c r="B26" s="46" t="s">
        <v>68</v>
      </c>
      <c r="C26" s="47">
        <v>137043</v>
      </c>
      <c r="D26" s="47">
        <v>7205871.5999999996</v>
      </c>
      <c r="E26" s="47">
        <v>29200</v>
      </c>
      <c r="F26" s="47">
        <v>41438</v>
      </c>
      <c r="G26" s="47">
        <v>554191</v>
      </c>
      <c r="H26" s="47">
        <v>95605</v>
      </c>
      <c r="I26" s="47">
        <v>6651680.5999999996</v>
      </c>
      <c r="J26" s="48">
        <f t="shared" si="0"/>
        <v>3860014.5999999996</v>
      </c>
      <c r="K26" s="2"/>
      <c r="L26" s="45"/>
    </row>
    <row r="27" spans="1:12">
      <c r="A27" s="31"/>
      <c r="B27" s="49" t="s">
        <v>69</v>
      </c>
      <c r="C27" s="50">
        <v>199327</v>
      </c>
      <c r="D27" s="50">
        <v>10501596.199999999</v>
      </c>
      <c r="E27" s="50">
        <v>29200</v>
      </c>
      <c r="F27" s="50">
        <v>72987</v>
      </c>
      <c r="G27" s="50">
        <v>923904.7</v>
      </c>
      <c r="H27" s="50">
        <v>126340</v>
      </c>
      <c r="I27" s="50">
        <v>9577691.5</v>
      </c>
      <c r="J27" s="51">
        <f t="shared" si="0"/>
        <v>5888563.5</v>
      </c>
      <c r="K27" s="2"/>
      <c r="L27" s="45"/>
    </row>
    <row r="28" spans="1:12">
      <c r="A28" s="31"/>
      <c r="B28" s="46" t="s">
        <v>70</v>
      </c>
      <c r="C28" s="47">
        <v>381309</v>
      </c>
      <c r="D28" s="47">
        <v>23059218.100000001</v>
      </c>
      <c r="E28" s="47">
        <v>29200</v>
      </c>
      <c r="F28" s="47">
        <v>127161</v>
      </c>
      <c r="G28" s="47">
        <v>1412765.6</v>
      </c>
      <c r="H28" s="47">
        <v>254148</v>
      </c>
      <c r="I28" s="47">
        <v>21646452.5</v>
      </c>
      <c r="J28" s="48">
        <f t="shared" si="0"/>
        <v>14225330.9</v>
      </c>
      <c r="K28" s="2"/>
      <c r="L28" s="45"/>
    </row>
    <row r="29" spans="1:12">
      <c r="A29" s="31"/>
      <c r="B29" s="49" t="s">
        <v>71</v>
      </c>
      <c r="C29" s="50">
        <v>206571</v>
      </c>
      <c r="D29" s="50">
        <v>8653407.1999999993</v>
      </c>
      <c r="E29" s="50">
        <v>29200</v>
      </c>
      <c r="F29" s="50">
        <v>91390</v>
      </c>
      <c r="G29" s="50">
        <v>821116.8</v>
      </c>
      <c r="H29" s="50">
        <v>115181</v>
      </c>
      <c r="I29" s="50">
        <v>7832290.4000000004</v>
      </c>
      <c r="J29" s="51">
        <f t="shared" si="0"/>
        <v>4469005.2000000011</v>
      </c>
      <c r="K29" s="2"/>
      <c r="L29" s="45"/>
    </row>
    <row r="30" spans="1:12">
      <c r="A30" s="31"/>
      <c r="B30" s="46" t="s">
        <v>72</v>
      </c>
      <c r="C30" s="47">
        <v>100352</v>
      </c>
      <c r="D30" s="47">
        <v>5084563.5</v>
      </c>
      <c r="E30" s="47">
        <v>29200</v>
      </c>
      <c r="F30" s="47">
        <v>34426</v>
      </c>
      <c r="G30" s="47">
        <v>402551.4</v>
      </c>
      <c r="H30" s="47">
        <v>65926</v>
      </c>
      <c r="I30" s="47">
        <v>4682012.0999999996</v>
      </c>
      <c r="J30" s="48">
        <f t="shared" si="0"/>
        <v>2756972.8999999994</v>
      </c>
      <c r="K30" s="2"/>
      <c r="L30" s="45"/>
    </row>
    <row r="31" spans="1:12">
      <c r="A31" s="31"/>
      <c r="B31" s="49" t="s">
        <v>73</v>
      </c>
      <c r="C31" s="50">
        <v>243983</v>
      </c>
      <c r="D31" s="50">
        <v>17578937.399999999</v>
      </c>
      <c r="E31" s="50">
        <v>29200</v>
      </c>
      <c r="F31" s="50">
        <v>80438</v>
      </c>
      <c r="G31" s="50">
        <v>918624.8</v>
      </c>
      <c r="H31" s="50">
        <v>163545</v>
      </c>
      <c r="I31" s="50">
        <v>16660312.6</v>
      </c>
      <c r="J31" s="51">
        <f t="shared" si="0"/>
        <v>11884798.6</v>
      </c>
      <c r="K31" s="2"/>
      <c r="L31" s="45"/>
    </row>
    <row r="32" spans="1:12">
      <c r="A32" s="31"/>
      <c r="B32" s="46" t="s">
        <v>74</v>
      </c>
      <c r="C32" s="47">
        <v>41917</v>
      </c>
      <c r="D32" s="47">
        <v>1844129.6</v>
      </c>
      <c r="E32" s="47">
        <v>29200</v>
      </c>
      <c r="F32" s="47">
        <v>15779</v>
      </c>
      <c r="G32" s="47">
        <v>194998.2</v>
      </c>
      <c r="H32" s="47">
        <v>26138</v>
      </c>
      <c r="I32" s="47">
        <v>1649131.4</v>
      </c>
      <c r="J32" s="48">
        <f t="shared" si="0"/>
        <v>885901.79999999993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4555758</v>
      </c>
      <c r="D33" s="55">
        <f>SUM(D7:D32)</f>
        <v>259639945.79999998</v>
      </c>
      <c r="E33" s="55">
        <f>AVERAGE(E7:E32)</f>
        <v>29200</v>
      </c>
      <c r="F33" s="55">
        <f>SUM(F7:F32)</f>
        <v>1465638</v>
      </c>
      <c r="G33" s="55">
        <f>SUM(G7:G32)</f>
        <v>16916138.400000002</v>
      </c>
      <c r="H33" s="55">
        <f>SUM(H7:H32)</f>
        <v>3090120</v>
      </c>
      <c r="I33" s="55">
        <f>SUM(I7:I32)</f>
        <v>242723807.39999995</v>
      </c>
      <c r="J33" s="56">
        <f>SUM(J7:J32)</f>
        <v>152492303.40000001</v>
      </c>
      <c r="L33" s="57"/>
    </row>
    <row r="34" spans="1:12">
      <c r="B34" s="53"/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2007</v>
      </c>
      <c r="C1" s="59"/>
      <c r="D1" s="60"/>
    </row>
    <row r="2" spans="1:4" ht="15" customHeight="1">
      <c r="B2" s="61" t="str">
        <f>Info!A4</f>
        <v>Année de référence 2011</v>
      </c>
    </row>
    <row r="3" spans="1:4" ht="24" customHeight="1">
      <c r="A3" s="62"/>
      <c r="B3" s="62"/>
      <c r="C3" s="19" t="str">
        <f>Info!$C$28</f>
        <v>FA_2011_20120427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RIS_2011_2007.xlsx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1499881.7319873299</v>
      </c>
    </row>
    <row r="8" spans="1:4" ht="15" customHeight="1">
      <c r="A8" s="70"/>
      <c r="B8" s="73" t="s">
        <v>50</v>
      </c>
      <c r="C8" s="74">
        <v>527853.05326149997</v>
      </c>
    </row>
    <row r="9" spans="1:4" ht="15" customHeight="1">
      <c r="A9" s="70"/>
      <c r="B9" s="75" t="s">
        <v>51</v>
      </c>
      <c r="C9" s="76">
        <v>225750.878944667</v>
      </c>
    </row>
    <row r="10" spans="1:4" ht="15" customHeight="1">
      <c r="A10" s="70"/>
      <c r="B10" s="73" t="s">
        <v>52</v>
      </c>
      <c r="C10" s="74">
        <v>22721.342400000001</v>
      </c>
    </row>
    <row r="11" spans="1:4" ht="15" customHeight="1">
      <c r="A11" s="70"/>
      <c r="B11" s="75" t="s">
        <v>53</v>
      </c>
      <c r="C11" s="76">
        <v>128486.901961417</v>
      </c>
    </row>
    <row r="12" spans="1:4" ht="15" customHeight="1">
      <c r="A12" s="70"/>
      <c r="B12" s="73" t="s">
        <v>54</v>
      </c>
      <c r="C12" s="74">
        <v>25338.869647744999</v>
      </c>
    </row>
    <row r="13" spans="1:4" ht="15" customHeight="1">
      <c r="A13" s="70"/>
      <c r="B13" s="75" t="s">
        <v>55</v>
      </c>
      <c r="C13" s="76">
        <v>22189.5637873042</v>
      </c>
    </row>
    <row r="14" spans="1:4" ht="15" customHeight="1">
      <c r="A14" s="70"/>
      <c r="B14" s="73" t="s">
        <v>56</v>
      </c>
      <c r="C14" s="74">
        <v>24352.74777106</v>
      </c>
    </row>
    <row r="15" spans="1:4" ht="15" customHeight="1">
      <c r="A15" s="70"/>
      <c r="B15" s="75" t="s">
        <v>57</v>
      </c>
      <c r="C15" s="76">
        <v>171209.23476318299</v>
      </c>
    </row>
    <row r="16" spans="1:4" ht="15" customHeight="1">
      <c r="A16" s="70"/>
      <c r="B16" s="73" t="s">
        <v>58</v>
      </c>
      <c r="C16" s="74">
        <v>171006.15503775</v>
      </c>
    </row>
    <row r="17" spans="1:3" ht="15" customHeight="1">
      <c r="A17" s="70"/>
      <c r="B17" s="75" t="s">
        <v>59</v>
      </c>
      <c r="C17" s="76">
        <v>136120.44136366699</v>
      </c>
    </row>
    <row r="18" spans="1:3" ht="15" customHeight="1">
      <c r="A18" s="70"/>
      <c r="B18" s="73" t="s">
        <v>60</v>
      </c>
      <c r="C18" s="74">
        <v>715899.61675589997</v>
      </c>
    </row>
    <row r="19" spans="1:3" ht="15" customHeight="1">
      <c r="A19" s="70"/>
      <c r="B19" s="75" t="s">
        <v>61</v>
      </c>
      <c r="C19" s="76">
        <v>382236.32012013998</v>
      </c>
    </row>
    <row r="20" spans="1:3" ht="15" customHeight="1">
      <c r="A20" s="70"/>
      <c r="B20" s="73" t="s">
        <v>62</v>
      </c>
      <c r="C20" s="74">
        <v>135828.86868245399</v>
      </c>
    </row>
    <row r="21" spans="1:3" ht="15" customHeight="1">
      <c r="A21" s="70"/>
      <c r="B21" s="75" t="s">
        <v>63</v>
      </c>
      <c r="C21" s="76">
        <v>34582.284878682498</v>
      </c>
    </row>
    <row r="22" spans="1:3" ht="15" customHeight="1">
      <c r="A22" s="70"/>
      <c r="B22" s="73" t="s">
        <v>64</v>
      </c>
      <c r="C22" s="74">
        <v>7979.1545872899997</v>
      </c>
    </row>
    <row r="23" spans="1:3" ht="15" customHeight="1">
      <c r="A23" s="70"/>
      <c r="B23" s="75" t="s">
        <v>65</v>
      </c>
      <c r="C23" s="76">
        <v>447241.04332795902</v>
      </c>
    </row>
    <row r="24" spans="1:3" ht="15" customHeight="1">
      <c r="A24" s="70"/>
      <c r="B24" s="182" t="s">
        <v>118</v>
      </c>
      <c r="C24" s="183">
        <v>328975.87124696502</v>
      </c>
    </row>
    <row r="25" spans="1:3" ht="15" customHeight="1">
      <c r="A25" s="70"/>
      <c r="B25" s="75" t="s">
        <v>67</v>
      </c>
      <c r="C25" s="76">
        <v>478944.48263721401</v>
      </c>
    </row>
    <row r="26" spans="1:3" ht="15" customHeight="1">
      <c r="A26" s="70"/>
      <c r="B26" s="73" t="s">
        <v>68</v>
      </c>
      <c r="C26" s="74">
        <v>204015.733226838</v>
      </c>
    </row>
    <row r="27" spans="1:3" ht="15" customHeight="1">
      <c r="A27" s="70"/>
      <c r="B27" s="75" t="s">
        <v>69</v>
      </c>
      <c r="C27" s="76">
        <v>870235.44595800003</v>
      </c>
    </row>
    <row r="28" spans="1:3" ht="15" customHeight="1">
      <c r="A28" s="70"/>
      <c r="B28" s="73" t="s">
        <v>70</v>
      </c>
      <c r="C28" s="74">
        <v>885999.51844126696</v>
      </c>
    </row>
    <row r="29" spans="1:3" ht="15" customHeight="1">
      <c r="A29" s="70"/>
      <c r="B29" s="75" t="s">
        <v>71</v>
      </c>
      <c r="C29" s="76">
        <v>315691.13061160001</v>
      </c>
    </row>
    <row r="30" spans="1:3" ht="15" customHeight="1">
      <c r="A30" s="70"/>
      <c r="B30" s="73" t="s">
        <v>72</v>
      </c>
      <c r="C30" s="74">
        <v>190658.24940199999</v>
      </c>
    </row>
    <row r="31" spans="1:3" ht="15" customHeight="1">
      <c r="A31" s="70"/>
      <c r="B31" s="75" t="s">
        <v>73</v>
      </c>
      <c r="C31" s="76">
        <v>2119962.0381163</v>
      </c>
    </row>
    <row r="32" spans="1:3" ht="15" customHeight="1">
      <c r="A32" s="70"/>
      <c r="B32" s="182" t="s">
        <v>119</v>
      </c>
      <c r="C32" s="183">
        <v>85185.610178578805</v>
      </c>
    </row>
    <row r="33" spans="1:3" s="52" customFormat="1" ht="18.75" customHeight="1">
      <c r="A33" s="77"/>
      <c r="B33" s="78" t="s">
        <v>75</v>
      </c>
      <c r="C33" s="79">
        <f>SUM(C7:C32)</f>
        <v>10158346.289096812</v>
      </c>
    </row>
    <row r="34" spans="1:3">
      <c r="B34" s="65" t="s">
        <v>120</v>
      </c>
    </row>
    <row r="35" spans="1:3">
      <c r="B35" s="65" t="s">
        <v>121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2007</v>
      </c>
      <c r="B1" s="58"/>
      <c r="C1" s="58"/>
      <c r="D1" s="58"/>
    </row>
    <row r="2" spans="1:5" ht="15.75" customHeight="1">
      <c r="A2" s="80" t="str">
        <f>Info!A4</f>
        <v>Année de référence 2011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FA_2011_20120427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320471520</v>
      </c>
      <c r="C9" s="88">
        <f t="shared" ref="C9:C34" si="0">C$35</f>
        <v>1.2E-2</v>
      </c>
      <c r="D9" s="89">
        <f t="shared" ref="D9:D34" si="1">B9*C9</f>
        <v>3845658.24</v>
      </c>
    </row>
    <row r="10" spans="1:5" ht="15" customHeight="1">
      <c r="A10" s="46" t="s">
        <v>50</v>
      </c>
      <c r="B10" s="90">
        <v>148384308.91800001</v>
      </c>
      <c r="C10" s="91">
        <f t="shared" si="0"/>
        <v>1.2E-2</v>
      </c>
      <c r="D10" s="92">
        <f t="shared" si="1"/>
        <v>1780611.7070160003</v>
      </c>
    </row>
    <row r="11" spans="1:5" ht="15" customHeight="1">
      <c r="A11" s="49" t="s">
        <v>51</v>
      </c>
      <c r="B11" s="93">
        <v>51610042.019000001</v>
      </c>
      <c r="C11" s="94">
        <f t="shared" si="0"/>
        <v>1.2E-2</v>
      </c>
      <c r="D11" s="95">
        <f t="shared" si="1"/>
        <v>619320.50422800006</v>
      </c>
    </row>
    <row r="12" spans="1:5" ht="15" customHeight="1">
      <c r="A12" s="46" t="s">
        <v>52</v>
      </c>
      <c r="B12" s="90">
        <v>3974506.4360000002</v>
      </c>
      <c r="C12" s="91">
        <f t="shared" si="0"/>
        <v>1.2E-2</v>
      </c>
      <c r="D12" s="92">
        <f t="shared" si="1"/>
        <v>47694.077232000003</v>
      </c>
    </row>
    <row r="13" spans="1:5" ht="15" customHeight="1">
      <c r="A13" s="49" t="s">
        <v>53</v>
      </c>
      <c r="B13" s="93">
        <v>71908160.665999994</v>
      </c>
      <c r="C13" s="94">
        <f t="shared" si="0"/>
        <v>1.2E-2</v>
      </c>
      <c r="D13" s="95">
        <f t="shared" si="1"/>
        <v>862897.9279919999</v>
      </c>
    </row>
    <row r="14" spans="1:5" ht="15" customHeight="1">
      <c r="A14" s="46" t="s">
        <v>54</v>
      </c>
      <c r="B14" s="90">
        <v>6099499.0259999996</v>
      </c>
      <c r="C14" s="91">
        <f t="shared" si="0"/>
        <v>1.2E-2</v>
      </c>
      <c r="D14" s="92">
        <f t="shared" si="1"/>
        <v>73193.988312000001</v>
      </c>
    </row>
    <row r="15" spans="1:5" ht="15" customHeight="1">
      <c r="A15" s="49" t="s">
        <v>55</v>
      </c>
      <c r="B15" s="93">
        <v>20590195.028999999</v>
      </c>
      <c r="C15" s="94">
        <f t="shared" si="0"/>
        <v>1.2E-2</v>
      </c>
      <c r="D15" s="95">
        <f t="shared" si="1"/>
        <v>247082.340348</v>
      </c>
    </row>
    <row r="16" spans="1:5" ht="15" customHeight="1">
      <c r="A16" s="46" t="s">
        <v>56</v>
      </c>
      <c r="B16" s="90">
        <v>6001029.2170000002</v>
      </c>
      <c r="C16" s="91">
        <f t="shared" si="0"/>
        <v>1.2E-2</v>
      </c>
      <c r="D16" s="92">
        <f t="shared" si="1"/>
        <v>72012.350604000007</v>
      </c>
    </row>
    <row r="17" spans="1:4" ht="15" customHeight="1">
      <c r="A17" s="49" t="s">
        <v>57</v>
      </c>
      <c r="B17" s="93">
        <v>42459287.906000003</v>
      </c>
      <c r="C17" s="94">
        <f t="shared" si="0"/>
        <v>1.2E-2</v>
      </c>
      <c r="D17" s="95">
        <f t="shared" si="1"/>
        <v>509511.45487200003</v>
      </c>
    </row>
    <row r="18" spans="1:4" ht="15" customHeight="1">
      <c r="A18" s="46" t="s">
        <v>58</v>
      </c>
      <c r="B18" s="90">
        <v>23843985.173999999</v>
      </c>
      <c r="C18" s="91">
        <f t="shared" si="0"/>
        <v>1.2E-2</v>
      </c>
      <c r="D18" s="92">
        <f t="shared" si="1"/>
        <v>286127.82208800002</v>
      </c>
    </row>
    <row r="19" spans="1:4" ht="15" customHeight="1">
      <c r="A19" s="49" t="s">
        <v>59</v>
      </c>
      <c r="B19" s="93">
        <v>21897768.397999998</v>
      </c>
      <c r="C19" s="94">
        <f t="shared" si="0"/>
        <v>1.2E-2</v>
      </c>
      <c r="D19" s="95">
        <f t="shared" si="1"/>
        <v>262773.220776</v>
      </c>
    </row>
    <row r="20" spans="1:4" ht="15" customHeight="1">
      <c r="A20" s="46" t="s">
        <v>60</v>
      </c>
      <c r="B20" s="90">
        <v>46803403.255000003</v>
      </c>
      <c r="C20" s="91">
        <f t="shared" si="0"/>
        <v>1.2E-2</v>
      </c>
      <c r="D20" s="92">
        <f t="shared" si="1"/>
        <v>561640.83906000003</v>
      </c>
    </row>
    <row r="21" spans="1:4" ht="15" customHeight="1">
      <c r="A21" s="49" t="s">
        <v>61</v>
      </c>
      <c r="B21" s="93">
        <v>36463639.028999999</v>
      </c>
      <c r="C21" s="94">
        <f t="shared" si="0"/>
        <v>1.2E-2</v>
      </c>
      <c r="D21" s="95">
        <f t="shared" si="1"/>
        <v>437563.66834799998</v>
      </c>
    </row>
    <row r="22" spans="1:4" ht="15" customHeight="1">
      <c r="A22" s="46" t="s">
        <v>62</v>
      </c>
      <c r="B22" s="90">
        <v>10688953.810000001</v>
      </c>
      <c r="C22" s="91">
        <f t="shared" si="0"/>
        <v>1.2E-2</v>
      </c>
      <c r="D22" s="92">
        <f t="shared" si="1"/>
        <v>128267.44572</v>
      </c>
    </row>
    <row r="23" spans="1:4" ht="15" customHeight="1">
      <c r="A23" s="49" t="s">
        <v>63</v>
      </c>
      <c r="B23" s="93">
        <v>10552065.083000001</v>
      </c>
      <c r="C23" s="94">
        <f t="shared" si="0"/>
        <v>1.2E-2</v>
      </c>
      <c r="D23" s="95">
        <f t="shared" si="1"/>
        <v>126624.78099600002</v>
      </c>
    </row>
    <row r="24" spans="1:4" ht="15" customHeight="1">
      <c r="A24" s="46" t="s">
        <v>64</v>
      </c>
      <c r="B24" s="90">
        <v>3445363.696</v>
      </c>
      <c r="C24" s="91">
        <f t="shared" si="0"/>
        <v>1.2E-2</v>
      </c>
      <c r="D24" s="92">
        <f t="shared" si="1"/>
        <v>41344.364352000004</v>
      </c>
    </row>
    <row r="25" spans="1:4" ht="15" customHeight="1">
      <c r="A25" s="49" t="s">
        <v>65</v>
      </c>
      <c r="B25" s="93">
        <v>78326282.583000004</v>
      </c>
      <c r="C25" s="94">
        <f t="shared" si="0"/>
        <v>1.2E-2</v>
      </c>
      <c r="D25" s="95">
        <f t="shared" si="1"/>
        <v>939915.39099600003</v>
      </c>
    </row>
    <row r="26" spans="1:4" ht="15" customHeight="1">
      <c r="A26" s="46" t="s">
        <v>66</v>
      </c>
      <c r="B26" s="90">
        <v>39778855.261</v>
      </c>
      <c r="C26" s="91">
        <f t="shared" si="0"/>
        <v>1.2E-2</v>
      </c>
      <c r="D26" s="92">
        <f t="shared" si="1"/>
        <v>477346.26313199999</v>
      </c>
    </row>
    <row r="27" spans="1:4" ht="15" customHeight="1">
      <c r="A27" s="49" t="s">
        <v>67</v>
      </c>
      <c r="B27" s="93">
        <v>83416241.713</v>
      </c>
      <c r="C27" s="94">
        <f t="shared" si="0"/>
        <v>1.2E-2</v>
      </c>
      <c r="D27" s="95">
        <f t="shared" si="1"/>
        <v>1000994.9005560001</v>
      </c>
    </row>
    <row r="28" spans="1:4" ht="15" customHeight="1">
      <c r="A28" s="46" t="s">
        <v>68</v>
      </c>
      <c r="B28" s="90">
        <v>37347180</v>
      </c>
      <c r="C28" s="91">
        <f t="shared" si="0"/>
        <v>1.2E-2</v>
      </c>
      <c r="D28" s="92">
        <f t="shared" si="1"/>
        <v>448166.16000000003</v>
      </c>
    </row>
    <row r="29" spans="1:4" ht="15" customHeight="1">
      <c r="A29" s="49" t="s">
        <v>69</v>
      </c>
      <c r="B29" s="93">
        <v>42266264.43</v>
      </c>
      <c r="C29" s="94">
        <f t="shared" si="0"/>
        <v>1.2E-2</v>
      </c>
      <c r="D29" s="95">
        <f t="shared" si="1"/>
        <v>507195.17316000001</v>
      </c>
    </row>
    <row r="30" spans="1:4" ht="15" customHeight="1">
      <c r="A30" s="46" t="s">
        <v>70</v>
      </c>
      <c r="B30" s="90">
        <v>103347754.90000001</v>
      </c>
      <c r="C30" s="91">
        <f t="shared" si="0"/>
        <v>1.2E-2</v>
      </c>
      <c r="D30" s="92">
        <f t="shared" si="1"/>
        <v>1240173.0588</v>
      </c>
    </row>
    <row r="31" spans="1:4" ht="15" customHeight="1">
      <c r="A31" s="49" t="s">
        <v>71</v>
      </c>
      <c r="B31" s="93">
        <v>37050934.865000002</v>
      </c>
      <c r="C31" s="94">
        <f t="shared" si="0"/>
        <v>1.2E-2</v>
      </c>
      <c r="D31" s="95">
        <f t="shared" si="1"/>
        <v>444611.21838000003</v>
      </c>
    </row>
    <row r="32" spans="1:4" ht="15" customHeight="1">
      <c r="A32" s="46" t="s">
        <v>72</v>
      </c>
      <c r="B32" s="90">
        <v>16258022.407</v>
      </c>
      <c r="C32" s="91">
        <f t="shared" si="0"/>
        <v>1.2E-2</v>
      </c>
      <c r="D32" s="92">
        <f t="shared" si="1"/>
        <v>195096.26888399999</v>
      </c>
    </row>
    <row r="33" spans="1:4" ht="15" customHeight="1">
      <c r="A33" s="49" t="s">
        <v>73</v>
      </c>
      <c r="B33" s="93">
        <v>79784075.838</v>
      </c>
      <c r="C33" s="94">
        <f t="shared" si="0"/>
        <v>1.2E-2</v>
      </c>
      <c r="D33" s="95">
        <f t="shared" si="1"/>
        <v>957408.91005599999</v>
      </c>
    </row>
    <row r="34" spans="1:4" ht="15" customHeight="1">
      <c r="A34" s="46" t="s">
        <v>74</v>
      </c>
      <c r="B34" s="90">
        <v>5340564</v>
      </c>
      <c r="C34" s="91">
        <f t="shared" si="0"/>
        <v>1.2E-2</v>
      </c>
      <c r="D34" s="92">
        <f t="shared" si="1"/>
        <v>64086.768000000004</v>
      </c>
    </row>
    <row r="35" spans="1:4" s="52" customFormat="1" ht="18.75" customHeight="1">
      <c r="A35" s="96" t="s">
        <v>75</v>
      </c>
      <c r="B35" s="97">
        <f>SUM(B9:B34)</f>
        <v>1348109903.6590002</v>
      </c>
      <c r="C35" s="98">
        <v>1.2E-2</v>
      </c>
      <c r="D35" s="79">
        <f>SUM(D9:D34)</f>
        <v>16177318.843908001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2007</v>
      </c>
      <c r="B1" s="58"/>
      <c r="C1" s="58"/>
      <c r="D1" s="58"/>
      <c r="E1" s="59"/>
    </row>
    <row r="2" spans="1:7" ht="15.75" customHeight="1">
      <c r="A2" s="100" t="str">
        <f>Info!A4</f>
        <v>Année de référence 2011</v>
      </c>
      <c r="B2" s="101"/>
      <c r="C2" s="81"/>
      <c r="D2" s="31"/>
      <c r="E2" s="31"/>
    </row>
    <row r="3" spans="1:7" ht="18.75" customHeight="1">
      <c r="D3" s="19" t="str">
        <f>Info!$C$28</f>
        <v>FA_2011_20120427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12595646.5</v>
      </c>
      <c r="C9" s="43">
        <v>678827.63679999998</v>
      </c>
      <c r="D9" s="109">
        <f t="shared" ref="D9:D34" si="0">B9+C9</f>
        <v>13274474.1368</v>
      </c>
      <c r="F9" s="110" t="s">
        <v>89</v>
      </c>
      <c r="G9" s="111">
        <v>2.4E-2</v>
      </c>
    </row>
    <row r="10" spans="1:7">
      <c r="A10" s="46" t="s">
        <v>50</v>
      </c>
      <c r="B10" s="47">
        <v>5841699.9000000004</v>
      </c>
      <c r="C10" s="47">
        <v>80282.606700000004</v>
      </c>
      <c r="D10" s="112">
        <f t="shared" si="0"/>
        <v>5921982.5067000007</v>
      </c>
      <c r="F10" s="110" t="s">
        <v>90</v>
      </c>
      <c r="G10" s="111">
        <v>7.2999999999999995E-2</v>
      </c>
    </row>
    <row r="11" spans="1:7">
      <c r="A11" s="49" t="s">
        <v>51</v>
      </c>
      <c r="B11" s="50">
        <v>1610501.2</v>
      </c>
      <c r="C11" s="50">
        <v>178547.38500000001</v>
      </c>
      <c r="D11" s="113">
        <f t="shared" si="0"/>
        <v>1789048.585</v>
      </c>
      <c r="F11" s="110" t="s">
        <v>91</v>
      </c>
      <c r="G11" s="111">
        <v>0.17</v>
      </c>
    </row>
    <row r="12" spans="1:7">
      <c r="A12" s="46" t="s">
        <v>52</v>
      </c>
      <c r="B12" s="47">
        <v>134456.5</v>
      </c>
      <c r="C12" s="47">
        <v>4221.2658000000001</v>
      </c>
      <c r="D12" s="112">
        <f t="shared" si="0"/>
        <v>138677.76579999999</v>
      </c>
      <c r="F12" s="114" t="s">
        <v>92</v>
      </c>
      <c r="G12" s="115">
        <v>1</v>
      </c>
    </row>
    <row r="13" spans="1:7">
      <c r="A13" s="49" t="s">
        <v>53</v>
      </c>
      <c r="B13" s="50">
        <v>988442</v>
      </c>
      <c r="C13" s="50">
        <v>318147.84360000002</v>
      </c>
      <c r="D13" s="113">
        <f t="shared" si="0"/>
        <v>1306589.8436</v>
      </c>
    </row>
    <row r="14" spans="1:7">
      <c r="A14" s="46" t="s">
        <v>54</v>
      </c>
      <c r="B14" s="47">
        <v>148054.79999999999</v>
      </c>
      <c r="C14" s="47">
        <v>17985.7327</v>
      </c>
      <c r="D14" s="112">
        <f t="shared" si="0"/>
        <v>166040.53269999998</v>
      </c>
    </row>
    <row r="15" spans="1:7">
      <c r="A15" s="49" t="s">
        <v>55</v>
      </c>
      <c r="B15" s="50">
        <v>176858.3</v>
      </c>
      <c r="C15" s="50">
        <v>19329.8554</v>
      </c>
      <c r="D15" s="113">
        <f t="shared" si="0"/>
        <v>196188.15539999999</v>
      </c>
    </row>
    <row r="16" spans="1:7">
      <c r="A16" s="46" t="s">
        <v>56</v>
      </c>
      <c r="B16" s="47">
        <v>123514.4</v>
      </c>
      <c r="C16" s="47">
        <v>35957.278899999998</v>
      </c>
      <c r="D16" s="112">
        <f t="shared" si="0"/>
        <v>159471.6789</v>
      </c>
    </row>
    <row r="17" spans="1:4">
      <c r="A17" s="49" t="s">
        <v>57</v>
      </c>
      <c r="B17" s="50">
        <v>1868773</v>
      </c>
      <c r="C17" s="50">
        <v>2025148.4157</v>
      </c>
      <c r="D17" s="113">
        <f t="shared" si="0"/>
        <v>3893921.4156999998</v>
      </c>
    </row>
    <row r="18" spans="1:4">
      <c r="A18" s="46" t="s">
        <v>58</v>
      </c>
      <c r="B18" s="47">
        <v>1041154.2</v>
      </c>
      <c r="C18" s="47">
        <v>152735.253</v>
      </c>
      <c r="D18" s="112">
        <f t="shared" si="0"/>
        <v>1193889.453</v>
      </c>
    </row>
    <row r="19" spans="1:4">
      <c r="A19" s="49" t="s">
        <v>59</v>
      </c>
      <c r="B19" s="50">
        <v>1443352.5</v>
      </c>
      <c r="C19" s="50">
        <v>28760.760600000001</v>
      </c>
      <c r="D19" s="113">
        <f t="shared" si="0"/>
        <v>1472113.2605999999</v>
      </c>
    </row>
    <row r="20" spans="1:4">
      <c r="A20" s="46" t="s">
        <v>60</v>
      </c>
      <c r="B20" s="47">
        <v>2003592.1</v>
      </c>
      <c r="C20" s="47">
        <v>2138882.8577000001</v>
      </c>
      <c r="D20" s="112">
        <f t="shared" si="0"/>
        <v>4142474.9577000001</v>
      </c>
    </row>
    <row r="21" spans="1:4">
      <c r="A21" s="49" t="s">
        <v>61</v>
      </c>
      <c r="B21" s="50">
        <v>1228582.8</v>
      </c>
      <c r="C21" s="50">
        <v>93541.150200000004</v>
      </c>
      <c r="D21" s="113">
        <f t="shared" si="0"/>
        <v>1322123.9502000001</v>
      </c>
    </row>
    <row r="22" spans="1:4">
      <c r="A22" s="46" t="s">
        <v>62</v>
      </c>
      <c r="B22" s="47">
        <v>543292.6</v>
      </c>
      <c r="C22" s="47">
        <v>315611.07909999997</v>
      </c>
      <c r="D22" s="112">
        <f t="shared" si="0"/>
        <v>858903.67909999995</v>
      </c>
    </row>
    <row r="23" spans="1:4">
      <c r="A23" s="49" t="s">
        <v>63</v>
      </c>
      <c r="B23" s="50">
        <v>222074.1</v>
      </c>
      <c r="C23" s="50">
        <v>8108.8006999999998</v>
      </c>
      <c r="D23" s="113">
        <f t="shared" si="0"/>
        <v>230182.9007</v>
      </c>
    </row>
    <row r="24" spans="1:4">
      <c r="A24" s="46" t="s">
        <v>64</v>
      </c>
      <c r="B24" s="47">
        <v>64707.6</v>
      </c>
      <c r="C24" s="47">
        <v>5629.3995999999997</v>
      </c>
      <c r="D24" s="112">
        <f t="shared" si="0"/>
        <v>70336.999599999996</v>
      </c>
    </row>
    <row r="25" spans="1:4">
      <c r="A25" s="49" t="s">
        <v>65</v>
      </c>
      <c r="B25" s="50">
        <v>2593885</v>
      </c>
      <c r="C25" s="50">
        <v>219075.33129999999</v>
      </c>
      <c r="D25" s="113">
        <f t="shared" si="0"/>
        <v>2812960.3313000002</v>
      </c>
    </row>
    <row r="26" spans="1:4">
      <c r="A26" s="46" t="s">
        <v>66</v>
      </c>
      <c r="B26" s="47">
        <v>656856.19999999995</v>
      </c>
      <c r="C26" s="47">
        <v>35384.249199999998</v>
      </c>
      <c r="D26" s="112">
        <f t="shared" si="0"/>
        <v>692240.44919999992</v>
      </c>
    </row>
    <row r="27" spans="1:4">
      <c r="A27" s="49" t="s">
        <v>67</v>
      </c>
      <c r="B27" s="50">
        <v>3328321.7</v>
      </c>
      <c r="C27" s="50">
        <v>50817.4349</v>
      </c>
      <c r="D27" s="113">
        <f t="shared" si="0"/>
        <v>3379139.1349000004</v>
      </c>
    </row>
    <row r="28" spans="1:4">
      <c r="A28" s="46" t="s">
        <v>68</v>
      </c>
      <c r="B28" s="47">
        <v>1244477.3</v>
      </c>
      <c r="C28" s="47">
        <v>15743.1312</v>
      </c>
      <c r="D28" s="112">
        <f t="shared" si="0"/>
        <v>1260220.4312</v>
      </c>
    </row>
    <row r="29" spans="1:4">
      <c r="A29" s="49" t="s">
        <v>69</v>
      </c>
      <c r="B29" s="50">
        <v>2644719.1</v>
      </c>
      <c r="C29" s="50">
        <v>419868.97690000001</v>
      </c>
      <c r="D29" s="113">
        <f t="shared" si="0"/>
        <v>3064588.0769000002</v>
      </c>
    </row>
    <row r="30" spans="1:4">
      <c r="A30" s="46" t="s">
        <v>70</v>
      </c>
      <c r="B30" s="47">
        <v>14427642</v>
      </c>
      <c r="C30" s="47">
        <v>867032.01919999998</v>
      </c>
      <c r="D30" s="112">
        <f t="shared" si="0"/>
        <v>15294674.019200001</v>
      </c>
    </row>
    <row r="31" spans="1:4">
      <c r="A31" s="49" t="s">
        <v>71</v>
      </c>
      <c r="B31" s="50">
        <v>850451.8</v>
      </c>
      <c r="C31" s="50">
        <v>3197.6891999999998</v>
      </c>
      <c r="D31" s="113">
        <f t="shared" si="0"/>
        <v>853649.48920000007</v>
      </c>
    </row>
    <row r="32" spans="1:4">
      <c r="A32" s="46" t="s">
        <v>72</v>
      </c>
      <c r="B32" s="47">
        <v>1654081.1</v>
      </c>
      <c r="C32" s="47">
        <v>523797.90740000003</v>
      </c>
      <c r="D32" s="112">
        <f t="shared" si="0"/>
        <v>2177879.0074</v>
      </c>
    </row>
    <row r="33" spans="1:6">
      <c r="A33" s="49" t="s">
        <v>73</v>
      </c>
      <c r="B33" s="50">
        <v>4690113</v>
      </c>
      <c r="C33" s="50">
        <v>1191634.4038</v>
      </c>
      <c r="D33" s="113">
        <f t="shared" si="0"/>
        <v>5881747.4037999995</v>
      </c>
    </row>
    <row r="34" spans="1:6">
      <c r="A34" s="116" t="s">
        <v>74</v>
      </c>
      <c r="B34" s="47">
        <v>309520</v>
      </c>
      <c r="C34" s="47">
        <v>14598.4144</v>
      </c>
      <c r="D34" s="112">
        <f t="shared" si="0"/>
        <v>324118.41440000001</v>
      </c>
    </row>
    <row r="35" spans="1:6" s="52" customFormat="1">
      <c r="A35" s="54" t="s">
        <v>75</v>
      </c>
      <c r="B35" s="117">
        <f>SUM(B9:B34)</f>
        <v>62434769.700000003</v>
      </c>
      <c r="C35" s="117">
        <f>SUM(C9:C34)</f>
        <v>9442866.8790000007</v>
      </c>
      <c r="D35" s="56">
        <f>SUM(D9:D34)</f>
        <v>71877636.578999996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2007</v>
      </c>
      <c r="C1" s="118"/>
      <c r="D1" s="119"/>
      <c r="E1" s="18" t="str">
        <f>Info!A4</f>
        <v>Année de référence 2011</v>
      </c>
      <c r="I1" s="19" t="str">
        <f>Info!$C$28</f>
        <v>FA_2011_20120427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19763.786</v>
      </c>
      <c r="D7" s="43">
        <v>9424.5780500000001</v>
      </c>
      <c r="E7" s="129">
        <f t="shared" ref="E7:E32" si="0">D7-C7</f>
        <v>-10339.20795</v>
      </c>
      <c r="F7" s="43">
        <v>3527359.1163142901</v>
      </c>
      <c r="G7" s="129">
        <f>PP!J7+RIS!C7+PM!D9</f>
        <v>48013977.068787329</v>
      </c>
      <c r="H7" s="130">
        <f t="shared" ref="H7:H33" si="1">G7/F7</f>
        <v>13.611876615204624</v>
      </c>
      <c r="I7" s="131">
        <f t="shared" ref="I7:I32" si="2">E7*H7</f>
        <v>-140736.02291434273</v>
      </c>
    </row>
    <row r="8" spans="1:9">
      <c r="A8" s="124"/>
      <c r="B8" s="132" t="s">
        <v>50</v>
      </c>
      <c r="C8" s="47">
        <v>5908.9219999999996</v>
      </c>
      <c r="D8" s="47">
        <v>7061.9961499999999</v>
      </c>
      <c r="E8" s="133">
        <f t="shared" si="0"/>
        <v>1153.0741500000004</v>
      </c>
      <c r="F8" s="47">
        <v>1195362.0900000001</v>
      </c>
      <c r="G8" s="133">
        <f>PP!J8+RIS!C8+PM!D10</f>
        <v>21549558.659961503</v>
      </c>
      <c r="H8" s="134">
        <f t="shared" si="1"/>
        <v>18.027641030477636</v>
      </c>
      <c r="I8" s="135">
        <f t="shared" si="2"/>
        <v>20787.206857723129</v>
      </c>
    </row>
    <row r="9" spans="1:9">
      <c r="A9" s="124"/>
      <c r="B9" s="31" t="s">
        <v>51</v>
      </c>
      <c r="C9" s="50">
        <v>2115.8780000000002</v>
      </c>
      <c r="D9" s="50">
        <v>2271.79045</v>
      </c>
      <c r="E9" s="136">
        <f t="shared" si="0"/>
        <v>155.91244999999981</v>
      </c>
      <c r="F9" s="50">
        <v>455000.958428571</v>
      </c>
      <c r="G9" s="136">
        <f>PP!J9+RIS!C9+PM!D11</f>
        <v>7948714.5639446666</v>
      </c>
      <c r="H9" s="137">
        <f t="shared" si="1"/>
        <v>17.469665539600193</v>
      </c>
      <c r="I9" s="138">
        <f t="shared" si="2"/>
        <v>2723.7383549596348</v>
      </c>
    </row>
    <row r="10" spans="1:9">
      <c r="A10" s="124"/>
      <c r="B10" s="132" t="s">
        <v>52</v>
      </c>
      <c r="C10" s="47">
        <v>173.77205000000001</v>
      </c>
      <c r="D10" s="47">
        <v>420.4375</v>
      </c>
      <c r="E10" s="133">
        <f t="shared" si="0"/>
        <v>246.66544999999999</v>
      </c>
      <c r="F10" s="47">
        <v>26250.776114285702</v>
      </c>
      <c r="G10" s="133">
        <f>PP!J10+RIS!C10+PM!D12</f>
        <v>597362.50820000004</v>
      </c>
      <c r="H10" s="134">
        <f t="shared" si="1"/>
        <v>22.755994169441514</v>
      </c>
      <c r="I10" s="135">
        <f t="shared" si="2"/>
        <v>5613.1175420026675</v>
      </c>
    </row>
    <row r="11" spans="1:9">
      <c r="A11" s="124"/>
      <c r="B11" s="31" t="s">
        <v>53</v>
      </c>
      <c r="C11" s="50">
        <v>2678.4447500000001</v>
      </c>
      <c r="D11" s="50">
        <v>1078.4254000000001</v>
      </c>
      <c r="E11" s="136">
        <f t="shared" si="0"/>
        <v>-1600.01935</v>
      </c>
      <c r="F11" s="50">
        <v>512662.967</v>
      </c>
      <c r="G11" s="136">
        <f>PP!J11+RIS!C11+PM!D13</f>
        <v>6206198.4455614174</v>
      </c>
      <c r="H11" s="137">
        <f t="shared" si="1"/>
        <v>12.105806046180467</v>
      </c>
      <c r="I11" s="138">
        <f t="shared" si="2"/>
        <v>-19369.523921235741</v>
      </c>
    </row>
    <row r="12" spans="1:9">
      <c r="A12" s="124"/>
      <c r="B12" s="132" t="s">
        <v>54</v>
      </c>
      <c r="C12" s="47">
        <v>218.49080000000001</v>
      </c>
      <c r="D12" s="47">
        <v>486.06630000000001</v>
      </c>
      <c r="E12" s="133">
        <f t="shared" si="0"/>
        <v>267.57550000000003</v>
      </c>
      <c r="F12" s="47">
        <v>38072.836485714302</v>
      </c>
      <c r="G12" s="133">
        <f>PP!J12+RIS!C12+PM!D14</f>
        <v>779820.70234774507</v>
      </c>
      <c r="H12" s="134">
        <f t="shared" si="1"/>
        <v>20.482337916702097</v>
      </c>
      <c r="I12" s="135">
        <f t="shared" si="2"/>
        <v>5480.5718092305224</v>
      </c>
    </row>
    <row r="13" spans="1:9">
      <c r="A13" s="124"/>
      <c r="B13" s="31" t="s">
        <v>55</v>
      </c>
      <c r="C13" s="50">
        <v>105.152</v>
      </c>
      <c r="D13" s="50">
        <v>543.84685000000002</v>
      </c>
      <c r="E13" s="136">
        <f t="shared" si="0"/>
        <v>438.69485000000003</v>
      </c>
      <c r="F13" s="50">
        <v>106841.50064285701</v>
      </c>
      <c r="G13" s="136">
        <f>PP!J13+RIS!C13+PM!D15</f>
        <v>1337577.8191873042</v>
      </c>
      <c r="H13" s="137">
        <f t="shared" si="1"/>
        <v>12.519272109987247</v>
      </c>
      <c r="I13" s="138">
        <f t="shared" si="2"/>
        <v>5492.1402004000392</v>
      </c>
    </row>
    <row r="14" spans="1:9">
      <c r="A14" s="124"/>
      <c r="B14" s="132" t="s">
        <v>56</v>
      </c>
      <c r="C14" s="47">
        <v>153.25</v>
      </c>
      <c r="D14" s="47">
        <v>302.0566</v>
      </c>
      <c r="E14" s="133">
        <f t="shared" si="0"/>
        <v>148.8066</v>
      </c>
      <c r="F14" s="47">
        <v>47946.563428571397</v>
      </c>
      <c r="G14" s="133">
        <f>PP!J14+RIS!C14+PM!D16</f>
        <v>717026.12667105999</v>
      </c>
      <c r="H14" s="134">
        <f t="shared" si="1"/>
        <v>14.954692795433667</v>
      </c>
      <c r="I14" s="135">
        <f t="shared" si="2"/>
        <v>2225.3569889329797</v>
      </c>
    </row>
    <row r="15" spans="1:9">
      <c r="A15" s="124"/>
      <c r="B15" s="31" t="s">
        <v>57</v>
      </c>
      <c r="C15" s="50">
        <v>1659.4780000000001</v>
      </c>
      <c r="D15" s="50">
        <v>1241.5925500000001</v>
      </c>
      <c r="E15" s="136">
        <f t="shared" si="0"/>
        <v>-417.88544999999999</v>
      </c>
      <c r="F15" s="50">
        <v>1286451.74221429</v>
      </c>
      <c r="G15" s="136">
        <f>PP!J15+RIS!C15+PM!D17</f>
        <v>8409718.3504631817</v>
      </c>
      <c r="H15" s="137">
        <f t="shared" si="1"/>
        <v>6.5371424939640974</v>
      </c>
      <c r="I15" s="138">
        <f t="shared" si="2"/>
        <v>-2731.7767328043092</v>
      </c>
    </row>
    <row r="16" spans="1:9">
      <c r="A16" s="124"/>
      <c r="B16" s="132" t="s">
        <v>58</v>
      </c>
      <c r="C16" s="47">
        <v>3204.30755</v>
      </c>
      <c r="D16" s="47">
        <v>2007.98415</v>
      </c>
      <c r="E16" s="133">
        <f t="shared" si="0"/>
        <v>-1196.3234</v>
      </c>
      <c r="F16" s="47">
        <v>354940.336642857</v>
      </c>
      <c r="G16" s="133">
        <f>PP!J16+RIS!C16+PM!D18</f>
        <v>5438829.1080377493</v>
      </c>
      <c r="H16" s="134">
        <f t="shared" si="1"/>
        <v>15.323220684016905</v>
      </c>
      <c r="I16" s="135">
        <f t="shared" si="2"/>
        <v>-18331.527467653428</v>
      </c>
    </row>
    <row r="17" spans="1:9">
      <c r="A17" s="124"/>
      <c r="B17" s="31" t="s">
        <v>59</v>
      </c>
      <c r="C17" s="50">
        <v>2484.0495500000002</v>
      </c>
      <c r="D17" s="50">
        <v>2821.4393</v>
      </c>
      <c r="E17" s="136">
        <f t="shared" si="0"/>
        <v>337.38974999999982</v>
      </c>
      <c r="F17" s="50">
        <v>318736.02308571403</v>
      </c>
      <c r="G17" s="136">
        <f>PP!J17+RIS!C17+PM!D19</f>
        <v>5865879.0019636666</v>
      </c>
      <c r="H17" s="137">
        <f t="shared" si="1"/>
        <v>18.403564633754069</v>
      </c>
      <c r="I17" s="138">
        <f t="shared" si="2"/>
        <v>6209.1740708911238</v>
      </c>
    </row>
    <row r="18" spans="1:9">
      <c r="A18" s="124"/>
      <c r="B18" s="132" t="s">
        <v>60</v>
      </c>
      <c r="C18" s="47">
        <v>6549.8441000000003</v>
      </c>
      <c r="D18" s="47">
        <v>4048.0785500000002</v>
      </c>
      <c r="E18" s="133">
        <f t="shared" si="0"/>
        <v>-2501.7655500000001</v>
      </c>
      <c r="F18" s="47">
        <v>795588.66228571394</v>
      </c>
      <c r="G18" s="133">
        <f>PP!J18+RIS!C18+PM!D20</f>
        <v>9082925.3744559009</v>
      </c>
      <c r="H18" s="134">
        <f t="shared" si="1"/>
        <v>11.416609870181906</v>
      </c>
      <c r="I18" s="135">
        <f t="shared" si="2"/>
        <v>-28561.681271011068</v>
      </c>
    </row>
    <row r="19" spans="1:9">
      <c r="A19" s="124"/>
      <c r="B19" s="31" t="s">
        <v>61</v>
      </c>
      <c r="C19" s="50">
        <v>4593.2120500000001</v>
      </c>
      <c r="D19" s="50">
        <v>1949.3878999999999</v>
      </c>
      <c r="E19" s="136">
        <f t="shared" si="0"/>
        <v>-2643.8241500000004</v>
      </c>
      <c r="F19" s="50">
        <v>520078.71649999998</v>
      </c>
      <c r="G19" s="136">
        <f>PP!J19+RIS!C19+PM!D21</f>
        <v>7950376.7703201408</v>
      </c>
      <c r="H19" s="137">
        <f t="shared" si="1"/>
        <v>15.286872002423388</v>
      </c>
      <c r="I19" s="138">
        <f t="shared" si="2"/>
        <v>-40415.801377965821</v>
      </c>
    </row>
    <row r="20" spans="1:9">
      <c r="A20" s="124"/>
      <c r="B20" s="132" t="s">
        <v>62</v>
      </c>
      <c r="C20" s="47">
        <v>337.86200000000002</v>
      </c>
      <c r="D20" s="47">
        <v>474.16705000000002</v>
      </c>
      <c r="E20" s="133">
        <f t="shared" si="0"/>
        <v>136.30504999999999</v>
      </c>
      <c r="F20" s="47">
        <v>210652.85257142899</v>
      </c>
      <c r="G20" s="133">
        <f>PP!J20+RIS!C20+PM!D22</f>
        <v>2246677.7477824534</v>
      </c>
      <c r="H20" s="134">
        <f t="shared" si="1"/>
        <v>10.665308921086845</v>
      </c>
      <c r="I20" s="135">
        <f t="shared" si="2"/>
        <v>1453.7354657541885</v>
      </c>
    </row>
    <row r="21" spans="1:9">
      <c r="A21" s="124"/>
      <c r="B21" s="31" t="s">
        <v>63</v>
      </c>
      <c r="C21" s="50">
        <v>827.21400000000006</v>
      </c>
      <c r="D21" s="50">
        <v>649.10749999999996</v>
      </c>
      <c r="E21" s="136">
        <f t="shared" si="0"/>
        <v>-178.1065000000001</v>
      </c>
      <c r="F21" s="50">
        <v>63698.034728571402</v>
      </c>
      <c r="G21" s="136">
        <f>PP!J21+RIS!C21+PM!D23</f>
        <v>1141259.3855786826</v>
      </c>
      <c r="H21" s="137">
        <f t="shared" si="1"/>
        <v>17.916712665340317</v>
      </c>
      <c r="I21" s="138">
        <f t="shared" si="2"/>
        <v>-3191.0829843294368</v>
      </c>
    </row>
    <row r="22" spans="1:9">
      <c r="A22" s="124"/>
      <c r="B22" s="132" t="s">
        <v>64</v>
      </c>
      <c r="C22" s="47">
        <v>39.310650000000003</v>
      </c>
      <c r="D22" s="47">
        <v>69.756</v>
      </c>
      <c r="E22" s="133">
        <f t="shared" si="0"/>
        <v>30.445349999999998</v>
      </c>
      <c r="F22" s="47">
        <v>20418.1497857143</v>
      </c>
      <c r="G22" s="133">
        <f>PP!J22+RIS!C22+PM!D24</f>
        <v>357481.05418729002</v>
      </c>
      <c r="H22" s="134">
        <f t="shared" si="1"/>
        <v>17.508004297108453</v>
      </c>
      <c r="I22" s="135">
        <f t="shared" si="2"/>
        <v>533.03731862697077</v>
      </c>
    </row>
    <row r="23" spans="1:9">
      <c r="A23" s="124"/>
      <c r="B23" s="31" t="s">
        <v>65</v>
      </c>
      <c r="C23" s="50">
        <v>2650.4169999999999</v>
      </c>
      <c r="D23" s="50">
        <v>4169.9054999999998</v>
      </c>
      <c r="E23" s="136">
        <f t="shared" si="0"/>
        <v>1519.4884999999999</v>
      </c>
      <c r="F23" s="50">
        <v>535467.61778571398</v>
      </c>
      <c r="G23" s="136">
        <f>PP!J23+RIS!C23+PM!D25</f>
        <v>10423398.07462796</v>
      </c>
      <c r="H23" s="137">
        <f t="shared" si="1"/>
        <v>19.465972784182899</v>
      </c>
      <c r="I23" s="138">
        <f t="shared" si="2"/>
        <v>29578.321786878896</v>
      </c>
    </row>
    <row r="24" spans="1:9">
      <c r="A24" s="124"/>
      <c r="B24" s="132" t="s">
        <v>66</v>
      </c>
      <c r="C24" s="47">
        <v>447.03300000000002</v>
      </c>
      <c r="D24" s="47">
        <v>4073.1839</v>
      </c>
      <c r="E24" s="133">
        <f t="shared" si="0"/>
        <v>3626.1509000000001</v>
      </c>
      <c r="F24" s="47">
        <v>236517.18372857099</v>
      </c>
      <c r="G24" s="133">
        <f>PP!J24+RIS!C24+PM!D26</f>
        <v>4136225.0204469655</v>
      </c>
      <c r="H24" s="134">
        <f t="shared" si="1"/>
        <v>17.488052898489315</v>
      </c>
      <c r="I24" s="135">
        <f t="shared" si="2"/>
        <v>63414.318757104636</v>
      </c>
    </row>
    <row r="25" spans="1:9">
      <c r="A25" s="124"/>
      <c r="B25" s="31" t="s">
        <v>67</v>
      </c>
      <c r="C25" s="50">
        <v>3957.8407999999999</v>
      </c>
      <c r="D25" s="50">
        <v>4902.6772000000001</v>
      </c>
      <c r="E25" s="136">
        <f t="shared" si="0"/>
        <v>944.83640000000014</v>
      </c>
      <c r="F25" s="50">
        <v>765253.46149999998</v>
      </c>
      <c r="G25" s="136">
        <f>PP!J25+RIS!C25+PM!D27</f>
        <v>14826068.417537214</v>
      </c>
      <c r="H25" s="137">
        <f t="shared" si="1"/>
        <v>19.374062534099643</v>
      </c>
      <c r="I25" s="138">
        <f t="shared" si="2"/>
        <v>18305.319498093588</v>
      </c>
    </row>
    <row r="26" spans="1:9">
      <c r="A26" s="124"/>
      <c r="B26" s="132" t="s">
        <v>68</v>
      </c>
      <c r="C26" s="47">
        <v>1083.0129999999999</v>
      </c>
      <c r="D26" s="47">
        <v>963.76945000000001</v>
      </c>
      <c r="E26" s="133">
        <f t="shared" si="0"/>
        <v>-119.24354999999991</v>
      </c>
      <c r="F26" s="47">
        <v>256977.62635714299</v>
      </c>
      <c r="G26" s="133">
        <f>PP!J26+RIS!C26+PM!D28</f>
        <v>5324250.7644268377</v>
      </c>
      <c r="H26" s="134">
        <f t="shared" si="1"/>
        <v>20.718732754684595</v>
      </c>
      <c r="I26" s="135">
        <f t="shared" si="2"/>
        <v>-2470.5752451698686</v>
      </c>
    </row>
    <row r="27" spans="1:9">
      <c r="A27" s="124"/>
      <c r="B27" s="31" t="s">
        <v>69</v>
      </c>
      <c r="C27" s="50">
        <v>1449.43</v>
      </c>
      <c r="D27" s="50">
        <v>4629.5770000000002</v>
      </c>
      <c r="E27" s="136">
        <f t="shared" si="0"/>
        <v>3180.1469999999999</v>
      </c>
      <c r="F27" s="50">
        <v>546917.073242857</v>
      </c>
      <c r="G27" s="136">
        <f>PP!J27+RIS!C27+PM!D29</f>
        <v>9823387.0228579994</v>
      </c>
      <c r="H27" s="137">
        <f t="shared" si="1"/>
        <v>17.961383002018575</v>
      </c>
      <c r="I27" s="138">
        <f t="shared" si="2"/>
        <v>57119.838269720363</v>
      </c>
    </row>
    <row r="28" spans="1:9">
      <c r="A28" s="124"/>
      <c r="B28" s="132" t="s">
        <v>70</v>
      </c>
      <c r="C28" s="47">
        <v>2678.1790000000001</v>
      </c>
      <c r="D28" s="47">
        <v>10067.0209</v>
      </c>
      <c r="E28" s="133">
        <f t="shared" si="0"/>
        <v>7388.8418999999994</v>
      </c>
      <c r="F28" s="47">
        <v>1377805.49808571</v>
      </c>
      <c r="G28" s="133">
        <f>PP!J28+RIS!C28+PM!D30</f>
        <v>30406004.43764127</v>
      </c>
      <c r="H28" s="134">
        <f t="shared" si="1"/>
        <v>22.068430181100776</v>
      </c>
      <c r="I28" s="135">
        <f t="shared" si="2"/>
        <v>163060.14158934201</v>
      </c>
    </row>
    <row r="29" spans="1:9">
      <c r="A29" s="124"/>
      <c r="B29" s="31" t="s">
        <v>71</v>
      </c>
      <c r="C29" s="50">
        <v>391.61099999999999</v>
      </c>
      <c r="D29" s="50">
        <v>4286.0815499999999</v>
      </c>
      <c r="E29" s="136">
        <f t="shared" si="0"/>
        <v>3894.47055</v>
      </c>
      <c r="F29" s="50">
        <v>263321.82778571401</v>
      </c>
      <c r="G29" s="136">
        <f>PP!J29+RIS!C29+PM!D31</f>
        <v>5638345.8198116012</v>
      </c>
      <c r="H29" s="137">
        <f t="shared" si="1"/>
        <v>21.412375370567354</v>
      </c>
      <c r="I29" s="138">
        <f t="shared" si="2"/>
        <v>83389.865286219894</v>
      </c>
    </row>
    <row r="30" spans="1:9">
      <c r="A30" s="124"/>
      <c r="B30" s="132" t="s">
        <v>72</v>
      </c>
      <c r="C30" s="47">
        <v>4761.3670000000002</v>
      </c>
      <c r="D30" s="47">
        <v>1295.1224999999999</v>
      </c>
      <c r="E30" s="133">
        <f t="shared" si="0"/>
        <v>-3466.2445000000002</v>
      </c>
      <c r="F30" s="47">
        <v>350990.74151428603</v>
      </c>
      <c r="G30" s="133">
        <f>PP!J30+RIS!C30+PM!D32</f>
        <v>5125510.1568019995</v>
      </c>
      <c r="H30" s="134">
        <f t="shared" si="1"/>
        <v>14.602978228681799</v>
      </c>
      <c r="I30" s="135">
        <f t="shared" si="2"/>
        <v>-50617.492968788029</v>
      </c>
    </row>
    <row r="31" spans="1:9">
      <c r="A31" s="124"/>
      <c r="B31" s="31" t="s">
        <v>73</v>
      </c>
      <c r="C31" s="50">
        <v>6650.4260999999997</v>
      </c>
      <c r="D31" s="50">
        <v>5322.9481500000002</v>
      </c>
      <c r="E31" s="136">
        <f t="shared" si="0"/>
        <v>-1327.4779499999995</v>
      </c>
      <c r="F31" s="50">
        <v>1645836.0243571401</v>
      </c>
      <c r="G31" s="136">
        <f>PP!J31+RIS!C31+PM!D33</f>
        <v>19886508.0419163</v>
      </c>
      <c r="H31" s="137">
        <f t="shared" si="1"/>
        <v>12.082921838877555</v>
      </c>
      <c r="I31" s="138">
        <f t="shared" si="2"/>
        <v>-16039.812312683402</v>
      </c>
    </row>
    <row r="32" spans="1:9">
      <c r="A32" s="124"/>
      <c r="B32" s="132" t="s">
        <v>74</v>
      </c>
      <c r="C32" s="47">
        <v>331.78705000000002</v>
      </c>
      <c r="D32" s="47">
        <v>653.08100000000002</v>
      </c>
      <c r="E32" s="133">
        <f t="shared" si="0"/>
        <v>321.29395</v>
      </c>
      <c r="F32" s="47">
        <v>64705.039928571401</v>
      </c>
      <c r="G32" s="133">
        <f>PP!J32+RIS!C32+PM!D34</f>
        <v>1295205.8245785786</v>
      </c>
      <c r="H32" s="134">
        <f t="shared" si="1"/>
        <v>20.017077896997982</v>
      </c>
      <c r="I32" s="135">
        <f t="shared" si="2"/>
        <v>6431.3660249841751</v>
      </c>
    </row>
    <row r="33" spans="1:9" s="52" customFormat="1">
      <c r="A33" s="139"/>
      <c r="B33" s="140" t="s">
        <v>75</v>
      </c>
      <c r="C33" s="55">
        <f>SUM(C7:C32)</f>
        <v>75214.077449999997</v>
      </c>
      <c r="D33" s="55">
        <f>SUM(D7:D32)</f>
        <v>75214.077449999997</v>
      </c>
      <c r="E33" s="55">
        <f>SUM(E7:E32)</f>
        <v>2.9558577807620168E-12</v>
      </c>
      <c r="F33" s="55">
        <f>SUM(F7:F32)</f>
        <v>15523853.420514286</v>
      </c>
      <c r="G33" s="55">
        <f>SUM(G7:G32)</f>
        <v>234528286.2680968</v>
      </c>
      <c r="H33" s="141">
        <f t="shared" si="1"/>
        <v>15.107607622613534</v>
      </c>
      <c r="I33" s="56">
        <f>SUM(I7:I32)</f>
        <v>149351.95262488097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2007</v>
      </c>
      <c r="C1" s="143"/>
      <c r="D1" s="144" t="str">
        <f>Info!A4</f>
        <v>Année de référence 2011</v>
      </c>
      <c r="E1" s="145"/>
      <c r="F1" s="145"/>
      <c r="H1" s="19" t="str">
        <f>Info!$C$28</f>
        <v>FA_2011_20120427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2007</v>
      </c>
      <c r="D5" s="146">
        <f>Info!$C$31</f>
        <v>2007</v>
      </c>
      <c r="E5" s="146">
        <f>Info!$C$31</f>
        <v>2007</v>
      </c>
      <c r="F5" s="146">
        <f>Info!$C$31</f>
        <v>2007</v>
      </c>
      <c r="G5" s="146">
        <f>Info!$C$31</f>
        <v>2007</v>
      </c>
      <c r="H5" s="147">
        <f>Info!$C$31</f>
        <v>2007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33239621.199999999</v>
      </c>
      <c r="D7" s="129">
        <f>RIS!C7</f>
        <v>1499881.7319873299</v>
      </c>
      <c r="E7" s="129">
        <f>Fortunes!D9</f>
        <v>3845658.24</v>
      </c>
      <c r="F7" s="148">
        <f>PM!D9</f>
        <v>13274474.1368</v>
      </c>
      <c r="G7" s="129">
        <f>REPART!I7</f>
        <v>-140736.02291434273</v>
      </c>
      <c r="H7" s="131">
        <f t="shared" ref="H7:H32" si="0">SUM(C7:G7)</f>
        <v>51718899.285872988</v>
      </c>
      <c r="J7" s="149"/>
    </row>
    <row r="8" spans="1:10">
      <c r="A8" s="124"/>
      <c r="B8" s="132" t="s">
        <v>50</v>
      </c>
      <c r="C8" s="133">
        <f>PP!J8</f>
        <v>15099723.100000001</v>
      </c>
      <c r="D8" s="133">
        <f>RIS!C8</f>
        <v>527853.05326149997</v>
      </c>
      <c r="E8" s="133">
        <f>Fortunes!D10</f>
        <v>1780611.7070160003</v>
      </c>
      <c r="F8" s="150">
        <f>PM!D10</f>
        <v>5921982.5067000007</v>
      </c>
      <c r="G8" s="133">
        <f>REPART!I8</f>
        <v>20787.206857723129</v>
      </c>
      <c r="H8" s="135">
        <f t="shared" si="0"/>
        <v>23350957.573835224</v>
      </c>
      <c r="J8" s="149"/>
    </row>
    <row r="9" spans="1:10">
      <c r="A9" s="124"/>
      <c r="B9" s="31" t="s">
        <v>51</v>
      </c>
      <c r="C9" s="136">
        <f>PP!J9</f>
        <v>5933915.0999999996</v>
      </c>
      <c r="D9" s="136">
        <f>RIS!C9</f>
        <v>225750.878944667</v>
      </c>
      <c r="E9" s="136">
        <f>Fortunes!D11</f>
        <v>619320.50422800006</v>
      </c>
      <c r="F9" s="151">
        <f>PM!D11</f>
        <v>1789048.585</v>
      </c>
      <c r="G9" s="136">
        <f>REPART!I9</f>
        <v>2723.7383549596348</v>
      </c>
      <c r="H9" s="138">
        <f t="shared" si="0"/>
        <v>8570758.8065276276</v>
      </c>
      <c r="J9" s="149"/>
    </row>
    <row r="10" spans="1:10">
      <c r="A10" s="124"/>
      <c r="B10" s="132" t="s">
        <v>52</v>
      </c>
      <c r="C10" s="133">
        <f>PP!J10</f>
        <v>435963.39999999997</v>
      </c>
      <c r="D10" s="133">
        <f>RIS!C10</f>
        <v>22721.342400000001</v>
      </c>
      <c r="E10" s="133">
        <f>Fortunes!D12</f>
        <v>47694.077232000003</v>
      </c>
      <c r="F10" s="150">
        <f>PM!D12</f>
        <v>138677.76579999999</v>
      </c>
      <c r="G10" s="133">
        <f>REPART!I10</f>
        <v>5613.1175420026675</v>
      </c>
      <c r="H10" s="135">
        <f t="shared" si="0"/>
        <v>650669.70297400269</v>
      </c>
      <c r="J10" s="149"/>
    </row>
    <row r="11" spans="1:10">
      <c r="A11" s="124"/>
      <c r="B11" s="31" t="s">
        <v>53</v>
      </c>
      <c r="C11" s="136">
        <f>PP!J11</f>
        <v>4771121.7</v>
      </c>
      <c r="D11" s="136">
        <f>RIS!C11</f>
        <v>128486.901961417</v>
      </c>
      <c r="E11" s="136">
        <f>Fortunes!D13</f>
        <v>862897.9279919999</v>
      </c>
      <c r="F11" s="151">
        <f>PM!D13</f>
        <v>1306589.8436</v>
      </c>
      <c r="G11" s="136">
        <f>REPART!I11</f>
        <v>-19369.523921235741</v>
      </c>
      <c r="H11" s="138">
        <f t="shared" si="0"/>
        <v>7049726.8496321822</v>
      </c>
      <c r="J11" s="149"/>
    </row>
    <row r="12" spans="1:10">
      <c r="A12" s="124"/>
      <c r="B12" s="132" t="s">
        <v>54</v>
      </c>
      <c r="C12" s="133">
        <f>PP!J12</f>
        <v>588441.30000000005</v>
      </c>
      <c r="D12" s="133">
        <f>RIS!C12</f>
        <v>25338.869647744999</v>
      </c>
      <c r="E12" s="133">
        <f>Fortunes!D14</f>
        <v>73193.988312000001</v>
      </c>
      <c r="F12" s="150">
        <f>PM!D14</f>
        <v>166040.53269999998</v>
      </c>
      <c r="G12" s="133">
        <f>REPART!I12</f>
        <v>5480.5718092305224</v>
      </c>
      <c r="H12" s="135">
        <f t="shared" si="0"/>
        <v>858495.2624689755</v>
      </c>
      <c r="J12" s="149"/>
    </row>
    <row r="13" spans="1:10">
      <c r="A13" s="124"/>
      <c r="B13" s="31" t="s">
        <v>55</v>
      </c>
      <c r="C13" s="136">
        <f>PP!J13</f>
        <v>1119200.1000000001</v>
      </c>
      <c r="D13" s="136">
        <f>RIS!C13</f>
        <v>22189.5637873042</v>
      </c>
      <c r="E13" s="136">
        <f>Fortunes!D15</f>
        <v>247082.340348</v>
      </c>
      <c r="F13" s="151">
        <f>PM!D15</f>
        <v>196188.15539999999</v>
      </c>
      <c r="G13" s="136">
        <f>REPART!I13</f>
        <v>5492.1402004000392</v>
      </c>
      <c r="H13" s="138">
        <f t="shared" si="0"/>
        <v>1590152.2997357042</v>
      </c>
      <c r="J13" s="149"/>
    </row>
    <row r="14" spans="1:10">
      <c r="A14" s="124"/>
      <c r="B14" s="132" t="s">
        <v>56</v>
      </c>
      <c r="C14" s="133">
        <f>PP!J14</f>
        <v>533201.69999999995</v>
      </c>
      <c r="D14" s="133">
        <f>RIS!C14</f>
        <v>24352.74777106</v>
      </c>
      <c r="E14" s="133">
        <f>Fortunes!D16</f>
        <v>72012.350604000007</v>
      </c>
      <c r="F14" s="150">
        <f>PM!D16</f>
        <v>159471.6789</v>
      </c>
      <c r="G14" s="133">
        <f>REPART!I14</f>
        <v>2225.3569889329797</v>
      </c>
      <c r="H14" s="135">
        <f t="shared" si="0"/>
        <v>791263.83426399296</v>
      </c>
      <c r="J14" s="149"/>
    </row>
    <row r="15" spans="1:10">
      <c r="A15" s="124"/>
      <c r="B15" s="31" t="s">
        <v>57</v>
      </c>
      <c r="C15" s="136">
        <f>PP!J15</f>
        <v>4344587.6999999993</v>
      </c>
      <c r="D15" s="136">
        <f>RIS!C15</f>
        <v>171209.23476318299</v>
      </c>
      <c r="E15" s="136">
        <f>Fortunes!D17</f>
        <v>509511.45487200003</v>
      </c>
      <c r="F15" s="151">
        <f>PM!D17</f>
        <v>3893921.4156999998</v>
      </c>
      <c r="G15" s="136">
        <f>REPART!I15</f>
        <v>-2731.7767328043092</v>
      </c>
      <c r="H15" s="138">
        <f t="shared" si="0"/>
        <v>8916498.0286023784</v>
      </c>
      <c r="J15" s="149"/>
    </row>
    <row r="16" spans="1:10">
      <c r="A16" s="124"/>
      <c r="B16" s="132" t="s">
        <v>58</v>
      </c>
      <c r="C16" s="133">
        <f>PP!J16</f>
        <v>4073933.5</v>
      </c>
      <c r="D16" s="133">
        <f>RIS!C16</f>
        <v>171006.15503775</v>
      </c>
      <c r="E16" s="133">
        <f>Fortunes!D18</f>
        <v>286127.82208800002</v>
      </c>
      <c r="F16" s="150">
        <f>PM!D18</f>
        <v>1193889.453</v>
      </c>
      <c r="G16" s="133">
        <f>REPART!I16</f>
        <v>-18331.527467653428</v>
      </c>
      <c r="H16" s="135">
        <f t="shared" si="0"/>
        <v>5706625.4026580965</v>
      </c>
      <c r="J16" s="149"/>
    </row>
    <row r="17" spans="1:10">
      <c r="A17" s="124"/>
      <c r="B17" s="31" t="s">
        <v>59</v>
      </c>
      <c r="C17" s="136">
        <f>PP!J17</f>
        <v>4257645.3</v>
      </c>
      <c r="D17" s="136">
        <f>RIS!C17</f>
        <v>136120.44136366699</v>
      </c>
      <c r="E17" s="136">
        <f>Fortunes!D19</f>
        <v>262773.220776</v>
      </c>
      <c r="F17" s="151">
        <f>PM!D19</f>
        <v>1472113.2605999999</v>
      </c>
      <c r="G17" s="136">
        <f>REPART!I17</f>
        <v>6209.1740708911238</v>
      </c>
      <c r="H17" s="138">
        <f t="shared" si="0"/>
        <v>6134861.3968105577</v>
      </c>
      <c r="J17" s="149"/>
    </row>
    <row r="18" spans="1:10">
      <c r="A18" s="124"/>
      <c r="B18" s="132" t="s">
        <v>60</v>
      </c>
      <c r="C18" s="133">
        <f>PP!J18</f>
        <v>4224550.8000000007</v>
      </c>
      <c r="D18" s="133">
        <f>RIS!C18</f>
        <v>715899.61675589997</v>
      </c>
      <c r="E18" s="133">
        <f>Fortunes!D20</f>
        <v>561640.83906000003</v>
      </c>
      <c r="F18" s="150">
        <f>PM!D20</f>
        <v>4142474.9577000001</v>
      </c>
      <c r="G18" s="133">
        <f>REPART!I18</f>
        <v>-28561.681271011068</v>
      </c>
      <c r="H18" s="135">
        <f t="shared" si="0"/>
        <v>9616004.5322448891</v>
      </c>
      <c r="J18" s="149"/>
    </row>
    <row r="19" spans="1:10">
      <c r="A19" s="124"/>
      <c r="B19" s="31" t="s">
        <v>61</v>
      </c>
      <c r="C19" s="136">
        <f>PP!J19</f>
        <v>6246016.5000000009</v>
      </c>
      <c r="D19" s="136">
        <f>RIS!C19</f>
        <v>382236.32012013998</v>
      </c>
      <c r="E19" s="136">
        <f>Fortunes!D21</f>
        <v>437563.66834799998</v>
      </c>
      <c r="F19" s="151">
        <f>PM!D21</f>
        <v>1322123.9502000001</v>
      </c>
      <c r="G19" s="136">
        <f>REPART!I19</f>
        <v>-40415.801377965821</v>
      </c>
      <c r="H19" s="138">
        <f t="shared" si="0"/>
        <v>8347524.6372901751</v>
      </c>
      <c r="J19" s="149"/>
    </row>
    <row r="20" spans="1:10">
      <c r="A20" s="124"/>
      <c r="B20" s="132" t="s">
        <v>62</v>
      </c>
      <c r="C20" s="133">
        <f>PP!J20</f>
        <v>1251945.1999999997</v>
      </c>
      <c r="D20" s="133">
        <f>RIS!C20</f>
        <v>135828.86868245399</v>
      </c>
      <c r="E20" s="133">
        <f>Fortunes!D22</f>
        <v>128267.44572</v>
      </c>
      <c r="F20" s="150">
        <f>PM!D22</f>
        <v>858903.67909999995</v>
      </c>
      <c r="G20" s="133">
        <f>REPART!I20</f>
        <v>1453.7354657541885</v>
      </c>
      <c r="H20" s="135">
        <f t="shared" si="0"/>
        <v>2376398.9289682079</v>
      </c>
      <c r="J20" s="149"/>
    </row>
    <row r="21" spans="1:10">
      <c r="A21" s="124"/>
      <c r="B21" s="31" t="s">
        <v>63</v>
      </c>
      <c r="C21" s="136">
        <f>PP!J21</f>
        <v>876494.20000000007</v>
      </c>
      <c r="D21" s="136">
        <f>RIS!C21</f>
        <v>34582.284878682498</v>
      </c>
      <c r="E21" s="136">
        <f>Fortunes!D23</f>
        <v>126624.78099600002</v>
      </c>
      <c r="F21" s="151">
        <f>PM!D23</f>
        <v>230182.9007</v>
      </c>
      <c r="G21" s="136">
        <f>REPART!I21</f>
        <v>-3191.0829843294368</v>
      </c>
      <c r="H21" s="138">
        <f t="shared" si="0"/>
        <v>1264693.0835903531</v>
      </c>
      <c r="J21" s="149"/>
    </row>
    <row r="22" spans="1:10">
      <c r="A22" s="124"/>
      <c r="B22" s="132" t="s">
        <v>64</v>
      </c>
      <c r="C22" s="133">
        <f>PP!J22</f>
        <v>279164.90000000002</v>
      </c>
      <c r="D22" s="133">
        <f>RIS!C22</f>
        <v>7979.1545872899997</v>
      </c>
      <c r="E22" s="133">
        <f>Fortunes!D24</f>
        <v>41344.364352000004</v>
      </c>
      <c r="F22" s="150">
        <f>PM!D24</f>
        <v>70336.999599999996</v>
      </c>
      <c r="G22" s="133">
        <f>REPART!I22</f>
        <v>533.03731862697077</v>
      </c>
      <c r="H22" s="135">
        <f t="shared" si="0"/>
        <v>399358.45585791697</v>
      </c>
      <c r="J22" s="149"/>
    </row>
    <row r="23" spans="1:10">
      <c r="A23" s="124"/>
      <c r="B23" s="31" t="s">
        <v>65</v>
      </c>
      <c r="C23" s="136">
        <f>PP!J23</f>
        <v>7163196.7000000002</v>
      </c>
      <c r="D23" s="136">
        <f>RIS!C23</f>
        <v>447241.04332795902</v>
      </c>
      <c r="E23" s="136">
        <f>Fortunes!D25</f>
        <v>939915.39099600003</v>
      </c>
      <c r="F23" s="151">
        <f>PM!D25</f>
        <v>2812960.3313000002</v>
      </c>
      <c r="G23" s="136">
        <f>REPART!I23</f>
        <v>29578.321786878896</v>
      </c>
      <c r="H23" s="138">
        <f t="shared" si="0"/>
        <v>11392891.787410839</v>
      </c>
      <c r="J23" s="149"/>
    </row>
    <row r="24" spans="1:10">
      <c r="A24" s="124"/>
      <c r="B24" s="132" t="s">
        <v>66</v>
      </c>
      <c r="C24" s="133">
        <f>PP!J24</f>
        <v>3115008.7</v>
      </c>
      <c r="D24" s="133">
        <f>RIS!C24</f>
        <v>328975.87124696502</v>
      </c>
      <c r="E24" s="133">
        <f>Fortunes!D26</f>
        <v>477346.26313199999</v>
      </c>
      <c r="F24" s="150">
        <f>PM!D26</f>
        <v>692240.44919999992</v>
      </c>
      <c r="G24" s="133">
        <f>REPART!I24</f>
        <v>63414.318757104636</v>
      </c>
      <c r="H24" s="135">
        <f t="shared" si="0"/>
        <v>4676985.6023360696</v>
      </c>
      <c r="J24" s="149"/>
    </row>
    <row r="25" spans="1:10">
      <c r="A25" s="124"/>
      <c r="B25" s="31" t="s">
        <v>67</v>
      </c>
      <c r="C25" s="136">
        <f>PP!J25</f>
        <v>10967984.800000001</v>
      </c>
      <c r="D25" s="136">
        <f>RIS!C25</f>
        <v>478944.48263721401</v>
      </c>
      <c r="E25" s="136">
        <f>Fortunes!D27</f>
        <v>1000994.9005560001</v>
      </c>
      <c r="F25" s="151">
        <f>PM!D27</f>
        <v>3379139.1349000004</v>
      </c>
      <c r="G25" s="136">
        <f>REPART!I25</f>
        <v>18305.319498093588</v>
      </c>
      <c r="H25" s="138">
        <f t="shared" si="0"/>
        <v>15845368.637591308</v>
      </c>
      <c r="J25" s="149"/>
    </row>
    <row r="26" spans="1:10">
      <c r="A26" s="124"/>
      <c r="B26" s="132" t="s">
        <v>68</v>
      </c>
      <c r="C26" s="133">
        <f>PP!J26</f>
        <v>3860014.5999999996</v>
      </c>
      <c r="D26" s="133">
        <f>RIS!C26</f>
        <v>204015.733226838</v>
      </c>
      <c r="E26" s="133">
        <f>Fortunes!D28</f>
        <v>448166.16000000003</v>
      </c>
      <c r="F26" s="150">
        <f>PM!D28</f>
        <v>1260220.4312</v>
      </c>
      <c r="G26" s="133">
        <f>REPART!I26</f>
        <v>-2470.5752451698686</v>
      </c>
      <c r="H26" s="135">
        <f t="shared" si="0"/>
        <v>5769946.349181667</v>
      </c>
      <c r="J26" s="149"/>
    </row>
    <row r="27" spans="1:10">
      <c r="A27" s="124"/>
      <c r="B27" s="31" t="s">
        <v>69</v>
      </c>
      <c r="C27" s="136">
        <f>PP!J27</f>
        <v>5888563.5</v>
      </c>
      <c r="D27" s="136">
        <f>RIS!C27</f>
        <v>870235.44595800003</v>
      </c>
      <c r="E27" s="136">
        <f>Fortunes!D29</f>
        <v>507195.17316000001</v>
      </c>
      <c r="F27" s="151">
        <f>PM!D29</f>
        <v>3064588.0769000002</v>
      </c>
      <c r="G27" s="136">
        <f>REPART!I27</f>
        <v>57119.838269720363</v>
      </c>
      <c r="H27" s="138">
        <f t="shared" si="0"/>
        <v>10387702.034287719</v>
      </c>
      <c r="J27" s="149"/>
    </row>
    <row r="28" spans="1:10">
      <c r="A28" s="124"/>
      <c r="B28" s="132" t="s">
        <v>70</v>
      </c>
      <c r="C28" s="133">
        <f>PP!J28</f>
        <v>14225330.9</v>
      </c>
      <c r="D28" s="133">
        <f>RIS!C28</f>
        <v>885999.51844126696</v>
      </c>
      <c r="E28" s="133">
        <f>Fortunes!D30</f>
        <v>1240173.0588</v>
      </c>
      <c r="F28" s="150">
        <f>PM!D30</f>
        <v>15294674.019200001</v>
      </c>
      <c r="G28" s="133">
        <f>REPART!I28</f>
        <v>163060.14158934201</v>
      </c>
      <c r="H28" s="135">
        <f t="shared" si="0"/>
        <v>31809237.638030611</v>
      </c>
      <c r="J28" s="149"/>
    </row>
    <row r="29" spans="1:10">
      <c r="A29" s="124"/>
      <c r="B29" s="31" t="s">
        <v>71</v>
      </c>
      <c r="C29" s="136">
        <f>PP!J29</f>
        <v>4469005.2000000011</v>
      </c>
      <c r="D29" s="136">
        <f>RIS!C29</f>
        <v>315691.13061160001</v>
      </c>
      <c r="E29" s="136">
        <f>Fortunes!D31</f>
        <v>444611.21838000003</v>
      </c>
      <c r="F29" s="151">
        <f>PM!D31</f>
        <v>853649.48920000007</v>
      </c>
      <c r="G29" s="136">
        <f>REPART!I29</f>
        <v>83389.865286219894</v>
      </c>
      <c r="H29" s="138">
        <f t="shared" si="0"/>
        <v>6166346.9034778215</v>
      </c>
      <c r="J29" s="149"/>
    </row>
    <row r="30" spans="1:10">
      <c r="A30" s="124"/>
      <c r="B30" s="132" t="s">
        <v>72</v>
      </c>
      <c r="C30" s="133">
        <f>PP!J30</f>
        <v>2756972.8999999994</v>
      </c>
      <c r="D30" s="133">
        <f>RIS!C30</f>
        <v>190658.24940199999</v>
      </c>
      <c r="E30" s="133">
        <f>Fortunes!D32</f>
        <v>195096.26888399999</v>
      </c>
      <c r="F30" s="150">
        <f>PM!D32</f>
        <v>2177879.0074</v>
      </c>
      <c r="G30" s="133">
        <f>REPART!I30</f>
        <v>-50617.492968788029</v>
      </c>
      <c r="H30" s="135">
        <f t="shared" si="0"/>
        <v>5269988.9327172115</v>
      </c>
      <c r="J30" s="149"/>
    </row>
    <row r="31" spans="1:10">
      <c r="A31" s="124"/>
      <c r="B31" s="31" t="s">
        <v>73</v>
      </c>
      <c r="C31" s="136">
        <f>PP!J31</f>
        <v>11884798.6</v>
      </c>
      <c r="D31" s="136">
        <f>RIS!C31</f>
        <v>2119962.0381163</v>
      </c>
      <c r="E31" s="136">
        <f>Fortunes!D33</f>
        <v>957408.91005599999</v>
      </c>
      <c r="F31" s="151">
        <f>PM!D33</f>
        <v>5881747.4037999995</v>
      </c>
      <c r="G31" s="136">
        <f>REPART!I31</f>
        <v>-16039.812312683402</v>
      </c>
      <c r="H31" s="138">
        <f t="shared" si="0"/>
        <v>20827877.139659613</v>
      </c>
      <c r="J31" s="149"/>
    </row>
    <row r="32" spans="1:10">
      <c r="A32" s="124"/>
      <c r="B32" s="132" t="s">
        <v>74</v>
      </c>
      <c r="C32" s="133">
        <f>PP!J32</f>
        <v>885901.79999999993</v>
      </c>
      <c r="D32" s="133">
        <f>RIS!C32</f>
        <v>85185.610178578805</v>
      </c>
      <c r="E32" s="133">
        <f>Fortunes!D34</f>
        <v>64086.768000000004</v>
      </c>
      <c r="F32" s="150">
        <f>PM!D34</f>
        <v>324118.41440000001</v>
      </c>
      <c r="G32" s="133">
        <f>REPART!I32</f>
        <v>6431.3660249841751</v>
      </c>
      <c r="H32" s="135">
        <f t="shared" si="0"/>
        <v>1365723.958603563</v>
      </c>
      <c r="J32" s="149"/>
    </row>
    <row r="33" spans="1:10">
      <c r="A33" s="139"/>
      <c r="B33" s="140" t="s">
        <v>75</v>
      </c>
      <c r="C33" s="55">
        <f t="shared" ref="C33:H33" si="1">SUM(C7:C32)</f>
        <v>152492303.40000001</v>
      </c>
      <c r="D33" s="55">
        <f t="shared" si="1"/>
        <v>10158346.289096812</v>
      </c>
      <c r="E33" s="55">
        <f t="shared" si="1"/>
        <v>16177318.843908001</v>
      </c>
      <c r="F33" s="55">
        <f t="shared" si="1"/>
        <v>71877636.578999996</v>
      </c>
      <c r="G33" s="55">
        <f t="shared" si="1"/>
        <v>149351.95262488097</v>
      </c>
      <c r="H33" s="56">
        <f t="shared" si="1"/>
        <v>250854957.06462973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2007</v>
      </c>
      <c r="C1" s="143"/>
      <c r="D1" s="143"/>
      <c r="E1" s="144" t="str">
        <f>Info!A4</f>
        <v>Année de référence 2011</v>
      </c>
      <c r="F1" s="145"/>
      <c r="G1" s="145"/>
      <c r="I1" s="19" t="str">
        <f>Info!$C$28</f>
        <v>FA_2011_20120427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2007</v>
      </c>
      <c r="D5" s="146">
        <f>Info!$C$31</f>
        <v>2007</v>
      </c>
      <c r="E5" s="146">
        <f>Info!$C$31</f>
        <v>2007</v>
      </c>
      <c r="F5" s="146">
        <f>Info!$C$31</f>
        <v>2007</v>
      </c>
      <c r="G5" s="146">
        <f>Info!$C$31</f>
        <v>2007</v>
      </c>
      <c r="H5" s="146">
        <f>Info!$C$31</f>
        <v>2007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25127.431091543811</v>
      </c>
      <c r="D7" s="129">
        <f>AFA_totale!D7/AFA_par_habitant!$I7*1000</f>
        <v>1133.8328628720058</v>
      </c>
      <c r="E7" s="129">
        <f>AFA_totale!E7/AFA_par_habitant!$I7*1000</f>
        <v>2907.1183406635109</v>
      </c>
      <c r="F7" s="129">
        <f>AFA_totale!F7/AFA_par_habitant!$I7*1000</f>
        <v>10034.814540814399</v>
      </c>
      <c r="G7" s="129">
        <f>AFA_totale!G7/AFA_par_habitant!$I7*1000</f>
        <v>-106.38914013490857</v>
      </c>
      <c r="H7" s="153">
        <f>AFA_totale!H7/AFA_par_habitant!$I7*1000</f>
        <v>39096.80769575882</v>
      </c>
      <c r="I7" s="154">
        <v>1322842</v>
      </c>
      <c r="J7" s="149"/>
    </row>
    <row r="8" spans="1:10">
      <c r="A8" s="124"/>
      <c r="B8" s="132" t="s">
        <v>50</v>
      </c>
      <c r="C8" s="133">
        <f>AFA_totale!C8/AFA_par_habitant!$I8*1000</f>
        <v>15568.217468272733</v>
      </c>
      <c r="D8" s="133">
        <f>AFA_totale!D8/AFA_par_habitant!$I8*1000</f>
        <v>544.23058423281816</v>
      </c>
      <c r="E8" s="133">
        <f>AFA_totale!E8/AFA_par_habitant!$I8*1000</f>
        <v>1835.8581874509621</v>
      </c>
      <c r="F8" s="133">
        <f>AFA_totale!F8/AFA_par_habitant!$I8*1000</f>
        <v>6105.7219988101961</v>
      </c>
      <c r="G8" s="133">
        <f>AFA_totale!G8/AFA_par_habitant!$I8*1000</f>
        <v>21.432164999039216</v>
      </c>
      <c r="H8" s="155">
        <f>AFA_totale!H8/AFA_par_habitant!$I8*1000</f>
        <v>24075.460403765745</v>
      </c>
      <c r="I8" s="156">
        <v>969907</v>
      </c>
      <c r="J8" s="149"/>
    </row>
    <row r="9" spans="1:10">
      <c r="A9" s="124"/>
      <c r="B9" s="31" t="s">
        <v>51</v>
      </c>
      <c r="C9" s="136">
        <f>AFA_totale!C9/AFA_par_habitant!$I9*1000</f>
        <v>16395.472806445548</v>
      </c>
      <c r="D9" s="136">
        <f>AFA_totale!D9/AFA_par_habitant!$I9*1000</f>
        <v>623.75216604775312</v>
      </c>
      <c r="E9" s="136">
        <f>AFA_totale!E9/AFA_par_habitant!$I9*1000</f>
        <v>1711.1893774052012</v>
      </c>
      <c r="F9" s="136">
        <f>AFA_totale!F9/AFA_par_habitant!$I9*1000</f>
        <v>4943.1609536808837</v>
      </c>
      <c r="G9" s="136">
        <f>AFA_totale!G9/AFA_par_habitant!$I9*1000</f>
        <v>7.5257190873211917</v>
      </c>
      <c r="H9" s="157">
        <f>AFA_totale!H9/AFA_par_habitant!$I9*1000</f>
        <v>23681.101022666713</v>
      </c>
      <c r="I9" s="158">
        <v>361924</v>
      </c>
      <c r="J9" s="149"/>
    </row>
    <row r="10" spans="1:10">
      <c r="A10" s="124"/>
      <c r="B10" s="132" t="s">
        <v>52</v>
      </c>
      <c r="C10" s="133">
        <f>AFA_totale!C10/AFA_par_habitant!$I10*1000</f>
        <v>12656.062937265944</v>
      </c>
      <c r="D10" s="133">
        <f>AFA_totale!D10/AFA_par_habitant!$I10*1000</f>
        <v>659.60293784654687</v>
      </c>
      <c r="E10" s="133">
        <f>AFA_totale!E10/AFA_par_habitant!$I10*1000</f>
        <v>1384.5640326298371</v>
      </c>
      <c r="F10" s="133">
        <f>AFA_totale!F10/AFA_par_habitant!$I10*1000</f>
        <v>4025.8299939036783</v>
      </c>
      <c r="G10" s="133">
        <f>AFA_totale!G10/AFA_par_habitant!$I10*1000</f>
        <v>162.9493872326376</v>
      </c>
      <c r="H10" s="155">
        <f>AFA_totale!H10/AFA_par_habitant!$I10*1000</f>
        <v>18889.009288878646</v>
      </c>
      <c r="I10" s="156">
        <v>34447</v>
      </c>
      <c r="J10" s="149"/>
    </row>
    <row r="11" spans="1:10">
      <c r="A11" s="124"/>
      <c r="B11" s="31" t="s">
        <v>53</v>
      </c>
      <c r="C11" s="136">
        <f>AFA_totale!C11/AFA_par_habitant!$I11*1000</f>
        <v>34110.139840141841</v>
      </c>
      <c r="D11" s="136">
        <f>AFA_totale!D11/AFA_par_habitant!$I11*1000</f>
        <v>918.59031672374419</v>
      </c>
      <c r="E11" s="136">
        <f>AFA_totale!E11/AFA_par_habitant!$I11*1000</f>
        <v>6169.1088264580967</v>
      </c>
      <c r="F11" s="136">
        <f>AFA_totale!F11/AFA_par_habitant!$I11*1000</f>
        <v>9341.1916696455373</v>
      </c>
      <c r="G11" s="136">
        <f>AFA_totale!G11/AFA_par_habitant!$I11*1000</f>
        <v>-138.47837283008809</v>
      </c>
      <c r="H11" s="157">
        <f>AFA_totale!H11/AFA_par_habitant!$I11*1000</f>
        <v>50400.552280139134</v>
      </c>
      <c r="I11" s="158">
        <v>139874</v>
      </c>
      <c r="J11" s="149"/>
    </row>
    <row r="12" spans="1:10">
      <c r="A12" s="124"/>
      <c r="B12" s="132" t="s">
        <v>54</v>
      </c>
      <c r="C12" s="133">
        <f>AFA_totale!C12/AFA_par_habitant!$I12*1000</f>
        <v>17417.235459523457</v>
      </c>
      <c r="D12" s="133">
        <f>AFA_totale!D12/AFA_par_habitant!$I12*1000</f>
        <v>750.00354144575999</v>
      </c>
      <c r="E12" s="133">
        <f>AFA_totale!E12/AFA_par_habitant!$I12*1000</f>
        <v>2166.4640613289921</v>
      </c>
      <c r="F12" s="133">
        <f>AFA_totale!F12/AFA_par_habitant!$I12*1000</f>
        <v>4914.6228414977058</v>
      </c>
      <c r="G12" s="133">
        <f>AFA_totale!G12/AFA_par_habitant!$I12*1000</f>
        <v>162.21908566613948</v>
      </c>
      <c r="H12" s="155">
        <f>AFA_totale!H12/AFA_par_habitant!$I12*1000</f>
        <v>25410.544989462054</v>
      </c>
      <c r="I12" s="156">
        <v>33785</v>
      </c>
      <c r="J12" s="149"/>
    </row>
    <row r="13" spans="1:10">
      <c r="A13" s="124"/>
      <c r="B13" s="31" t="s">
        <v>55</v>
      </c>
      <c r="C13" s="136">
        <f>AFA_totale!C13/AFA_par_habitant!$I13*1000</f>
        <v>28286.9155335389</v>
      </c>
      <c r="D13" s="136">
        <f>AFA_totale!D13/AFA_par_habitant!$I13*1000</f>
        <v>560.82403546742648</v>
      </c>
      <c r="E13" s="136">
        <f>AFA_totale!E13/AFA_par_habitant!$I13*1000</f>
        <v>6244.814748723652</v>
      </c>
      <c r="F13" s="136">
        <f>AFA_totale!F13/AFA_par_habitant!$I13*1000</f>
        <v>4958.5036495981394</v>
      </c>
      <c r="G13" s="136">
        <f>AFA_totale!G13/AFA_par_habitant!$I13*1000</f>
        <v>138.80958905120659</v>
      </c>
      <c r="H13" s="157">
        <f>AFA_totale!H13/AFA_par_habitant!$I13*1000</f>
        <v>40189.867556379322</v>
      </c>
      <c r="I13" s="158">
        <v>39566</v>
      </c>
      <c r="J13" s="149"/>
    </row>
    <row r="14" spans="1:10">
      <c r="A14" s="124"/>
      <c r="B14" s="132" t="s">
        <v>56</v>
      </c>
      <c r="C14" s="133">
        <f>AFA_totale!C14/AFA_par_habitant!$I14*1000</f>
        <v>14019.080296576745</v>
      </c>
      <c r="D14" s="133">
        <f>AFA_totale!D14/AFA_par_habitant!$I14*1000</f>
        <v>640.28889338644365</v>
      </c>
      <c r="E14" s="133">
        <f>AFA_totale!E14/AFA_par_habitant!$I14*1000</f>
        <v>1893.3677920807702</v>
      </c>
      <c r="F14" s="133">
        <f>AFA_totale!F14/AFA_par_habitant!$I14*1000</f>
        <v>4192.8716122416781</v>
      </c>
      <c r="G14" s="133">
        <f>AFA_totale!G14/AFA_par_habitant!$I14*1000</f>
        <v>58.509675262475142</v>
      </c>
      <c r="H14" s="155">
        <f>AFA_totale!H14/AFA_par_habitant!$I14*1000</f>
        <v>20804.118269548111</v>
      </c>
      <c r="I14" s="156">
        <v>38034</v>
      </c>
      <c r="J14" s="149"/>
    </row>
    <row r="15" spans="1:10">
      <c r="A15" s="124"/>
      <c r="B15" s="31" t="s">
        <v>57</v>
      </c>
      <c r="C15" s="136">
        <f>AFA_totale!C15/AFA_par_habitant!$I15*1000</f>
        <v>39922.331979490191</v>
      </c>
      <c r="D15" s="136">
        <f>AFA_totale!D15/AFA_par_habitant!$I15*1000</f>
        <v>1573.238332413054</v>
      </c>
      <c r="E15" s="136">
        <f>AFA_totale!E15/AFA_par_habitant!$I15*1000</f>
        <v>4681.8908613015274</v>
      </c>
      <c r="F15" s="136">
        <f>AFA_totale!F15/AFA_par_habitant!$I15*1000</f>
        <v>35781.168247477624</v>
      </c>
      <c r="G15" s="136">
        <f>AFA_totale!G15/AFA_par_habitant!$I15*1000</f>
        <v>-25.102243331596391</v>
      </c>
      <c r="H15" s="157">
        <f>AFA_totale!H15/AFA_par_habitant!$I15*1000</f>
        <v>81933.527177350799</v>
      </c>
      <c r="I15" s="158">
        <v>108826</v>
      </c>
      <c r="J15" s="149"/>
    </row>
    <row r="16" spans="1:10">
      <c r="A16" s="124"/>
      <c r="B16" s="132" t="s">
        <v>58</v>
      </c>
      <c r="C16" s="133">
        <f>AFA_totale!C16/AFA_par_habitant!$I16*1000</f>
        <v>15422.744945126084</v>
      </c>
      <c r="D16" s="133">
        <f>AFA_totale!D16/AFA_par_habitant!$I16*1000</f>
        <v>647.38030534713096</v>
      </c>
      <c r="E16" s="133">
        <f>AFA_totale!E16/AFA_par_habitant!$I16*1000</f>
        <v>1083.1979515050105</v>
      </c>
      <c r="F16" s="133">
        <f>AFA_totale!F16/AFA_par_habitant!$I16*1000</f>
        <v>4519.7233892735594</v>
      </c>
      <c r="G16" s="133">
        <f>AFA_totale!G16/AFA_par_habitant!$I16*1000</f>
        <v>-69.397910542278581</v>
      </c>
      <c r="H16" s="155">
        <f>AFA_totale!H16/AFA_par_habitant!$I16*1000</f>
        <v>21603.648680709506</v>
      </c>
      <c r="I16" s="156">
        <v>264151</v>
      </c>
      <c r="J16" s="149"/>
    </row>
    <row r="17" spans="1:10">
      <c r="A17" s="124"/>
      <c r="B17" s="31" t="s">
        <v>59</v>
      </c>
      <c r="C17" s="136">
        <f>AFA_totale!C17/AFA_par_habitant!$I17*1000</f>
        <v>17098.633762374247</v>
      </c>
      <c r="D17" s="136">
        <f>AFA_totale!D17/AFA_par_habitant!$I17*1000</f>
        <v>546.65746215404113</v>
      </c>
      <c r="E17" s="136">
        <f>AFA_totale!E17/AFA_par_habitant!$I17*1000</f>
        <v>1055.2929490411839</v>
      </c>
      <c r="F17" s="136">
        <f>AFA_totale!F17/AFA_par_habitant!$I17*1000</f>
        <v>5911.9827336800463</v>
      </c>
      <c r="G17" s="136">
        <f>AFA_totale!G17/AFA_par_habitant!$I17*1000</f>
        <v>24.935941330058128</v>
      </c>
      <c r="H17" s="157">
        <f>AFA_totale!H17/AFA_par_habitant!$I17*1000</f>
        <v>24637.502848579577</v>
      </c>
      <c r="I17" s="158">
        <v>249005</v>
      </c>
      <c r="J17" s="149"/>
    </row>
    <row r="18" spans="1:10">
      <c r="A18" s="124"/>
      <c r="B18" s="132" t="s">
        <v>60</v>
      </c>
      <c r="C18" s="133">
        <f>AFA_totale!C18/AFA_par_habitant!$I18*1000</f>
        <v>22260.604815125123</v>
      </c>
      <c r="D18" s="133">
        <f>AFA_totale!D18/AFA_par_habitant!$I18*1000</f>
        <v>3772.3202324617841</v>
      </c>
      <c r="E18" s="133">
        <f>AFA_totale!E18/AFA_par_habitant!$I18*1000</f>
        <v>2959.4779085979862</v>
      </c>
      <c r="F18" s="133">
        <f>AFA_totale!F18/AFA_par_habitant!$I18*1000</f>
        <v>21828.119096096998</v>
      </c>
      <c r="G18" s="133">
        <f>AFA_totale!G18/AFA_par_habitant!$I18*1000</f>
        <v>-150.50127924359151</v>
      </c>
      <c r="H18" s="155">
        <f>AFA_totale!H18/AFA_par_habitant!$I18*1000</f>
        <v>50670.020773038297</v>
      </c>
      <c r="I18" s="156">
        <v>189777</v>
      </c>
      <c r="J18" s="149"/>
    </row>
    <row r="19" spans="1:10">
      <c r="A19" s="124"/>
      <c r="B19" s="31" t="s">
        <v>61</v>
      </c>
      <c r="C19" s="136">
        <f>AFA_totale!C19/AFA_par_habitant!$I19*1000</f>
        <v>23371.699214584263</v>
      </c>
      <c r="D19" s="136">
        <f>AFA_totale!D19/AFA_par_habitant!$I19*1000</f>
        <v>1430.2735675990375</v>
      </c>
      <c r="E19" s="136">
        <f>AFA_totale!E19/AFA_par_habitant!$I19*1000</f>
        <v>1637.3005809157819</v>
      </c>
      <c r="F19" s="136">
        <f>AFA_totale!F19/AFA_par_habitant!$I19*1000</f>
        <v>4947.1984725740613</v>
      </c>
      <c r="G19" s="136">
        <f>AFA_totale!G19/AFA_par_habitant!$I19*1000</f>
        <v>-151.23014057394775</v>
      </c>
      <c r="H19" s="157">
        <f>AFA_totale!H19/AFA_par_habitant!$I19*1000</f>
        <v>31235.241695099197</v>
      </c>
      <c r="I19" s="158">
        <v>267247</v>
      </c>
      <c r="J19" s="149"/>
    </row>
    <row r="20" spans="1:10">
      <c r="A20" s="124"/>
      <c r="B20" s="132" t="s">
        <v>62</v>
      </c>
      <c r="C20" s="133">
        <f>AFA_totale!C20/AFA_par_habitant!$I20*1000</f>
        <v>16782.557173114557</v>
      </c>
      <c r="D20" s="133">
        <f>AFA_totale!D20/AFA_par_habitant!$I20*1000</f>
        <v>1820.8111300900023</v>
      </c>
      <c r="E20" s="133">
        <f>AFA_totale!E20/AFA_par_habitant!$I20*1000</f>
        <v>1719.4488554652939</v>
      </c>
      <c r="F20" s="133">
        <f>AFA_totale!F20/AFA_par_habitant!$I20*1000</f>
        <v>11513.762823400091</v>
      </c>
      <c r="G20" s="133">
        <f>AFA_totale!G20/AFA_par_habitant!$I20*1000</f>
        <v>19.487593042094808</v>
      </c>
      <c r="H20" s="155">
        <f>AFA_totale!H20/AFA_par_habitant!$I20*1000</f>
        <v>31856.06757511204</v>
      </c>
      <c r="I20" s="156">
        <v>74598</v>
      </c>
      <c r="J20" s="149"/>
    </row>
    <row r="21" spans="1:10">
      <c r="A21" s="124"/>
      <c r="B21" s="31" t="s">
        <v>63</v>
      </c>
      <c r="C21" s="136">
        <f>AFA_totale!C21/AFA_par_habitant!$I21*1000</f>
        <v>16744.563950711625</v>
      </c>
      <c r="D21" s="136">
        <f>AFA_totale!D21/AFA_par_habitant!$I21*1000</f>
        <v>660.66071026234602</v>
      </c>
      <c r="E21" s="136">
        <f>AFA_totale!E21/AFA_par_habitant!$I21*1000</f>
        <v>2419.0425254752126</v>
      </c>
      <c r="F21" s="136">
        <f>AFA_totale!F21/AFA_par_habitant!$I21*1000</f>
        <v>4397.4190600821476</v>
      </c>
      <c r="G21" s="136">
        <f>AFA_totale!G21/AFA_par_habitant!$I21*1000</f>
        <v>-60.962517610649279</v>
      </c>
      <c r="H21" s="157">
        <f>AFA_totale!H21/AFA_par_habitant!$I21*1000</f>
        <v>24160.723728920682</v>
      </c>
      <c r="I21" s="158">
        <v>52345</v>
      </c>
      <c r="J21" s="149"/>
    </row>
    <row r="22" spans="1:10">
      <c r="A22" s="124"/>
      <c r="B22" s="132" t="s">
        <v>64</v>
      </c>
      <c r="C22" s="133">
        <f>AFA_totale!C22/AFA_par_habitant!$I22*1000</f>
        <v>18576.317540590899</v>
      </c>
      <c r="D22" s="133">
        <f>AFA_totale!D22/AFA_par_habitant!$I22*1000</f>
        <v>530.95252776750067</v>
      </c>
      <c r="E22" s="133">
        <f>AFA_totale!E22/AFA_par_habitant!$I22*1000</f>
        <v>2751.1554665956883</v>
      </c>
      <c r="F22" s="133">
        <f>AFA_totale!F22/AFA_par_habitant!$I22*1000</f>
        <v>4680.3965664093694</v>
      </c>
      <c r="G22" s="133">
        <f>AFA_totale!G22/AFA_par_habitant!$I22*1000</f>
        <v>35.469611300703406</v>
      </c>
      <c r="H22" s="155">
        <f>AFA_totale!H22/AFA_par_habitant!$I22*1000</f>
        <v>26574.291712664159</v>
      </c>
      <c r="I22" s="156">
        <v>15028</v>
      </c>
      <c r="J22" s="149"/>
    </row>
    <row r="23" spans="1:10">
      <c r="A23" s="124"/>
      <c r="B23" s="31" t="s">
        <v>65</v>
      </c>
      <c r="C23" s="136">
        <f>AFA_totale!C23/AFA_par_habitant!$I23*1000</f>
        <v>15376.550277770622</v>
      </c>
      <c r="D23" s="136">
        <f>AFA_totale!D23/AFA_par_habitant!$I23*1000</f>
        <v>960.04963663987496</v>
      </c>
      <c r="E23" s="136">
        <f>AFA_totale!E23/AFA_par_habitant!$I23*1000</f>
        <v>2017.6266088714874</v>
      </c>
      <c r="F23" s="136">
        <f>AFA_totale!F23/AFA_par_habitant!$I23*1000</f>
        <v>6038.3133083039247</v>
      </c>
      <c r="G23" s="136">
        <f>AFA_totale!G23/AFA_par_habitant!$I23*1000</f>
        <v>63.492958679749997</v>
      </c>
      <c r="H23" s="157">
        <f>AFA_totale!H23/AFA_par_habitant!$I23*1000</f>
        <v>24456.032790265661</v>
      </c>
      <c r="I23" s="158">
        <v>465852</v>
      </c>
      <c r="J23" s="149"/>
    </row>
    <row r="24" spans="1:10">
      <c r="A24" s="124"/>
      <c r="B24" s="132" t="s">
        <v>66</v>
      </c>
      <c r="C24" s="133">
        <f>AFA_totale!C24/AFA_par_habitant!$I24*1000</f>
        <v>16234.319202826797</v>
      </c>
      <c r="D24" s="133">
        <f>AFA_totale!D24/AFA_par_habitant!$I24*1000</f>
        <v>1714.5054213977892</v>
      </c>
      <c r="E24" s="133">
        <f>AFA_totale!E24/AFA_par_habitant!$I24*1000</f>
        <v>2487.7592174819415</v>
      </c>
      <c r="F24" s="133">
        <f>AFA_totale!F24/AFA_par_habitant!$I24*1000</f>
        <v>3607.7114062060264</v>
      </c>
      <c r="G24" s="133">
        <f>AFA_totale!G24/AFA_par_habitant!$I24*1000</f>
        <v>330.49291089705247</v>
      </c>
      <c r="H24" s="155">
        <f>AFA_totale!H24/AFA_par_habitant!$I24*1000</f>
        <v>24374.788158809602</v>
      </c>
      <c r="I24" s="156">
        <v>191878</v>
      </c>
      <c r="J24" s="149"/>
    </row>
    <row r="25" spans="1:10">
      <c r="A25" s="124"/>
      <c r="B25" s="31" t="s">
        <v>67</v>
      </c>
      <c r="C25" s="136">
        <f>AFA_totale!C25/AFA_par_habitant!$I25*1000</f>
        <v>18949.851932479833</v>
      </c>
      <c r="D25" s="136">
        <f>AFA_totale!D25/AFA_par_habitant!$I25*1000</f>
        <v>827.49267029011219</v>
      </c>
      <c r="E25" s="136">
        <f>AFA_totale!E25/AFA_par_habitant!$I25*1000</f>
        <v>1729.4612908930703</v>
      </c>
      <c r="F25" s="136">
        <f>AFA_totale!F25/AFA_par_habitant!$I25*1000</f>
        <v>5838.2818205221247</v>
      </c>
      <c r="G25" s="136">
        <f>AFA_totale!G25/AFA_par_habitant!$I25*1000</f>
        <v>31.626875892972564</v>
      </c>
      <c r="H25" s="157">
        <f>AFA_totale!H25/AFA_par_habitant!$I25*1000</f>
        <v>27376.714590078111</v>
      </c>
      <c r="I25" s="158">
        <v>578790</v>
      </c>
      <c r="J25" s="149"/>
    </row>
    <row r="26" spans="1:10">
      <c r="A26" s="124"/>
      <c r="B26" s="132" t="s">
        <v>68</v>
      </c>
      <c r="C26" s="133">
        <f>AFA_totale!C26/AFA_par_habitant!$I26*1000</f>
        <v>16208.945960586372</v>
      </c>
      <c r="D26" s="133">
        <f>AFA_totale!D26/AFA_par_habitant!$I26*1000</f>
        <v>856.70142153949973</v>
      </c>
      <c r="E26" s="133">
        <f>AFA_totale!E26/AFA_par_habitant!$I26*1000</f>
        <v>1881.9361638693044</v>
      </c>
      <c r="F26" s="133">
        <f>AFA_totale!F26/AFA_par_habitant!$I26*1000</f>
        <v>5291.9087061866712</v>
      </c>
      <c r="G26" s="133">
        <f>AFA_totale!G26/AFA_par_habitant!$I26*1000</f>
        <v>-10.374422065792402</v>
      </c>
      <c r="H26" s="155">
        <f>AFA_totale!H26/AFA_par_habitant!$I26*1000</f>
        <v>24229.117830116054</v>
      </c>
      <c r="I26" s="156">
        <v>238141</v>
      </c>
      <c r="J26" s="149"/>
    </row>
    <row r="27" spans="1:10">
      <c r="A27" s="124"/>
      <c r="B27" s="31" t="s">
        <v>69</v>
      </c>
      <c r="C27" s="136">
        <f>AFA_totale!C27/AFA_par_habitant!$I27*1000</f>
        <v>17973.102444205695</v>
      </c>
      <c r="D27" s="136">
        <f>AFA_totale!D27/AFA_par_habitant!$I27*1000</f>
        <v>2656.1369034709674</v>
      </c>
      <c r="E27" s="136">
        <f>AFA_totale!E27/AFA_par_habitant!$I27*1000</f>
        <v>1548.0635992821215</v>
      </c>
      <c r="F27" s="136">
        <f>AFA_totale!F27/AFA_par_habitant!$I27*1000</f>
        <v>9353.750784111442</v>
      </c>
      <c r="G27" s="136">
        <f>AFA_totale!G27/AFA_par_habitant!$I27*1000</f>
        <v>174.34145098684002</v>
      </c>
      <c r="H27" s="157">
        <f>AFA_totale!H27/AFA_par_habitant!$I27*1000</f>
        <v>31705.395182057062</v>
      </c>
      <c r="I27" s="158">
        <v>327632</v>
      </c>
      <c r="J27" s="149"/>
    </row>
    <row r="28" spans="1:10">
      <c r="A28" s="124"/>
      <c r="B28" s="132" t="s">
        <v>70</v>
      </c>
      <c r="C28" s="133">
        <f>AFA_totale!C28/AFA_par_habitant!$I28*1000</f>
        <v>20976.88968255958</v>
      </c>
      <c r="D28" s="133">
        <f>AFA_totale!D28/AFA_par_habitant!$I28*1000</f>
        <v>1306.5083889994692</v>
      </c>
      <c r="E28" s="133">
        <f>AFA_totale!E28/AFA_par_habitant!$I28*1000</f>
        <v>1828.7780878074389</v>
      </c>
      <c r="F28" s="133">
        <f>AFA_totale!F28/AFA_par_habitant!$I28*1000</f>
        <v>22553.75933866456</v>
      </c>
      <c r="G28" s="133">
        <f>AFA_totale!G28/AFA_par_habitant!$I28*1000</f>
        <v>240.45096917514743</v>
      </c>
      <c r="H28" s="155">
        <f>AFA_totale!H28/AFA_par_habitant!$I28*1000</f>
        <v>46906.386467206197</v>
      </c>
      <c r="I28" s="156">
        <v>678143</v>
      </c>
      <c r="J28" s="149"/>
    </row>
    <row r="29" spans="1:10">
      <c r="A29" s="124"/>
      <c r="B29" s="31" t="s">
        <v>71</v>
      </c>
      <c r="C29" s="136">
        <f>AFA_totale!C29/AFA_par_habitant!$I29*1000</f>
        <v>15051.057681621165</v>
      </c>
      <c r="D29" s="136">
        <f>AFA_totale!D29/AFA_par_habitant!$I29*1000</f>
        <v>1063.2087464143901</v>
      </c>
      <c r="E29" s="136">
        <f>AFA_totale!E29/AFA_par_habitant!$I29*1000</f>
        <v>1497.3956829885192</v>
      </c>
      <c r="F29" s="136">
        <f>AFA_totale!F29/AFA_par_habitant!$I29*1000</f>
        <v>2874.986071136288</v>
      </c>
      <c r="G29" s="136">
        <f>AFA_totale!G29/AFA_par_habitant!$I29*1000</f>
        <v>280.8467693180383</v>
      </c>
      <c r="H29" s="157">
        <f>AFA_totale!H29/AFA_par_habitant!$I29*1000</f>
        <v>20767.494951478402</v>
      </c>
      <c r="I29" s="158">
        <v>296923</v>
      </c>
      <c r="J29" s="149"/>
    </row>
    <row r="30" spans="1:10">
      <c r="A30" s="124"/>
      <c r="B30" s="132" t="s">
        <v>72</v>
      </c>
      <c r="C30" s="133">
        <f>AFA_totale!C30/AFA_par_habitant!$I30*1000</f>
        <v>16227.510521204269</v>
      </c>
      <c r="D30" s="133">
        <f>AFA_totale!D30/AFA_par_habitant!$I30*1000</f>
        <v>1122.212245222049</v>
      </c>
      <c r="E30" s="133">
        <f>AFA_totale!E30/AFA_par_habitant!$I30*1000</f>
        <v>1148.3343764325025</v>
      </c>
      <c r="F30" s="133">
        <f>AFA_totale!F30/AFA_par_habitant!$I30*1000</f>
        <v>12818.97058418435</v>
      </c>
      <c r="G30" s="133">
        <f>AFA_totale!G30/AFA_par_habitant!$I30*1000</f>
        <v>-297.93397668435227</v>
      </c>
      <c r="H30" s="155">
        <f>AFA_totale!H30/AFA_par_habitant!$I30*1000</f>
        <v>31019.093750358821</v>
      </c>
      <c r="I30" s="156">
        <v>169895</v>
      </c>
      <c r="J30" s="149"/>
    </row>
    <row r="31" spans="1:10">
      <c r="A31" s="124"/>
      <c r="B31" s="31" t="s">
        <v>73</v>
      </c>
      <c r="C31" s="136">
        <f>AFA_totale!C31/AFA_par_habitant!$I31*1000</f>
        <v>26903.536341328694</v>
      </c>
      <c r="D31" s="136">
        <f>AFA_totale!D31/AFA_par_habitant!$I31*1000</f>
        <v>4798.9433943541235</v>
      </c>
      <c r="E31" s="136">
        <f>AFA_totale!E31/AFA_par_habitant!$I31*1000</f>
        <v>2167.2799238855837</v>
      </c>
      <c r="F31" s="136">
        <f>AFA_totale!F31/AFA_par_habitant!$I31*1000</f>
        <v>13314.470892981644</v>
      </c>
      <c r="G31" s="136">
        <f>AFA_totale!G31/AFA_par_habitant!$I31*1000</f>
        <v>-36.309212127698103</v>
      </c>
      <c r="H31" s="157">
        <f>AFA_totale!H31/AFA_par_habitant!$I31*1000</f>
        <v>47147.921340422341</v>
      </c>
      <c r="I31" s="158">
        <v>441756</v>
      </c>
      <c r="J31" s="149"/>
    </row>
    <row r="32" spans="1:10">
      <c r="A32" s="124"/>
      <c r="B32" s="132" t="s">
        <v>74</v>
      </c>
      <c r="C32" s="133">
        <f>AFA_totale!C32/AFA_par_habitant!$I32*1000</f>
        <v>12983.48013424589</v>
      </c>
      <c r="D32" s="133">
        <f>AFA_totale!D32/AFA_par_habitant!$I32*1000</f>
        <v>1248.4517781510237</v>
      </c>
      <c r="E32" s="133">
        <f>AFA_totale!E32/AFA_par_habitant!$I32*1000</f>
        <v>939.23421218472004</v>
      </c>
      <c r="F32" s="133">
        <f>AFA_totale!F32/AFA_par_habitant!$I32*1000</f>
        <v>4750.1709495405448</v>
      </c>
      <c r="G32" s="133">
        <f>AFA_totale!G32/AFA_par_habitant!$I32*1000</f>
        <v>94.255946902293246</v>
      </c>
      <c r="H32" s="155">
        <f>AFA_totale!H32/AFA_par_habitant!$I32*1000</f>
        <v>20015.593021024477</v>
      </c>
      <c r="I32" s="156">
        <v>68233</v>
      </c>
      <c r="J32" s="149"/>
    </row>
    <row r="33" spans="1:10">
      <c r="A33" s="139"/>
      <c r="B33" s="140" t="s">
        <v>75</v>
      </c>
      <c r="C33" s="55">
        <f>AFA_totale!C33/AFA_par_habitant!$I33*1000</f>
        <v>20015.793376183734</v>
      </c>
      <c r="D33" s="55">
        <f>AFA_totale!D33/AFA_par_habitant!$I33*1000</f>
        <v>1333.3614604334487</v>
      </c>
      <c r="E33" s="55">
        <f>AFA_totale!E33/AFA_par_habitant!$I33*1000</f>
        <v>2123.3981265988668</v>
      </c>
      <c r="F33" s="55">
        <f>AFA_totale!F33/AFA_par_habitant!$I33*1000</f>
        <v>9434.4953158710669</v>
      </c>
      <c r="G33" s="55">
        <f>AFA_totale!G33/AFA_par_habitant!$I33*1000</f>
        <v>19.603598066374275</v>
      </c>
      <c r="H33" s="55">
        <f>AFA_totale!H33/AFA_par_habitant!$I33*1000</f>
        <v>32926.651877153497</v>
      </c>
      <c r="I33" s="56">
        <f>SUM(I7:I32)</f>
        <v>7618599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2007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2011</v>
      </c>
      <c r="H2" s="19" t="str">
        <f>Info!C28</f>
        <v>FA_2011_20120427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0.64269776926747935</v>
      </c>
      <c r="C6" s="166">
        <f>AFA_totale!D7/AFA_totale!$H7</f>
        <v>2.9000650684710579E-2</v>
      </c>
      <c r="D6" s="166">
        <f>AFA_totale!E7/AFA_totale!$H7</f>
        <v>7.4356923544396492E-2</v>
      </c>
      <c r="E6" s="166">
        <f>PM!B9/AFA_totale!$H7</f>
        <v>0.24354049823021851</v>
      </c>
      <c r="F6" s="166">
        <f>PM!C9/AFA_totale!$H7</f>
        <v>1.3125330317797805E-2</v>
      </c>
      <c r="G6" s="166">
        <f>AFA_totale!G7/AFA_totale!$H7</f>
        <v>-2.7211720446027503E-3</v>
      </c>
      <c r="H6" s="167">
        <f t="shared" ref="H6:H32" si="0">SUM(B6:G6)</f>
        <v>1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0.64664256496783923</v>
      </c>
      <c r="C7" s="168">
        <f>AFA_totale!D8/AFA_totale!$H8</f>
        <v>2.2605199448135691E-2</v>
      </c>
      <c r="D7" s="168">
        <f>AFA_totale!E8/AFA_totale!$H8</f>
        <v>7.6254333527254484E-2</v>
      </c>
      <c r="E7" s="168">
        <f>PM!B10/AFA_totale!$H8</f>
        <v>0.25016960788561543</v>
      </c>
      <c r="F7" s="168">
        <f>PM!C10/AFA_totale!$H8</f>
        <v>3.4380862731709454E-3</v>
      </c>
      <c r="G7" s="168">
        <f>AFA_totale!G8/AFA_totale!$H8</f>
        <v>8.9020789798424454E-4</v>
      </c>
      <c r="H7" s="169">
        <f t="shared" si="0"/>
        <v>1.0000000000000002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0.69234419424807925</v>
      </c>
      <c r="C8" s="170">
        <f>AFA_totale!D9/AFA_totale!$H9</f>
        <v>2.6339660704572797E-2</v>
      </c>
      <c r="D8" s="170">
        <f>AFA_totale!E9/AFA_totale!$H9</f>
        <v>7.2259705144930186E-2</v>
      </c>
      <c r="E8" s="170">
        <f>PM!B11/AFA_totale!$H9</f>
        <v>0.18790648953665764</v>
      </c>
      <c r="F8" s="170">
        <f>PM!C11/AFA_totale!$H9</f>
        <v>2.0832156058809573E-2</v>
      </c>
      <c r="G8" s="170">
        <f>AFA_totale!G9/AFA_totale!$H9</f>
        <v>3.1779430695041749E-4</v>
      </c>
      <c r="H8" s="171">
        <f t="shared" si="0"/>
        <v>1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0.67002259058221236</v>
      </c>
      <c r="C9" s="168">
        <f>AFA_totale!D10/AFA_totale!$H10</f>
        <v>3.4919932949310575E-2</v>
      </c>
      <c r="D9" s="168">
        <f>AFA_totale!E10/AFA_totale!$H10</f>
        <v>7.3299981563619235E-2</v>
      </c>
      <c r="E9" s="168">
        <f>PM!B12/AFA_totale!$H10</f>
        <v>0.20664324677396601</v>
      </c>
      <c r="F9" s="168">
        <f>PM!C12/AFA_totale!$H10</f>
        <v>6.4875708530855933E-3</v>
      </c>
      <c r="G9" s="168">
        <f>AFA_totale!G10/AFA_totale!$H10</f>
        <v>8.6266772778060916E-3</v>
      </c>
      <c r="H9" s="169">
        <f t="shared" si="0"/>
        <v>1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0.67678107276580968</v>
      </c>
      <c r="C10" s="170">
        <f>AFA_totale!D11/AFA_totale!$H11</f>
        <v>1.8225798630498821E-2</v>
      </c>
      <c r="D10" s="170">
        <f>AFA_totale!E11/AFA_totale!$H11</f>
        <v>0.12240161163648793</v>
      </c>
      <c r="E10" s="170">
        <f>PM!B13/AFA_totale!$H11</f>
        <v>0.14020997140500155</v>
      </c>
      <c r="F10" s="170">
        <f>PM!C13/AFA_totale!$H11</f>
        <v>4.5129102217144668E-2</v>
      </c>
      <c r="G10" s="170">
        <f>AFA_totale!G11/AFA_totale!$H11</f>
        <v>-2.7475566549427857E-3</v>
      </c>
      <c r="H10" s="171">
        <f t="shared" si="0"/>
        <v>0.99999999999999989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0.68543336897128804</v>
      </c>
      <c r="C11" s="168">
        <f>AFA_totale!D12/AFA_totale!$H12</f>
        <v>2.9515444936611634E-2</v>
      </c>
      <c r="D11" s="168">
        <f>AFA_totale!E12/AFA_totale!$H12</f>
        <v>8.5258465028099209E-2</v>
      </c>
      <c r="E11" s="168">
        <f>PM!B14/AFA_totale!$H12</f>
        <v>0.17245849391667484</v>
      </c>
      <c r="F11" s="168">
        <f>PM!C14/AFA_totale!$H12</f>
        <v>2.0950299304243362E-2</v>
      </c>
      <c r="G11" s="168">
        <f>AFA_totale!G12/AFA_totale!$H12</f>
        <v>6.3839278430829786E-3</v>
      </c>
      <c r="H11" s="169">
        <f t="shared" si="0"/>
        <v>1.0000000000000002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0.70383201671061313</v>
      </c>
      <c r="C12" s="170">
        <f>AFA_totale!D13/AFA_totale!$H13</f>
        <v>1.3954363862500641E-2</v>
      </c>
      <c r="D12" s="170">
        <f>AFA_totale!E13/AFA_totale!$H13</f>
        <v>0.15538281483419356</v>
      </c>
      <c r="E12" s="170">
        <f>PM!B15/AFA_totale!$H13</f>
        <v>0.11122098180746286</v>
      </c>
      <c r="F12" s="170">
        <f>PM!C15/AFA_totale!$H13</f>
        <v>1.2155977388588989E-2</v>
      </c>
      <c r="G12" s="170">
        <f>AFA_totale!G13/AFA_totale!$H13</f>
        <v>3.45384539664086E-3</v>
      </c>
      <c r="H12" s="171">
        <f t="shared" si="0"/>
        <v>1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0.67386082481068565</v>
      </c>
      <c r="C13" s="168">
        <f>AFA_totale!D14/AFA_totale!$H14</f>
        <v>3.0777026216182505E-2</v>
      </c>
      <c r="D13" s="168">
        <f>AFA_totale!E14/AFA_totale!$H14</f>
        <v>9.1009278429846949E-2</v>
      </c>
      <c r="E13" s="168">
        <f>PM!B16/AFA_totale!$H14</f>
        <v>0.15609761833091859</v>
      </c>
      <c r="F13" s="168">
        <f>PM!C16/AFA_totale!$H14</f>
        <v>4.5442843894724763E-2</v>
      </c>
      <c r="G13" s="168">
        <f>AFA_totale!G14/AFA_totale!$H14</f>
        <v>2.8124083176415261E-3</v>
      </c>
      <c r="H13" s="169">
        <f t="shared" si="0"/>
        <v>1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0.4872526956281954</v>
      </c>
      <c r="C14" s="170">
        <f>AFA_totale!D15/AFA_totale!$H15</f>
        <v>1.9201398824289236E-2</v>
      </c>
      <c r="D14" s="170">
        <f>AFA_totale!E15/AFA_totale!$H15</f>
        <v>5.7142552293241937E-2</v>
      </c>
      <c r="E14" s="170">
        <f>PM!B17/AFA_totale!$H15</f>
        <v>0.20958598252423119</v>
      </c>
      <c r="F14" s="170">
        <f>PM!C17/AFA_totale!$H15</f>
        <v>0.2271237440084348</v>
      </c>
      <c r="G14" s="170">
        <f>AFA_totale!G15/AFA_totale!$H15</f>
        <v>-3.0637327839262734E-4</v>
      </c>
      <c r="H14" s="171">
        <f t="shared" si="0"/>
        <v>0.99999999999999989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0.71389537818662452</v>
      </c>
      <c r="C15" s="168">
        <f>AFA_totale!D16/AFA_totale!$H16</f>
        <v>2.996624852195429E-2</v>
      </c>
      <c r="D15" s="168">
        <f>AFA_totale!E16/AFA_totale!$H16</f>
        <v>5.0139583711719393E-2</v>
      </c>
      <c r="E15" s="168">
        <f>PM!B18/AFA_totale!$H16</f>
        <v>0.18244656456949834</v>
      </c>
      <c r="F15" s="168">
        <f>PM!C18/AFA_totale!$H16</f>
        <v>2.6764548612014598E-2</v>
      </c>
      <c r="G15" s="168">
        <f>AFA_totale!G16/AFA_totale!$H16</f>
        <v>-3.2123236018111092E-3</v>
      </c>
      <c r="H15" s="169">
        <f t="shared" si="0"/>
        <v>1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0.6940083931176505</v>
      </c>
      <c r="C16" s="170">
        <f>AFA_totale!D17/AFA_totale!$H17</f>
        <v>2.2188022281063174E-2</v>
      </c>
      <c r="D16" s="170">
        <f>AFA_totale!E17/AFA_totale!$H17</f>
        <v>4.2832788514604862E-2</v>
      </c>
      <c r="E16" s="170">
        <f>PM!B19/AFA_totale!$H17</f>
        <v>0.23527059645559098</v>
      </c>
      <c r="F16" s="170">
        <f>PM!C19/AFA_totale!$H17</f>
        <v>4.6880864521164868E-3</v>
      </c>
      <c r="G16" s="170">
        <f>AFA_totale!G17/AFA_totale!$H17</f>
        <v>1.0121131789740515E-3</v>
      </c>
      <c r="H16" s="171">
        <f t="shared" si="0"/>
        <v>1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0.43932495932525989</v>
      </c>
      <c r="C17" s="168">
        <f>AFA_totale!D18/AFA_totale!$H18</f>
        <v>7.4448760330271049E-2</v>
      </c>
      <c r="D17" s="168">
        <f>AFA_totale!E18/AFA_totale!$H18</f>
        <v>5.8406881691525477E-2</v>
      </c>
      <c r="E17" s="168">
        <f>PM!B20/AFA_totale!$H18</f>
        <v>0.20836014513943399</v>
      </c>
      <c r="F17" s="168">
        <f>PM!C20/AFA_totale!$H18</f>
        <v>0.22242947687137482</v>
      </c>
      <c r="G17" s="168">
        <f>AFA_totale!G18/AFA_totale!$H18</f>
        <v>-2.970223357865166E-3</v>
      </c>
      <c r="H17" s="169">
        <f t="shared" si="0"/>
        <v>1.0000000000000002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0.74824774665506366</v>
      </c>
      <c r="C18" s="170">
        <f>AFA_totale!D19/AFA_totale!$H19</f>
        <v>4.5790379391347794E-2</v>
      </c>
      <c r="D18" s="170">
        <f>AFA_totale!E19/AFA_totale!$H19</f>
        <v>5.24183739923701E-2</v>
      </c>
      <c r="E18" s="170">
        <f>PM!B21/AFA_totale!$H19</f>
        <v>0.14717929606480684</v>
      </c>
      <c r="F18" s="170">
        <f>PM!C21/AFA_totale!$H19</f>
        <v>1.1205854940772706E-2</v>
      </c>
      <c r="G18" s="170">
        <f>AFA_totale!G19/AFA_totale!$H19</f>
        <v>-4.8416510443610797E-3</v>
      </c>
      <c r="H18" s="171">
        <f t="shared" si="0"/>
        <v>1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0.52682450944529469</v>
      </c>
      <c r="C19" s="168">
        <f>AFA_totale!D20/AFA_totale!$H20</f>
        <v>5.7157435574770515E-2</v>
      </c>
      <c r="D19" s="168">
        <f>AFA_totale!E20/AFA_totale!$H20</f>
        <v>5.3975552739241282E-2</v>
      </c>
      <c r="E19" s="168">
        <f>PM!B22/AFA_totale!$H20</f>
        <v>0.22862011650370859</v>
      </c>
      <c r="F19" s="168">
        <f>PM!C22/AFA_totale!$H20</f>
        <v>0.1328106469215726</v>
      </c>
      <c r="G19" s="168">
        <f>AFA_totale!G20/AFA_totale!$H20</f>
        <v>6.1173881541234985E-4</v>
      </c>
      <c r="H19" s="169">
        <f t="shared" si="0"/>
        <v>1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0.69304893920326471</v>
      </c>
      <c r="C20" s="170">
        <f>AFA_totale!D21/AFA_totale!$H21</f>
        <v>2.7344408953756918E-2</v>
      </c>
      <c r="D20" s="170">
        <f>AFA_totale!E21/AFA_totale!$H21</f>
        <v>0.10012293309656073</v>
      </c>
      <c r="E20" s="170">
        <f>PM!B23/AFA_totale!$H21</f>
        <v>0.17559525143408791</v>
      </c>
      <c r="F20" s="170">
        <f>PM!C23/AFA_totale!$H21</f>
        <v>6.4116747416533846E-3</v>
      </c>
      <c r="G20" s="170">
        <f>AFA_totale!G21/AFA_totale!$H21</f>
        <v>-2.5232074293236673E-3</v>
      </c>
      <c r="H20" s="171">
        <f t="shared" si="0"/>
        <v>1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0.69903340196037023</v>
      </c>
      <c r="C21" s="168">
        <f>AFA_totale!D22/AFA_totale!$H22</f>
        <v>1.9979931488238747E-2</v>
      </c>
      <c r="D21" s="168">
        <f>AFA_totale!E22/AFA_totale!$H22</f>
        <v>0.10352695365666535</v>
      </c>
      <c r="E21" s="168">
        <f>PM!B24/AFA_totale!$H22</f>
        <v>0.16202887168369248</v>
      </c>
      <c r="F21" s="168">
        <f>PM!C24/AFA_totale!$H22</f>
        <v>1.4096107187480757E-2</v>
      </c>
      <c r="G21" s="168">
        <f>AFA_totale!G22/AFA_totale!$H22</f>
        <v>1.3347340235525496E-3</v>
      </c>
      <c r="H21" s="169">
        <f t="shared" si="0"/>
        <v>1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0.62874262598678787</v>
      </c>
      <c r="C22" s="170">
        <f>AFA_totale!D23/AFA_totale!$H23</f>
        <v>3.9256147751895704E-2</v>
      </c>
      <c r="D22" s="170">
        <f>AFA_totale!E23/AFA_totale!$H23</f>
        <v>8.2500159620106969E-2</v>
      </c>
      <c r="E22" s="170">
        <f>PM!B25/AFA_totale!$H23</f>
        <v>0.22767573399286092</v>
      </c>
      <c r="F22" s="170">
        <f>PM!C25/AFA_totale!$H23</f>
        <v>1.9229124210771362E-2</v>
      </c>
      <c r="G22" s="170">
        <f>AFA_totale!G23/AFA_totale!$H23</f>
        <v>2.5962084375771026E-3</v>
      </c>
      <c r="H22" s="171">
        <f t="shared" si="0"/>
        <v>0.99999999999999989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0.66602914031723981</v>
      </c>
      <c r="C23" s="168">
        <f>AFA_totale!D24/AFA_totale!$H24</f>
        <v>7.0339295268013552E-2</v>
      </c>
      <c r="D23" s="168">
        <f>AFA_totale!E24/AFA_totale!$H24</f>
        <v>0.10206280363436958</v>
      </c>
      <c r="E23" s="168">
        <f>PM!B26/AFA_totale!$H24</f>
        <v>0.14044434938433681</v>
      </c>
      <c r="F23" s="168">
        <f>PM!C26/AFA_totale!$H24</f>
        <v>7.5656100335921937E-3</v>
      </c>
      <c r="G23" s="168">
        <f>AFA_totale!G24/AFA_totale!$H24</f>
        <v>1.355880136244814E-2</v>
      </c>
      <c r="H23" s="169">
        <f t="shared" si="0"/>
        <v>1.0000000000000002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0.69218867991368294</v>
      </c>
      <c r="C24" s="170">
        <f>AFA_totale!D25/AFA_totale!$H25</f>
        <v>3.0226149582974895E-2</v>
      </c>
      <c r="D24" s="170">
        <f>AFA_totale!E25/AFA_totale!$H25</f>
        <v>6.3172711437034998E-2</v>
      </c>
      <c r="E24" s="170">
        <f>PM!B27/AFA_totale!$H25</f>
        <v>0.21005012733524805</v>
      </c>
      <c r="F24" s="170">
        <f>PM!C27/AFA_totale!$H25</f>
        <v>3.207084420834584E-3</v>
      </c>
      <c r="G24" s="170">
        <f>AFA_totale!G25/AFA_totale!$H25</f>
        <v>1.1552473102245365E-3</v>
      </c>
      <c r="H24" s="171">
        <f t="shared" si="0"/>
        <v>1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0.66898622039136524</v>
      </c>
      <c r="C25" s="168">
        <f>AFA_totale!D26/AFA_totale!$H26</f>
        <v>3.5358341461142508E-2</v>
      </c>
      <c r="D25" s="168">
        <f>AFA_totale!E26/AFA_totale!$H26</f>
        <v>7.7672500380105272E-2</v>
      </c>
      <c r="E25" s="168">
        <f>PM!B28/AFA_totale!$H26</f>
        <v>0.2156826467158573</v>
      </c>
      <c r="F25" s="168">
        <f>PM!C28/AFA_totale!$H26</f>
        <v>2.728470985216838E-3</v>
      </c>
      <c r="G25" s="168">
        <f>AFA_totale!G26/AFA_totale!$H26</f>
        <v>-4.2817993368695056E-4</v>
      </c>
      <c r="H25" s="169">
        <f t="shared" si="0"/>
        <v>1.0000000000000002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0.56687836063867003</v>
      </c>
      <c r="C26" s="170">
        <f>AFA_totale!D27/AFA_totale!$H27</f>
        <v>8.3775549499352939E-2</v>
      </c>
      <c r="D26" s="170">
        <f>AFA_totale!E27/AFA_totale!$H27</f>
        <v>4.8826503829802831E-2</v>
      </c>
      <c r="E26" s="170">
        <f>PM!B29/AFA_totale!$H27</f>
        <v>0.25460097827896039</v>
      </c>
      <c r="F26" s="170">
        <f>PM!C29/AFA_totale!$H27</f>
        <v>4.0419813305589324E-2</v>
      </c>
      <c r="G26" s="170">
        <f>AFA_totale!G27/AFA_totale!$H27</f>
        <v>5.4987944476246279E-3</v>
      </c>
      <c r="H26" s="171">
        <f t="shared" si="0"/>
        <v>1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0.44720753957939641</v>
      </c>
      <c r="C27" s="168">
        <f>AFA_totale!D28/AFA_totale!$H28</f>
        <v>2.7853528856094944E-2</v>
      </c>
      <c r="D27" s="168">
        <f>AFA_totale!E28/AFA_totale!$H28</f>
        <v>3.8987827149848733E-2</v>
      </c>
      <c r="E27" s="168">
        <f>PM!B30/AFA_totale!$H28</f>
        <v>0.4535676762888069</v>
      </c>
      <c r="F27" s="168">
        <f>PM!C30/AFA_totale!$H28</f>
        <v>2.7257239832852533E-2</v>
      </c>
      <c r="G27" s="168">
        <f>AFA_totale!G28/AFA_totale!$H28</f>
        <v>5.1261882930004566E-3</v>
      </c>
      <c r="H27" s="169">
        <f t="shared" si="0"/>
        <v>1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0.72474112630275156</v>
      </c>
      <c r="C28" s="170">
        <f>AFA_totale!D29/AFA_totale!$H29</f>
        <v>5.1195810996872412E-2</v>
      </c>
      <c r="D28" s="170">
        <f>AFA_totale!E29/AFA_totale!$H29</f>
        <v>7.2102855278745215E-2</v>
      </c>
      <c r="E28" s="170">
        <f>PM!B31/AFA_totale!$H29</f>
        <v>0.1379182542455315</v>
      </c>
      <c r="F28" s="170">
        <f>PM!C31/AFA_totale!$H29</f>
        <v>5.1857108431517247E-4</v>
      </c>
      <c r="G28" s="170">
        <f>AFA_totale!G29/AFA_totale!$H29</f>
        <v>1.3523382091784032E-2</v>
      </c>
      <c r="H28" s="171">
        <f t="shared" si="0"/>
        <v>0.99999999999999989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0.52314586144273012</v>
      </c>
      <c r="C29" s="168">
        <f>AFA_totale!D30/AFA_totale!$H30</f>
        <v>3.6178111915634782E-2</v>
      </c>
      <c r="D29" s="168">
        <f>AFA_totale!E30/AFA_totale!$H30</f>
        <v>3.7020242618120293E-2</v>
      </c>
      <c r="E29" s="168">
        <f>PM!B32/AFA_totale!$H30</f>
        <v>0.31386804054390188</v>
      </c>
      <c r="F29" s="168">
        <f>PM!C32/AFA_totale!$H30</f>
        <v>9.9392601025810753E-2</v>
      </c>
      <c r="G29" s="168">
        <f>AFA_totale!G30/AFA_totale!$H30</f>
        <v>-9.6048575461978435E-3</v>
      </c>
      <c r="H29" s="169">
        <f t="shared" si="0"/>
        <v>1.0000000000000002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0.57061977657672269</v>
      </c>
      <c r="C30" s="170">
        <f>AFA_totale!D31/AFA_totale!$H31</f>
        <v>0.10178483500267786</v>
      </c>
      <c r="D30" s="170">
        <f>AFA_totale!E31/AFA_totale!$H31</f>
        <v>4.5967666490260795E-2</v>
      </c>
      <c r="E30" s="170">
        <f>PM!B33/AFA_totale!$H31</f>
        <v>0.22518439918532426</v>
      </c>
      <c r="F30" s="170">
        <f>PM!C33/AFA_totale!$H31</f>
        <v>5.7213435426452429E-2</v>
      </c>
      <c r="G30" s="170">
        <f>AFA_totale!G31/AFA_totale!$H31</f>
        <v>-7.7011268143794794E-4</v>
      </c>
      <c r="H30" s="171">
        <f t="shared" si="0"/>
        <v>1.0000000000000002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0.64866827181228059</v>
      </c>
      <c r="C31" s="168">
        <f>AFA_totale!D32/AFA_totale!$H32</f>
        <v>6.2373958984859652E-2</v>
      </c>
      <c r="D31" s="168">
        <f>AFA_totale!E32/AFA_totale!$H32</f>
        <v>4.6925125385900081E-2</v>
      </c>
      <c r="E31" s="168">
        <f>PM!B34/AFA_totale!$H32</f>
        <v>0.22663437808946446</v>
      </c>
      <c r="F31" s="168">
        <f>PM!C34/AFA_totale!$H32</f>
        <v>1.0689139857315464E-2</v>
      </c>
      <c r="G31" s="168">
        <f>AFA_totale!G32/AFA_totale!$H32</f>
        <v>4.7091258701796321E-3</v>
      </c>
      <c r="H31" s="169">
        <f t="shared" si="0"/>
        <v>1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0.60789033306091778</v>
      </c>
      <c r="C32" s="172">
        <f>AFA_totale!D33/AFA_totale!$H33</f>
        <v>4.0494899554564659E-2</v>
      </c>
      <c r="D32" s="172">
        <f>AFA_totale!E33/AFA_totale!$H33</f>
        <v>6.4488734977400153E-2</v>
      </c>
      <c r="E32" s="172">
        <f>PM!B35/AFA_totale!$H33</f>
        <v>0.24888792484142316</v>
      </c>
      <c r="F32" s="172">
        <f>PM!C35/AFA_totale!$H33</f>
        <v>3.7642735824300097E-2</v>
      </c>
      <c r="G32" s="172">
        <f>AFA_totale!G33/AFA_totale!$H33</f>
        <v>5.9537174139398107E-4</v>
      </c>
      <c r="H32" s="173">
        <f t="shared" si="0"/>
        <v>0.99999999999999989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87" t="s">
        <v>116</v>
      </c>
      <c r="B34" s="176">
        <f t="shared" ref="B34:G34" si="1">MIN(B6:B32)</f>
        <v>0.43932495932525989</v>
      </c>
      <c r="C34" s="176">
        <f t="shared" si="1"/>
        <v>1.3954363862500641E-2</v>
      </c>
      <c r="D34" s="176">
        <f t="shared" si="1"/>
        <v>3.7020242618120293E-2</v>
      </c>
      <c r="E34" s="176">
        <f t="shared" si="1"/>
        <v>0.11122098180746286</v>
      </c>
      <c r="F34" s="176">
        <f t="shared" si="1"/>
        <v>5.1857108431517247E-4</v>
      </c>
      <c r="G34" s="177">
        <f t="shared" si="1"/>
        <v>-9.6048575461978435E-3</v>
      </c>
    </row>
    <row r="35" spans="1:10">
      <c r="A35" s="188"/>
      <c r="B35" s="178" t="str">
        <f>VLOOKUP(B34,B$6:$I$32,B$36,FALSE)</f>
        <v>Bâle-Ville</v>
      </c>
      <c r="C35" s="178" t="str">
        <f>VLOOKUP(C34,C$6:$I$32,C$36,FALSE)</f>
        <v>Nidwald</v>
      </c>
      <c r="D35" s="178" t="str">
        <f>VLOOKUP(D34,D$6:$I$32,D$36,FALSE)</f>
        <v>Neuchâtel</v>
      </c>
      <c r="E35" s="178" t="str">
        <f>VLOOKUP(E34,E$6:$I$32,E$36,FALSE)</f>
        <v>Nidwald</v>
      </c>
      <c r="F35" s="178" t="str">
        <f>VLOOKUP(F34,F$6:$I$32,F$36,FALSE)</f>
        <v>Valais</v>
      </c>
      <c r="G35" s="179" t="str">
        <f>VLOOKUP(G34,G$6:$I$32,G$36,FALSE)</f>
        <v>Neuchâtel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87" t="s">
        <v>117</v>
      </c>
      <c r="B37" s="176">
        <f t="shared" ref="B37:G37" si="2">MAX(B6:B31)</f>
        <v>0.74824774665506366</v>
      </c>
      <c r="C37" s="176">
        <f t="shared" si="2"/>
        <v>0.10178483500267786</v>
      </c>
      <c r="D37" s="176">
        <f t="shared" si="2"/>
        <v>0.15538281483419356</v>
      </c>
      <c r="E37" s="176">
        <f t="shared" si="2"/>
        <v>0.4535676762888069</v>
      </c>
      <c r="F37" s="176">
        <f t="shared" si="2"/>
        <v>0.2271237440084348</v>
      </c>
      <c r="G37" s="177">
        <f t="shared" si="2"/>
        <v>1.355880136244814E-2</v>
      </c>
    </row>
    <row r="38" spans="1:10">
      <c r="A38" s="188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Vaud</v>
      </c>
      <c r="F38" s="178" t="str">
        <f>VLOOKUP(F37,F$6:$I$32,F$36,FALSE)</f>
        <v>Zoug</v>
      </c>
      <c r="G38" s="179" t="str">
        <f>VLOOKUP(G37,G$6:$I$32,G$36,FALSE)</f>
        <v>Grisons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2012-05-15T11:30:16Z</dcterms:modified>
</cp:coreProperties>
</file>