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B1" i="1"/>
  <c r="B1" i="2"/>
  <c r="T32" i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5"/>
  <c r="T7" i="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6"/>
  <c r="G30" i="2" l="1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N3"/>
  <c r="J3"/>
  <c r="N2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<sst xmlns="http://schemas.openxmlformats.org/spreadsheetml/2006/main" count="100" uniqueCount="87">
  <si>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</si>
  <si>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</si>
  <si>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</si>
  <si>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</si>
  <si>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</si>
  <si>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</si>
  <si>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</si>
  <si>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</si>
  <si>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</si>
  <si>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</si>
  <si>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</si>
  <si>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</si>
  <si>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</si>
  <si>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</si>
  <si>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</si>
  <si>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</si>
  <si>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</si>
  <si>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</si>
  <si>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</si>
  <si>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</si>
  <si>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</si>
  <si>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</si>
  <si>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</si>
  <si>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</si>
  <si>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</si>
  <si>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</si>
  <si>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</si>
  <si>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</si>
  <si>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</si>
  <si>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</si>
  <si>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</si>
  <si>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</si>
  <si>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</si>
  <si>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</si>
  <si>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</si>
  <si>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</si>
  <si>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</si>
  <si>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</si>
  <si>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</si>
  <si>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</si>
  <si>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</si>
  <si>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</si>
  <si>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</si>
  <si>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</si>
  <si>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</si>
  <si>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</si>
  <si>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</si>
  <si>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</si>
  <si>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Test</t>
  </si>
  <si>
    <t>WS</t>
  </si>
  <si>
    <t>FA_2009_20120423</t>
  </si>
  <si>
    <t>SWS</t>
  </si>
  <si>
    <t>Zahlungen_2009_20120423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</si>
  <si>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</si>
  <si>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</si>
  <si>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</si>
  <si>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</si>
  <si>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</si>
  <si>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</si>
  <si>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</si>
  <si>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</si>
  <si>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</si>
  <si>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</si>
  <si>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</si>
  <si>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</si>
  <si>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</si>
  <si>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</si>
  <si>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</si>
  <si>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</si>
  <si>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</si>
  <si>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</si>
  <si>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</si>
  <si>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</si>
  <si>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</si>
  <si>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</si>
  <si>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</si>
  <si>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</si>
  <si>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</si>
  <si>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</si>
  <si>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</si>
  <si>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</si>
  <si>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</si>
  <si>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</si>
  <si>
    <r>
      <t>Correction de l'erreur pour Saint-Gall en 2008</t>
    </r>
    <r>
      <rPr>
        <sz val="10"/>
        <rFont val="Arial"/>
        <family val="2"/>
      </rPr>
      <t>, pour un tiers*</t>
    </r>
  </si>
  <si>
    <r>
      <t>Correction de l'erreur pour Saint-Gall en 2008,</t>
    </r>
    <r>
      <rPr>
        <sz val="10"/>
        <rFont val="Arial"/>
        <family val="2"/>
      </rPr>
      <t xml:space="preserve"> pour un tiers</t>
    </r>
  </si>
  <si>
    <r>
      <t xml:space="preserve">Total des paiements nets de la péréquation en 2009, </t>
    </r>
    <r>
      <rPr>
        <sz val="10"/>
        <rFont val="Arial"/>
        <family val="2"/>
      </rPr>
      <t>compte tenu des corrections de l'erreurs pour Saint-Gall en 2008</t>
    </r>
  </si>
  <si>
    <t>* première tranche du versement complémentaire (échelonné sur trois ans)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</si>
</sst>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horizontal="right" vertical="center" indent="1"/>
    </xf>
    <xf numFmtId="3" fontId="9" fillId="2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3" fontId="9" fillId="2" borderId="50" xfId="0" applyNumberFormat="1" applyFont="1" applyFill="1" applyBorder="1" applyAlignment="1">
      <alignment horizontal="right" vertical="center" indent="1"/>
    </xf>
    <xf numFmtId="0" fontId="0" fillId="0" borderId="53" xfId="0" applyFont="1" applyFill="1" applyBorder="1"/>
    <xf numFmtId="1" fontId="7" fillId="0" borderId="54" xfId="0" applyNumberFormat="1" applyFont="1" applyFill="1" applyBorder="1" applyAlignment="1">
      <alignment horizontal="left" vertical="center"/>
    </xf>
    <xf numFmtId="3" fontId="0" fillId="2" borderId="17" xfId="0" applyNumberFormat="1" applyFont="1" applyFill="1" applyBorder="1" applyAlignment="1">
      <alignment horizontal="right" vertical="center" indent="1"/>
    </xf>
    <xf numFmtId="3" fontId="0" fillId="2" borderId="55" xfId="0" applyNumberFormat="1" applyFont="1" applyFill="1" applyBorder="1" applyAlignment="1">
      <alignment horizontal="right" vertical="center" indent="1"/>
    </xf>
    <xf numFmtId="3" fontId="0" fillId="2" borderId="5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6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7" max="7" width="13.28515625" bestFit="1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  <col min="19" max="19" width="13" style="3" customWidth="1"/>
    <col min="20" max="20" width="17.85546875" style="3" customWidth="1"/>
  </cols>
  <sheetData>
    <row r="1" spans="1:21" ht="18" customHeight="1">
      <c r="B1" s="144" t="str">
        <f>"Paiements "&amp;R36&amp;" avec correction"</f>
        <v>Paiements 2009 avec correction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4"/>
    </row>
    <row r="2" spans="1:21" ht="22.5" customHeight="1">
      <c r="B2" s="5" t="s">
        <v>0</v>
      </c>
    </row>
    <row r="3" spans="1:21" ht="21.75" customHeight="1">
      <c r="A3" s="6"/>
      <c r="B3" s="7"/>
      <c r="C3" s="127" t="s">
        <v>1</v>
      </c>
      <c r="D3" s="139" t="s">
        <v>2</v>
      </c>
      <c r="E3" s="140"/>
      <c r="F3" s="140"/>
      <c r="G3" s="140"/>
      <c r="H3" s="141"/>
      <c r="I3" s="127" t="s">
        <v>3</v>
      </c>
      <c r="J3" s="142" t="s">
        <v>4</v>
      </c>
      <c r="K3" s="140"/>
      <c r="L3" s="140"/>
      <c r="M3" s="143"/>
      <c r="N3" s="129" t="s">
        <v>5</v>
      </c>
      <c r="O3" s="123" t="s">
        <v>6</v>
      </c>
      <c r="P3" s="117"/>
      <c r="Q3" s="135"/>
      <c r="R3" s="132" t="str">
        <f>"Total des paiements "&amp;R36&amp;" nets"</f>
        <v>Total des paiements 2009 nets</v>
      </c>
      <c r="S3" s="132" t="s">
        <v>83</v>
      </c>
      <c r="T3" s="132" t="s">
        <v>85</v>
      </c>
    </row>
    <row r="4" spans="1:21" ht="36.75" customHeight="1">
      <c r="A4" s="6"/>
      <c r="B4" s="8"/>
      <c r="C4" s="127"/>
      <c r="D4" s="119" t="s">
        <v>7</v>
      </c>
      <c r="E4" s="120"/>
      <c r="F4" s="9" t="s">
        <v>8</v>
      </c>
      <c r="G4" s="121" t="s">
        <v>9</v>
      </c>
      <c r="H4" s="122"/>
      <c r="I4" s="127"/>
      <c r="J4" s="123" t="s">
        <v>10</v>
      </c>
      <c r="K4" s="117" t="s">
        <v>11</v>
      </c>
      <c r="L4" s="117" t="s">
        <v>12</v>
      </c>
      <c r="M4" s="125" t="s">
        <v>9</v>
      </c>
      <c r="N4" s="130"/>
      <c r="O4" s="136"/>
      <c r="P4" s="137"/>
      <c r="Q4" s="138"/>
      <c r="R4" s="133"/>
      <c r="S4" s="133"/>
      <c r="T4" s="133"/>
    </row>
    <row r="5" spans="1:21" ht="41.25" customHeight="1">
      <c r="A5" s="10"/>
      <c r="B5" s="11"/>
      <c r="C5" s="128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28"/>
      <c r="J5" s="124"/>
      <c r="K5" s="118"/>
      <c r="L5" s="118"/>
      <c r="M5" s="126"/>
      <c r="N5" s="131"/>
      <c r="O5" s="15" t="s">
        <v>16</v>
      </c>
      <c r="P5" s="13" t="s">
        <v>17</v>
      </c>
      <c r="Q5" s="16" t="s">
        <v>9</v>
      </c>
      <c r="R5" s="134"/>
      <c r="S5" s="134"/>
      <c r="T5" s="134"/>
    </row>
    <row r="6" spans="1:21" s="17" customFormat="1">
      <c r="A6" s="18"/>
      <c r="B6" s="19" t="s">
        <v>18</v>
      </c>
      <c r="C6" s="20">
        <v>131.1</v>
      </c>
      <c r="D6" s="21">
        <v>591694.49103888904</v>
      </c>
      <c r="E6" s="22">
        <v>0</v>
      </c>
      <c r="F6" s="22">
        <v>0</v>
      </c>
      <c r="G6" s="22">
        <f t="shared" ref="G6:G31" si="0">SUM(D6:F6)</f>
        <v>591694.49103888904</v>
      </c>
      <c r="H6" s="23">
        <f t="shared" ref="H6:H31" si="1">SUM(E6:F6)</f>
        <v>0</v>
      </c>
      <c r="I6" s="20">
        <v>125.1</v>
      </c>
      <c r="J6" s="24">
        <v>0</v>
      </c>
      <c r="K6" s="22">
        <v>-26081.637590313101</v>
      </c>
      <c r="L6" s="22">
        <v>-61447.510074485799</v>
      </c>
      <c r="M6" s="25">
        <f t="shared" ref="M6:M31" si="2">SUM(J6:L6)</f>
        <v>-87529.147664798904</v>
      </c>
      <c r="N6" s="26">
        <f t="shared" ref="N6:N31" si="3">G6+M6</f>
        <v>504165.34337409015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524791.1104958941</v>
      </c>
      <c r="S6" s="104">
        <v>515.6015039964517</v>
      </c>
      <c r="T6" s="27">
        <f>R6+S6</f>
        <v>525306.71199989051</v>
      </c>
    </row>
    <row r="7" spans="1:21" s="17" customFormat="1">
      <c r="A7" s="18"/>
      <c r="B7" s="28" t="s">
        <v>19</v>
      </c>
      <c r="C7" s="29">
        <v>77</v>
      </c>
      <c r="D7" s="30">
        <v>0</v>
      </c>
      <c r="E7" s="31">
        <v>-323996.47309941897</v>
      </c>
      <c r="F7" s="31">
        <v>-458723.874631343</v>
      </c>
      <c r="G7" s="31">
        <f t="shared" si="0"/>
        <v>-782720.34773076198</v>
      </c>
      <c r="H7" s="32">
        <f t="shared" si="1"/>
        <v>-782720.34773076198</v>
      </c>
      <c r="I7" s="29">
        <v>87.8</v>
      </c>
      <c r="J7" s="33">
        <v>-24213.928413870399</v>
      </c>
      <c r="K7" s="31">
        <v>-17621.907934566501</v>
      </c>
      <c r="L7" s="31">
        <v>-445.65448837717099</v>
      </c>
      <c r="M7" s="34">
        <f t="shared" si="2"/>
        <v>-42281.490836814075</v>
      </c>
      <c r="N7" s="35">
        <f t="shared" si="3"/>
        <v>-825001.83856757602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-861043.20526467205</v>
      </c>
      <c r="S7" s="105">
        <v>8375.3784583407632</v>
      </c>
      <c r="T7" s="36">
        <f t="shared" ref="T7:T31" si="6">R7+S7</f>
        <v>-852667.82680633129</v>
      </c>
    </row>
    <row r="8" spans="1:21" s="17" customFormat="1">
      <c r="A8" s="18"/>
      <c r="B8" s="19" t="s">
        <v>20</v>
      </c>
      <c r="C8" s="20">
        <v>76.5</v>
      </c>
      <c r="D8" s="21">
        <v>0</v>
      </c>
      <c r="E8" s="22">
        <v>-123458.552044108</v>
      </c>
      <c r="F8" s="22">
        <v>-174796.30197292499</v>
      </c>
      <c r="G8" s="22">
        <f t="shared" si="0"/>
        <v>-298254.85401703301</v>
      </c>
      <c r="H8" s="23">
        <f t="shared" si="1"/>
        <v>-298254.85401703301</v>
      </c>
      <c r="I8" s="20">
        <v>87.6</v>
      </c>
      <c r="J8" s="24">
        <v>-6673.0325595106497</v>
      </c>
      <c r="K8" s="22">
        <v>0</v>
      </c>
      <c r="L8" s="22">
        <v>0</v>
      </c>
      <c r="M8" s="25">
        <f t="shared" si="2"/>
        <v>-6673.0325595106497</v>
      </c>
      <c r="N8" s="26">
        <f t="shared" si="3"/>
        <v>-304927.88657654368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-322784.90010006004</v>
      </c>
      <c r="S8" s="104">
        <v>3113.5427310904465</v>
      </c>
      <c r="T8" s="27">
        <f t="shared" si="6"/>
        <v>-319671.35736896959</v>
      </c>
    </row>
    <row r="9" spans="1:21" s="17" customFormat="1">
      <c r="A9" s="18"/>
      <c r="B9" s="28" t="s">
        <v>21</v>
      </c>
      <c r="C9" s="29">
        <v>60.6</v>
      </c>
      <c r="D9" s="30">
        <v>0</v>
      </c>
      <c r="E9" s="31">
        <v>-27291.9120623911</v>
      </c>
      <c r="F9" s="31">
        <v>-38640.703485424398</v>
      </c>
      <c r="G9" s="31">
        <f t="shared" si="0"/>
        <v>-65932.615547815498</v>
      </c>
      <c r="H9" s="32">
        <f t="shared" si="1"/>
        <v>-65932.615547815498</v>
      </c>
      <c r="I9" s="29">
        <v>85.7</v>
      </c>
      <c r="J9" s="33">
        <v>-10867.1588483672</v>
      </c>
      <c r="K9" s="31">
        <v>0</v>
      </c>
      <c r="L9" s="31">
        <v>0</v>
      </c>
      <c r="M9" s="34">
        <f t="shared" si="2"/>
        <v>-10867.1588483672</v>
      </c>
      <c r="N9" s="35">
        <f t="shared" si="3"/>
        <v>-76799.774396182693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-76214.854622209328</v>
      </c>
      <c r="S9" s="105">
        <v>286.60150686924902</v>
      </c>
      <c r="T9" s="36">
        <f t="shared" si="6"/>
        <v>-75928.253115340078</v>
      </c>
    </row>
    <row r="10" spans="1:21" s="17" customFormat="1">
      <c r="A10" s="18"/>
      <c r="B10" s="19" t="s">
        <v>22</v>
      </c>
      <c r="C10" s="20">
        <v>124.9</v>
      </c>
      <c r="D10" s="21">
        <v>49950.718218912298</v>
      </c>
      <c r="E10" s="22">
        <v>0</v>
      </c>
      <c r="F10" s="22">
        <v>0</v>
      </c>
      <c r="G10" s="22">
        <f t="shared" si="0"/>
        <v>49950.718218912298</v>
      </c>
      <c r="H10" s="23">
        <f t="shared" si="1"/>
        <v>0</v>
      </c>
      <c r="I10" s="20">
        <v>120</v>
      </c>
      <c r="J10" s="24">
        <v>-6044.9605077275901</v>
      </c>
      <c r="K10" s="22">
        <v>0</v>
      </c>
      <c r="L10" s="22">
        <v>0</v>
      </c>
      <c r="M10" s="25">
        <f t="shared" si="2"/>
        <v>-6044.9605077275901</v>
      </c>
      <c r="N10" s="26">
        <f t="shared" si="3"/>
        <v>43905.757711184706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46065.120794172777</v>
      </c>
      <c r="S10" s="104">
        <v>7.1660407767742873</v>
      </c>
      <c r="T10" s="27">
        <f t="shared" si="6"/>
        <v>46072.286834949555</v>
      </c>
    </row>
    <row r="11" spans="1:21" s="17" customFormat="1">
      <c r="A11" s="18"/>
      <c r="B11" s="28" t="s">
        <v>23</v>
      </c>
      <c r="C11" s="29">
        <v>66.099999999999994</v>
      </c>
      <c r="D11" s="30">
        <v>0</v>
      </c>
      <c r="E11" s="31">
        <v>-20505.7236255844</v>
      </c>
      <c r="F11" s="31">
        <v>-29032.6153975175</v>
      </c>
      <c r="G11" s="31">
        <f t="shared" si="0"/>
        <v>-49538.3390231019</v>
      </c>
      <c r="H11" s="32">
        <f t="shared" si="1"/>
        <v>-49538.3390231019</v>
      </c>
      <c r="I11" s="29">
        <v>85.8</v>
      </c>
      <c r="J11" s="33">
        <v>-5447.2930391807104</v>
      </c>
      <c r="K11" s="31">
        <v>0</v>
      </c>
      <c r="L11" s="31">
        <v>0</v>
      </c>
      <c r="M11" s="34">
        <f t="shared" si="2"/>
        <v>-5447.2930391807104</v>
      </c>
      <c r="N11" s="35">
        <f t="shared" si="3"/>
        <v>-54985.63206228261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-63883.780078717667</v>
      </c>
      <c r="S11" s="105">
        <v>266.65702481192102</v>
      </c>
      <c r="T11" s="36">
        <f t="shared" si="6"/>
        <v>-63617.123053905743</v>
      </c>
    </row>
    <row r="12" spans="1:21" s="17" customFormat="1">
      <c r="A12" s="18"/>
      <c r="B12" s="19" t="s">
        <v>24</v>
      </c>
      <c r="C12" s="20">
        <v>127.7</v>
      </c>
      <c r="D12" s="21">
        <v>15931.504187815401</v>
      </c>
      <c r="E12" s="22">
        <v>0</v>
      </c>
      <c r="F12" s="22">
        <v>0</v>
      </c>
      <c r="G12" s="22">
        <f t="shared" si="0"/>
        <v>15931.504187815401</v>
      </c>
      <c r="H12" s="23">
        <f t="shared" si="1"/>
        <v>0</v>
      </c>
      <c r="I12" s="20">
        <v>122.3</v>
      </c>
      <c r="J12" s="24">
        <v>-1480.26384002445</v>
      </c>
      <c r="K12" s="22">
        <v>0</v>
      </c>
      <c r="L12" s="22">
        <v>0</v>
      </c>
      <c r="M12" s="25">
        <f t="shared" si="2"/>
        <v>-1480.26384002445</v>
      </c>
      <c r="N12" s="26">
        <f t="shared" si="3"/>
        <v>14451.24034779095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15074.520005593717</v>
      </c>
      <c r="S12" s="104">
        <v>-0.90767043017099303</v>
      </c>
      <c r="T12" s="27">
        <f t="shared" si="6"/>
        <v>15073.612335163545</v>
      </c>
    </row>
    <row r="13" spans="1:21" s="17" customFormat="1">
      <c r="A13" s="18"/>
      <c r="B13" s="28" t="s">
        <v>25</v>
      </c>
      <c r="C13" s="29">
        <v>68.900000000000006</v>
      </c>
      <c r="D13" s="30">
        <v>0</v>
      </c>
      <c r="E13" s="31">
        <v>-20706.093245534201</v>
      </c>
      <c r="F13" s="31">
        <v>-29316.304684448602</v>
      </c>
      <c r="G13" s="31">
        <f t="shared" si="0"/>
        <v>-50022.397929982806</v>
      </c>
      <c r="H13" s="32">
        <f t="shared" si="1"/>
        <v>-50022.397929982806</v>
      </c>
      <c r="I13" s="29">
        <v>86.2</v>
      </c>
      <c r="J13" s="33">
        <v>-5146.40004372776</v>
      </c>
      <c r="K13" s="31">
        <v>0</v>
      </c>
      <c r="L13" s="31">
        <v>0</v>
      </c>
      <c r="M13" s="34">
        <f t="shared" si="2"/>
        <v>-5146.40004372776</v>
      </c>
      <c r="N13" s="35">
        <f t="shared" si="3"/>
        <v>-55168.797973710563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-62690.094654279783</v>
      </c>
      <c r="S13" s="105">
        <v>301.76599631724758</v>
      </c>
      <c r="T13" s="36">
        <f t="shared" si="6"/>
        <v>-62388.328657962535</v>
      </c>
    </row>
    <row r="14" spans="1:21" s="17" customFormat="1">
      <c r="A14" s="18"/>
      <c r="B14" s="19" t="s">
        <v>26</v>
      </c>
      <c r="C14" s="20">
        <v>223.8</v>
      </c>
      <c r="D14" s="21">
        <v>192487.980331842</v>
      </c>
      <c r="E14" s="22">
        <v>0</v>
      </c>
      <c r="F14" s="22">
        <v>0</v>
      </c>
      <c r="G14" s="22">
        <f t="shared" si="0"/>
        <v>192487.980331842</v>
      </c>
      <c r="H14" s="23">
        <f t="shared" si="1"/>
        <v>0</v>
      </c>
      <c r="I14" s="20">
        <v>199.6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192487.980331842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194146.02272538154</v>
      </c>
      <c r="S14" s="104">
        <v>-449.83562779653073</v>
      </c>
      <c r="T14" s="27">
        <f t="shared" si="6"/>
        <v>193696.187097585</v>
      </c>
    </row>
    <row r="15" spans="1:21" s="17" customFormat="1">
      <c r="A15" s="18"/>
      <c r="B15" s="28" t="s">
        <v>27</v>
      </c>
      <c r="C15" s="29">
        <v>73.5</v>
      </c>
      <c r="D15" s="30">
        <v>0</v>
      </c>
      <c r="E15" s="31">
        <v>-106124.040453016</v>
      </c>
      <c r="F15" s="31">
        <v>-150253.58320244</v>
      </c>
      <c r="G15" s="31">
        <f t="shared" si="0"/>
        <v>-256377.623655456</v>
      </c>
      <c r="H15" s="32">
        <f t="shared" si="1"/>
        <v>-256377.623655456</v>
      </c>
      <c r="I15" s="29">
        <v>86.9</v>
      </c>
      <c r="J15" s="33">
        <v>-11956.996719872701</v>
      </c>
      <c r="K15" s="31">
        <v>0</v>
      </c>
      <c r="L15" s="31">
        <v>0</v>
      </c>
      <c r="M15" s="34">
        <f t="shared" si="2"/>
        <v>-11956.996719872701</v>
      </c>
      <c r="N15" s="35">
        <f t="shared" si="3"/>
        <v>-268334.6203753287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-401608.05075331469</v>
      </c>
      <c r="S15" s="105">
        <v>2279.8803134659429</v>
      </c>
      <c r="T15" s="36">
        <f t="shared" si="6"/>
        <v>-399328.17043984873</v>
      </c>
    </row>
    <row r="16" spans="1:21" s="17" customFormat="1">
      <c r="A16" s="18"/>
      <c r="B16" s="19" t="s">
        <v>28</v>
      </c>
      <c r="C16" s="20">
        <v>76.2</v>
      </c>
      <c r="D16" s="21">
        <v>0</v>
      </c>
      <c r="E16" s="22">
        <v>-87571.328533078704</v>
      </c>
      <c r="F16" s="22">
        <v>-123986.100055421</v>
      </c>
      <c r="G16" s="22">
        <f t="shared" si="0"/>
        <v>-211557.42858849972</v>
      </c>
      <c r="H16" s="23">
        <f t="shared" si="1"/>
        <v>-211557.42858849972</v>
      </c>
      <c r="I16" s="20">
        <v>87.6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-211557.42858849972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-207458.94218530014</v>
      </c>
      <c r="S16" s="104">
        <v>2194.0090379421513</v>
      </c>
      <c r="T16" s="27">
        <f t="shared" si="6"/>
        <v>-205264.93314735798</v>
      </c>
    </row>
    <row r="17" spans="1:33" s="17" customFormat="1">
      <c r="A17" s="18"/>
      <c r="B17" s="28" t="s">
        <v>29</v>
      </c>
      <c r="C17" s="29">
        <v>139.4</v>
      </c>
      <c r="D17" s="30">
        <v>111568.53621803</v>
      </c>
      <c r="E17" s="31">
        <v>0</v>
      </c>
      <c r="F17" s="31">
        <v>0</v>
      </c>
      <c r="G17" s="31">
        <f t="shared" si="0"/>
        <v>111568.53621803</v>
      </c>
      <c r="H17" s="32">
        <f t="shared" si="1"/>
        <v>0</v>
      </c>
      <c r="I17" s="29">
        <v>131.69999999999999</v>
      </c>
      <c r="J17" s="33">
        <v>0</v>
      </c>
      <c r="K17" s="31">
        <v>-27795.1978659378</v>
      </c>
      <c r="L17" s="31">
        <v>-20657.3480806521</v>
      </c>
      <c r="M17" s="34">
        <f t="shared" si="2"/>
        <v>-48452.545946589904</v>
      </c>
      <c r="N17" s="35">
        <f t="shared" si="3"/>
        <v>63115.990271440096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66367.471018389668</v>
      </c>
      <c r="S17" s="105">
        <v>-166.9299033310165</v>
      </c>
      <c r="T17" s="36">
        <f t="shared" si="6"/>
        <v>66200.541115058644</v>
      </c>
    </row>
    <row r="18" spans="1:33" s="17" customFormat="1">
      <c r="A18" s="18"/>
      <c r="B18" s="19" t="s">
        <v>30</v>
      </c>
      <c r="C18" s="20">
        <v>102.6</v>
      </c>
      <c r="D18" s="21">
        <v>10185.398341607999</v>
      </c>
      <c r="E18" s="22">
        <v>0</v>
      </c>
      <c r="F18" s="22">
        <v>0</v>
      </c>
      <c r="G18" s="22">
        <f t="shared" si="0"/>
        <v>10185.398341607999</v>
      </c>
      <c r="H18" s="23">
        <f t="shared" si="1"/>
        <v>0</v>
      </c>
      <c r="I18" s="20">
        <v>102.1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10185.398341607999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14528.545094456469</v>
      </c>
      <c r="S18" s="104">
        <v>330.2001266969877</v>
      </c>
      <c r="T18" s="27">
        <f t="shared" si="6"/>
        <v>14858.745221153456</v>
      </c>
    </row>
    <row r="19" spans="1:33" s="17" customFormat="1">
      <c r="A19" s="18"/>
      <c r="B19" s="28" t="s">
        <v>31</v>
      </c>
      <c r="C19" s="29">
        <v>96.1</v>
      </c>
      <c r="D19" s="30">
        <v>0</v>
      </c>
      <c r="E19" s="31">
        <v>-1532.1287640226101</v>
      </c>
      <c r="F19" s="31">
        <v>-2169.2336226478601</v>
      </c>
      <c r="G19" s="31">
        <f t="shared" si="0"/>
        <v>-3701.3623866704702</v>
      </c>
      <c r="H19" s="32">
        <f t="shared" si="1"/>
        <v>-3701.3623866704702</v>
      </c>
      <c r="I19" s="29">
        <v>96.7</v>
      </c>
      <c r="J19" s="33">
        <v>0</v>
      </c>
      <c r="K19" s="31">
        <v>-2638.8755887443299</v>
      </c>
      <c r="L19" s="31">
        <v>0</v>
      </c>
      <c r="M19" s="34">
        <f t="shared" si="2"/>
        <v>-2638.8755887443299</v>
      </c>
      <c r="N19" s="35">
        <f t="shared" si="3"/>
        <v>-6340.2379754148005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-11742.53114025887</v>
      </c>
      <c r="S19" s="105">
        <v>163.79429571792517</v>
      </c>
      <c r="T19" s="36">
        <f t="shared" si="6"/>
        <v>-11578.736844540945</v>
      </c>
    </row>
    <row r="20" spans="1:33" s="17" customFormat="1">
      <c r="A20" s="18"/>
      <c r="B20" s="19" t="s">
        <v>32</v>
      </c>
      <c r="C20" s="20">
        <v>76</v>
      </c>
      <c r="D20" s="21">
        <v>0</v>
      </c>
      <c r="E20" s="22">
        <v>-18937.8047564439</v>
      </c>
      <c r="F20" s="22">
        <v>-26812.7090760711</v>
      </c>
      <c r="G20" s="22">
        <f t="shared" si="0"/>
        <v>-45750.513832515004</v>
      </c>
      <c r="H20" s="23">
        <f t="shared" si="1"/>
        <v>-45750.513832515004</v>
      </c>
      <c r="I20" s="20">
        <v>87.4</v>
      </c>
      <c r="J20" s="24">
        <v>-17600.905817077099</v>
      </c>
      <c r="K20" s="22">
        <v>0</v>
      </c>
      <c r="L20" s="22">
        <v>0</v>
      </c>
      <c r="M20" s="25">
        <f t="shared" si="2"/>
        <v>-17600.905817077099</v>
      </c>
      <c r="N20" s="26">
        <f t="shared" si="3"/>
        <v>-63351.419649592106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-62449.418978494446</v>
      </c>
      <c r="S20" s="104">
        <v>455.40001347309351</v>
      </c>
      <c r="T20" s="27">
        <f t="shared" si="6"/>
        <v>-61994.018965021351</v>
      </c>
    </row>
    <row r="21" spans="1:33" s="17" customFormat="1">
      <c r="A21" s="18"/>
      <c r="B21" s="28" t="s">
        <v>33</v>
      </c>
      <c r="C21" s="29">
        <v>81.099999999999994</v>
      </c>
      <c r="D21" s="30">
        <v>0</v>
      </c>
      <c r="E21" s="31">
        <v>-3657.4443871931599</v>
      </c>
      <c r="F21" s="31">
        <v>-5178.3189011044497</v>
      </c>
      <c r="G21" s="31">
        <f t="shared" si="0"/>
        <v>-8835.7632882976104</v>
      </c>
      <c r="H21" s="32">
        <f t="shared" si="1"/>
        <v>-8835.7632882976104</v>
      </c>
      <c r="I21" s="29">
        <v>89</v>
      </c>
      <c r="J21" s="33">
        <v>-8173.4737183439902</v>
      </c>
      <c r="K21" s="31">
        <v>0</v>
      </c>
      <c r="L21" s="31">
        <v>0</v>
      </c>
      <c r="M21" s="34">
        <f t="shared" si="2"/>
        <v>-8173.4737183439902</v>
      </c>
      <c r="N21" s="35">
        <f t="shared" si="3"/>
        <v>-17009.237006641601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-16762.019143213234</v>
      </c>
      <c r="S21" s="105">
        <v>119.12735220863671</v>
      </c>
      <c r="T21" s="36">
        <f t="shared" si="6"/>
        <v>-16642.891791004597</v>
      </c>
    </row>
    <row r="22" spans="1:33" s="17" customFormat="1">
      <c r="A22" s="18"/>
      <c r="B22" s="19" t="s">
        <v>34</v>
      </c>
      <c r="C22" s="20">
        <v>76.099999999999994</v>
      </c>
      <c r="D22" s="21">
        <v>0</v>
      </c>
      <c r="E22" s="22">
        <v>-164468.85665072399</v>
      </c>
      <c r="F22" s="22">
        <v>-232859.914977704</v>
      </c>
      <c r="G22" s="22">
        <f t="shared" si="0"/>
        <v>-397328.77162842802</v>
      </c>
      <c r="H22" s="23">
        <f t="shared" si="1"/>
        <v>-397328.77162842802</v>
      </c>
      <c r="I22" s="20">
        <v>87.5</v>
      </c>
      <c r="J22" s="24">
        <v>-1984.74951849644</v>
      </c>
      <c r="K22" s="22">
        <v>0</v>
      </c>
      <c r="L22" s="22">
        <v>0</v>
      </c>
      <c r="M22" s="25">
        <f t="shared" si="2"/>
        <v>-1984.74951849644</v>
      </c>
      <c r="N22" s="26">
        <f t="shared" si="3"/>
        <v>-399313.52114692447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-391737.89998297329</v>
      </c>
      <c r="S22" s="104">
        <v>-29078.335098089457</v>
      </c>
      <c r="T22" s="27">
        <f t="shared" si="6"/>
        <v>-420816.23508106277</v>
      </c>
    </row>
    <row r="23" spans="1:33" s="17" customFormat="1">
      <c r="A23" s="18"/>
      <c r="B23" s="28" t="s">
        <v>35</v>
      </c>
      <c r="C23" s="29">
        <v>80.599999999999994</v>
      </c>
      <c r="D23" s="30">
        <v>0</v>
      </c>
      <c r="E23" s="31">
        <v>-49344.511616105498</v>
      </c>
      <c r="F23" s="31">
        <v>-69863.431980586596</v>
      </c>
      <c r="G23" s="31">
        <f t="shared" si="0"/>
        <v>-119207.94359669209</v>
      </c>
      <c r="H23" s="32">
        <f t="shared" si="1"/>
        <v>-119207.94359669209</v>
      </c>
      <c r="I23" s="29">
        <v>88.8</v>
      </c>
      <c r="J23" s="33">
        <v>-137036.368898721</v>
      </c>
      <c r="K23" s="31">
        <v>0</v>
      </c>
      <c r="L23" s="31">
        <v>0</v>
      </c>
      <c r="M23" s="34">
        <f t="shared" si="2"/>
        <v>-137036.368898721</v>
      </c>
      <c r="N23" s="35">
        <f t="shared" si="3"/>
        <v>-256244.31249541309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-253058.4435506452</v>
      </c>
      <c r="S23" s="105">
        <v>1450.4027124429542</v>
      </c>
      <c r="T23" s="36">
        <f t="shared" si="6"/>
        <v>-251608.04083820226</v>
      </c>
    </row>
    <row r="24" spans="1:33" s="17" customFormat="1">
      <c r="A24" s="18"/>
      <c r="B24" s="19" t="s">
        <v>36</v>
      </c>
      <c r="C24" s="20">
        <v>88.8</v>
      </c>
      <c r="D24" s="21">
        <v>0</v>
      </c>
      <c r="E24" s="22">
        <v>-61181.280595732998</v>
      </c>
      <c r="F24" s="22">
        <v>-86622.282709756895</v>
      </c>
      <c r="G24" s="22">
        <f t="shared" si="0"/>
        <v>-147803.56330548989</v>
      </c>
      <c r="H24" s="23">
        <f t="shared" si="1"/>
        <v>-147803.56330548989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-147803.56330548989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-138670.73523333811</v>
      </c>
      <c r="S24" s="104">
        <v>3432.0432020299831</v>
      </c>
      <c r="T24" s="27">
        <f t="shared" si="6"/>
        <v>-135238.69203130814</v>
      </c>
    </row>
    <row r="25" spans="1:33" s="17" customFormat="1">
      <c r="A25" s="18"/>
      <c r="B25" s="28" t="s">
        <v>37</v>
      </c>
      <c r="C25" s="29">
        <v>73.400000000000006</v>
      </c>
      <c r="D25" s="30">
        <v>0</v>
      </c>
      <c r="E25" s="31">
        <v>-98636.990859013793</v>
      </c>
      <c r="F25" s="31">
        <v>-139653.19497456099</v>
      </c>
      <c r="G25" s="31">
        <f t="shared" si="0"/>
        <v>-238290.1858335748</v>
      </c>
      <c r="H25" s="32">
        <f t="shared" si="1"/>
        <v>-238290.1858335748</v>
      </c>
      <c r="I25" s="29">
        <v>86.9</v>
      </c>
      <c r="J25" s="33">
        <v>-3727.7799549861002</v>
      </c>
      <c r="K25" s="31">
        <v>0</v>
      </c>
      <c r="L25" s="31">
        <v>0</v>
      </c>
      <c r="M25" s="34">
        <f t="shared" si="2"/>
        <v>-3727.7799549861002</v>
      </c>
      <c r="N25" s="35">
        <f t="shared" si="3"/>
        <v>-242017.96578856089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-238175.41989512369</v>
      </c>
      <c r="S25" s="105">
        <v>2175.0098534899653</v>
      </c>
      <c r="T25" s="36">
        <f t="shared" si="6"/>
        <v>-236000.41004163373</v>
      </c>
    </row>
    <row r="26" spans="1:33" s="17" customFormat="1">
      <c r="A26" s="18"/>
      <c r="B26" s="19" t="s">
        <v>38</v>
      </c>
      <c r="C26" s="20">
        <v>95.9</v>
      </c>
      <c r="D26" s="21">
        <v>0</v>
      </c>
      <c r="E26" s="22">
        <v>-7138.6357712980498</v>
      </c>
      <c r="F26" s="22">
        <v>-10107.093541067399</v>
      </c>
      <c r="G26" s="22">
        <f t="shared" si="0"/>
        <v>-17245.729312365449</v>
      </c>
      <c r="H26" s="23">
        <f t="shared" si="1"/>
        <v>-17245.729312365449</v>
      </c>
      <c r="I26" s="20">
        <v>96.6</v>
      </c>
      <c r="J26" s="24">
        <v>-13739.951692730299</v>
      </c>
      <c r="K26" s="22">
        <v>-17701.736433919301</v>
      </c>
      <c r="L26" s="22">
        <v>0</v>
      </c>
      <c r="M26" s="25">
        <f t="shared" si="2"/>
        <v>-31441.688126649598</v>
      </c>
      <c r="N26" s="26">
        <f t="shared" si="3"/>
        <v>-48687.417439015044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-43500.827482885332</v>
      </c>
      <c r="S26" s="104">
        <v>536.82542424659562</v>
      </c>
      <c r="T26" s="27">
        <f t="shared" si="6"/>
        <v>-42964.002058638733</v>
      </c>
    </row>
    <row r="27" spans="1:33" s="17" customFormat="1">
      <c r="A27" s="18"/>
      <c r="B27" s="28" t="s">
        <v>39</v>
      </c>
      <c r="C27" s="29">
        <v>101.5</v>
      </c>
      <c r="D27" s="30">
        <v>14612.153160779</v>
      </c>
      <c r="E27" s="31">
        <v>0</v>
      </c>
      <c r="F27" s="31">
        <v>0</v>
      </c>
      <c r="G27" s="31">
        <f t="shared" si="0"/>
        <v>14612.153160779</v>
      </c>
      <c r="H27" s="32">
        <f t="shared" si="1"/>
        <v>0</v>
      </c>
      <c r="I27" s="29">
        <v>101.2</v>
      </c>
      <c r="J27" s="33">
        <v>0</v>
      </c>
      <c r="K27" s="31">
        <v>-47525.640824616501</v>
      </c>
      <c r="L27" s="31">
        <v>-3295.5530977245899</v>
      </c>
      <c r="M27" s="34">
        <f t="shared" si="2"/>
        <v>-50821.193922341088</v>
      </c>
      <c r="N27" s="35">
        <f t="shared" si="3"/>
        <v>-36209.040761562086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-25596.222372737386</v>
      </c>
      <c r="S27" s="105">
        <v>430.72527776162326</v>
      </c>
      <c r="T27" s="36">
        <f t="shared" si="6"/>
        <v>-25165.497094975763</v>
      </c>
    </row>
    <row r="28" spans="1:33" s="17" customFormat="1">
      <c r="A28" s="18"/>
      <c r="B28" s="19" t="s">
        <v>40</v>
      </c>
      <c r="C28" s="20">
        <v>68.099999999999994</v>
      </c>
      <c r="D28" s="21">
        <v>0</v>
      </c>
      <c r="E28" s="22">
        <v>-161581.97401881899</v>
      </c>
      <c r="F28" s="22">
        <v>-228772.58040321001</v>
      </c>
      <c r="G28" s="22">
        <f t="shared" si="0"/>
        <v>-390354.554422029</v>
      </c>
      <c r="H28" s="23">
        <f t="shared" si="1"/>
        <v>-390354.554422029</v>
      </c>
      <c r="I28" s="20">
        <v>86</v>
      </c>
      <c r="J28" s="24">
        <v>-69837.950629611805</v>
      </c>
      <c r="K28" s="22">
        <v>0</v>
      </c>
      <c r="L28" s="22">
        <v>0</v>
      </c>
      <c r="M28" s="25">
        <f t="shared" si="2"/>
        <v>-69837.950629611805</v>
      </c>
      <c r="N28" s="26">
        <f t="shared" si="3"/>
        <v>-460192.50505164079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-455579.81158989406</v>
      </c>
      <c r="S28" s="104">
        <v>2894.5081727023125</v>
      </c>
      <c r="T28" s="27">
        <f t="shared" si="6"/>
        <v>-452685.30341719172</v>
      </c>
    </row>
    <row r="29" spans="1:33" s="17" customFormat="1">
      <c r="A29" s="18"/>
      <c r="B29" s="28" t="s">
        <v>41</v>
      </c>
      <c r="C29" s="29">
        <v>97.5</v>
      </c>
      <c r="D29" s="30">
        <v>0</v>
      </c>
      <c r="E29" s="31">
        <v>-1731.5915130508799</v>
      </c>
      <c r="F29" s="31">
        <v>-2451.63893466738</v>
      </c>
      <c r="G29" s="31">
        <f t="shared" si="0"/>
        <v>-4183.2304477182597</v>
      </c>
      <c r="H29" s="32">
        <f t="shared" si="1"/>
        <v>-4183.2304477182597</v>
      </c>
      <c r="I29" s="29">
        <v>97.8</v>
      </c>
      <c r="J29" s="33">
        <v>-22835.435512305899</v>
      </c>
      <c r="K29" s="31">
        <v>-11851.3757556493</v>
      </c>
      <c r="L29" s="31">
        <v>0</v>
      </c>
      <c r="M29" s="34">
        <f t="shared" si="2"/>
        <v>-34686.8112679552</v>
      </c>
      <c r="N29" s="35">
        <f t="shared" si="3"/>
        <v>-38870.041715673462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-144887.60866934815</v>
      </c>
      <c r="S29" s="105">
        <v>340.54324256757491</v>
      </c>
      <c r="T29" s="36">
        <f t="shared" si="6"/>
        <v>-144547.06542678058</v>
      </c>
    </row>
    <row r="30" spans="1:33" s="17" customFormat="1">
      <c r="A30" s="18"/>
      <c r="B30" s="19" t="s">
        <v>42</v>
      </c>
      <c r="C30" s="20">
        <v>151.19999999999999</v>
      </c>
      <c r="D30" s="21">
        <v>328596.20761753002</v>
      </c>
      <c r="E30" s="22">
        <v>0</v>
      </c>
      <c r="F30" s="22">
        <v>0</v>
      </c>
      <c r="G30" s="22">
        <f t="shared" si="0"/>
        <v>328596.20761753002</v>
      </c>
      <c r="H30" s="23">
        <f t="shared" si="1"/>
        <v>0</v>
      </c>
      <c r="I30" s="20">
        <v>141.1</v>
      </c>
      <c r="J30" s="24">
        <v>0</v>
      </c>
      <c r="K30" s="22">
        <v>-82783.592690330101</v>
      </c>
      <c r="L30" s="22">
        <v>-31153.9166007983</v>
      </c>
      <c r="M30" s="25">
        <f t="shared" si="2"/>
        <v>-113937.5092911284</v>
      </c>
      <c r="N30" s="26">
        <f t="shared" si="3"/>
        <v>214658.69832640162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221555.6157425429</v>
      </c>
      <c r="S30" s="104">
        <v>-666.01974767404795</v>
      </c>
      <c r="T30" s="27">
        <f t="shared" si="6"/>
        <v>220889.59599486884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>
      <c r="A31" s="18"/>
      <c r="B31" s="37" t="s">
        <v>43</v>
      </c>
      <c r="C31" s="38">
        <v>68.7</v>
      </c>
      <c r="D31" s="39">
        <v>0</v>
      </c>
      <c r="E31" s="40">
        <v>-37161.6471198703</v>
      </c>
      <c r="F31" s="40">
        <v>-52614.568891552997</v>
      </c>
      <c r="G31" s="40">
        <f t="shared" si="0"/>
        <v>-89776.216011423297</v>
      </c>
      <c r="H31" s="41">
        <f t="shared" si="1"/>
        <v>-89776.216011423297</v>
      </c>
      <c r="I31" s="38">
        <v>86.1</v>
      </c>
      <c r="J31" s="42">
        <v>-4233.2973115607301</v>
      </c>
      <c r="K31" s="40">
        <v>0</v>
      </c>
      <c r="L31" s="40">
        <v>0</v>
      </c>
      <c r="M31" s="43">
        <f t="shared" si="2"/>
        <v>-4233.2973115607301</v>
      </c>
      <c r="N31" s="44">
        <f t="shared" si="3"/>
        <v>-94009.513322984028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-112256.4137244188</v>
      </c>
      <c r="S31" s="106">
        <v>692.84576037270335</v>
      </c>
      <c r="T31" s="45">
        <f t="shared" si="6"/>
        <v>-111563.5679640461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8.75" customHeight="1">
      <c r="A32" s="18"/>
      <c r="B32" s="46" t="s">
        <v>9</v>
      </c>
      <c r="C32" s="47">
        <v>100</v>
      </c>
      <c r="D32" s="48">
        <f>SUM(D6:D31)</f>
        <v>1315026.9891154058</v>
      </c>
      <c r="E32" s="49">
        <f>SUM(E6:E31)</f>
        <v>-1315026.9891154056</v>
      </c>
      <c r="F32" s="49">
        <f>SUM(F6:F31)</f>
        <v>-1861854.4514424494</v>
      </c>
      <c r="G32" s="49">
        <f>SUM(G6:G31)</f>
        <v>-1861854.4514424491</v>
      </c>
      <c r="H32" s="50">
        <f>SUM(H6:H31)</f>
        <v>-3176881.4405578552</v>
      </c>
      <c r="I32" s="51"/>
      <c r="J32" s="52">
        <f t="shared" ref="J32:R32" si="7">SUM(J6:J31)</f>
        <v>-350999.94702611479</v>
      </c>
      <c r="K32" s="49">
        <f t="shared" si="7"/>
        <v>-233999.9646840769</v>
      </c>
      <c r="L32" s="49">
        <f t="shared" si="7"/>
        <v>-116999.98234203797</v>
      </c>
      <c r="M32" s="53">
        <f t="shared" si="7"/>
        <v>-701999.89405222971</v>
      </c>
      <c r="N32" s="54">
        <f t="shared" si="7"/>
        <v>-2563854.3454946792</v>
      </c>
      <c r="O32" s="52">
        <f t="shared" si="7"/>
        <v>121859.21402538671</v>
      </c>
      <c r="P32" s="49">
        <f t="shared" si="7"/>
        <v>-365577.64207616099</v>
      </c>
      <c r="Q32" s="53">
        <f t="shared" si="7"/>
        <v>-243718.42805077432</v>
      </c>
      <c r="R32" s="55">
        <f t="shared" si="7"/>
        <v>-2807572.7735454524</v>
      </c>
      <c r="S32" s="55"/>
      <c r="T32" s="55">
        <f>SUM(T6:T31)</f>
        <v>-2807572.7735454533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26" ht="27" customHeight="1">
      <c r="B33" s="116" t="s">
        <v>44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02"/>
      <c r="T33" s="102"/>
      <c r="U33" s="56"/>
      <c r="V33" s="56"/>
      <c r="W33" s="56"/>
      <c r="X33" s="56"/>
      <c r="Y33" s="56"/>
      <c r="Z33" s="56"/>
    </row>
    <row r="34" spans="1:26" ht="15.75" customHeight="1">
      <c r="B34" s="103" t="s">
        <v>86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56"/>
      <c r="V34" s="56"/>
      <c r="W34" s="56"/>
      <c r="X34" s="56"/>
      <c r="Y34" s="56"/>
      <c r="Z34" s="56"/>
    </row>
    <row r="35" spans="1:26" s="3" customFormat="1" ht="22.5" customHeight="1">
      <c r="A35" s="1"/>
      <c r="B35" s="2"/>
      <c r="S35" s="111"/>
      <c r="T35" s="111"/>
    </row>
    <row r="36" spans="1:26" s="17" customFormat="1">
      <c r="A36" s="18"/>
      <c r="B36" s="57"/>
      <c r="C36" s="58"/>
      <c r="D36" s="59" t="s">
        <v>45</v>
      </c>
      <c r="E36" s="60" t="s">
        <v>46</v>
      </c>
      <c r="F36" s="58"/>
      <c r="G36" s="59" t="s">
        <v>47</v>
      </c>
      <c r="H36" s="60" t="s">
        <v>48</v>
      </c>
      <c r="I36" s="59" t="s">
        <v>49</v>
      </c>
      <c r="J36" s="60" t="s">
        <v>50</v>
      </c>
      <c r="K36" s="61"/>
      <c r="L36" s="61"/>
      <c r="M36" s="59" t="s">
        <v>51</v>
      </c>
      <c r="N36" s="60" t="s">
        <v>52</v>
      </c>
      <c r="O36" s="61"/>
      <c r="P36" s="61"/>
      <c r="Q36" s="59" t="s">
        <v>53</v>
      </c>
      <c r="R36" s="62">
        <v>2009</v>
      </c>
      <c r="S36" s="112"/>
      <c r="T36" s="112"/>
    </row>
  </sheetData>
  <mergeCells count="17">
    <mergeCell ref="S3:S5"/>
    <mergeCell ref="T3:T5"/>
    <mergeCell ref="B1:T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6">
    <cfRule type="expression" dxfId="8" priority="2" stopIfTrue="1">
      <formula>ISBLANK(R36)</formula>
    </cfRule>
  </conditionalFormatting>
  <conditionalFormatting sqref="H36">
    <cfRule type="expression" dxfId="7" priority="3" stopIfTrue="1">
      <formula>ISBLANK(H36)</formula>
    </cfRule>
  </conditionalFormatting>
  <conditionalFormatting sqref="E36">
    <cfRule type="expression" dxfId="6" priority="4" stopIfTrue="1">
      <formula>ISBLANK(E36)</formula>
    </cfRule>
  </conditionalFormatting>
  <conditionalFormatting sqref="J36">
    <cfRule type="expression" dxfId="5" priority="5" stopIfTrue="1">
      <formula>ISBLANK(J36)</formula>
    </cfRule>
  </conditionalFormatting>
  <conditionalFormatting sqref="N36">
    <cfRule type="expression" dxfId="4" priority="6" stopIfTrue="1">
      <formula>ISBLANK(N36)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68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zoomScaleNormal="100" workbookViewId="0"/>
  </sheetViews>
  <sheetFormatPr baseColWidth="10" defaultColWidth="11.42578125" defaultRowHeight="12.75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12.140625" style="3" customWidth="1"/>
    <col min="12" max="12" width="17.7109375" style="3" customWidth="1"/>
    <col min="13" max="13" width="2.140625" style="3" customWidth="1"/>
    <col min="14" max="14" width="13.7109375" style="3" customWidth="1"/>
    <col min="15" max="15" width="11.42578125" style="3" customWidth="1"/>
    <col min="16" max="16384" width="11.42578125" style="3"/>
  </cols>
  <sheetData>
    <row r="1" spans="1:14" ht="18" customHeight="1">
      <c r="B1" s="144" t="str">
        <f>"Paiements par habitant "&amp;Paiements!R36&amp;" avec correction"</f>
        <v>Paiements par habitant 2009 avec correction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4"/>
    </row>
    <row r="2" spans="1:14" ht="22.5" customHeight="1">
      <c r="B2" s="5" t="s">
        <v>54</v>
      </c>
      <c r="N2" s="63" t="str">
        <f>Paiements!J36</f>
        <v>FA_2009_20120423</v>
      </c>
    </row>
    <row r="3" spans="1:14" ht="33.75" customHeight="1">
      <c r="A3" s="64"/>
      <c r="B3" s="65"/>
      <c r="C3" s="145" t="s">
        <v>1</v>
      </c>
      <c r="D3" s="155" t="s">
        <v>2</v>
      </c>
      <c r="E3" s="152" t="s">
        <v>4</v>
      </c>
      <c r="F3" s="153"/>
      <c r="G3" s="153"/>
      <c r="H3" s="154"/>
      <c r="I3" s="150" t="s">
        <v>55</v>
      </c>
      <c r="J3" s="150" t="str">
        <f>"Total des paiements "&amp;Paiements!R36&amp;" nets"</f>
        <v>Total des paiements 2009 nets</v>
      </c>
      <c r="K3" s="146" t="s">
        <v>84</v>
      </c>
      <c r="L3" s="146" t="s">
        <v>85</v>
      </c>
      <c r="N3" s="148" t="str">
        <f>"Population déterminante "&amp;Paiements!R36</f>
        <v>Population déterminante 2009</v>
      </c>
    </row>
    <row r="4" spans="1:14" ht="55.5" customHeight="1">
      <c r="A4" s="64"/>
      <c r="B4" s="66"/>
      <c r="C4" s="145"/>
      <c r="D4" s="155"/>
      <c r="E4" s="67" t="s">
        <v>10</v>
      </c>
      <c r="F4" s="68" t="s">
        <v>11</v>
      </c>
      <c r="G4" s="68" t="s">
        <v>12</v>
      </c>
      <c r="H4" s="69" t="s">
        <v>9</v>
      </c>
      <c r="I4" s="151"/>
      <c r="J4" s="150"/>
      <c r="K4" s="147"/>
      <c r="L4" s="147"/>
      <c r="N4" s="149"/>
    </row>
    <row r="5" spans="1:14" s="17" customFormat="1" ht="15" customHeight="1">
      <c r="A5" s="18"/>
      <c r="B5" s="70" t="s">
        <v>56</v>
      </c>
      <c r="C5" s="71">
        <f>Paiements!C6</f>
        <v>131.1</v>
      </c>
      <c r="D5" s="72">
        <f>Paiements!G6/N5*1000</f>
        <v>461.71904172876953</v>
      </c>
      <c r="E5" s="73">
        <f>Paiements!J6/$N5*1000</f>
        <v>0</v>
      </c>
      <c r="F5" s="74">
        <f>Paiements!K6/$N5*1000</f>
        <v>-20.352375925915005</v>
      </c>
      <c r="G5" s="74">
        <f>Paiements!L6/$N5*1000</f>
        <v>-47.949551496408617</v>
      </c>
      <c r="H5" s="75">
        <f t="shared" ref="H5:H30" si="0">SUM(E5:G5)</f>
        <v>-68.301927422323615</v>
      </c>
      <c r="I5" s="76">
        <f>Paiements!Q6/N5*1000</f>
        <v>16.094977348325838</v>
      </c>
      <c r="J5" s="77">
        <f>Paiements!R6/N5*1000</f>
        <v>409.51209165477172</v>
      </c>
      <c r="K5" s="107">
        <f>Paiements!S6/Paiements_par_habitant!N5*1000</f>
        <v>0.40234113371778435</v>
      </c>
      <c r="L5" s="77">
        <f>Paiements!T6/Paiements_par_habitant!N5*1000</f>
        <v>409.91443278848948</v>
      </c>
      <c r="N5" s="78">
        <v>1281503.33333333</v>
      </c>
    </row>
    <row r="6" spans="1:14" s="17" customFormat="1" ht="15" customHeight="1">
      <c r="A6" s="18"/>
      <c r="B6" s="79" t="s">
        <v>57</v>
      </c>
      <c r="C6" s="29">
        <f>Paiements!C7</f>
        <v>77</v>
      </c>
      <c r="D6" s="80">
        <f>Paiements!G7/N6*1000</f>
        <v>-814.21697435541023</v>
      </c>
      <c r="E6" s="81">
        <f>Paiements!J7/$N6*1000</f>
        <v>-25.188295650621953</v>
      </c>
      <c r="F6" s="82">
        <f>Paiements!K7/$N6*1000</f>
        <v>-18.331012605523497</v>
      </c>
      <c r="G6" s="82">
        <f>Paiements!L7/$N6*1000</f>
        <v>-0.46358760211914646</v>
      </c>
      <c r="H6" s="83">
        <f t="shared" si="0"/>
        <v>-43.982895858264598</v>
      </c>
      <c r="I6" s="84">
        <f>Paiements!Q7/N6*1000</f>
        <v>-37.491669443398109</v>
      </c>
      <c r="J6" s="85">
        <f>Paiements!R7/N6*1000</f>
        <v>-895.69153965707289</v>
      </c>
      <c r="K6" s="108">
        <f>Paiements!S7/Paiements_par_habitant!N6*1000</f>
        <v>8.7124032576924986</v>
      </c>
      <c r="L6" s="85">
        <f>Paiements!T7/Paiements_par_habitant!N6*1000</f>
        <v>-886.97913639938042</v>
      </c>
      <c r="N6" s="86">
        <v>961316.66666666698</v>
      </c>
    </row>
    <row r="7" spans="1:14" s="17" customFormat="1" ht="15" customHeight="1">
      <c r="A7" s="18"/>
      <c r="B7" s="87" t="s">
        <v>58</v>
      </c>
      <c r="C7" s="20">
        <f>Paiements!C8</f>
        <v>76.5</v>
      </c>
      <c r="D7" s="88">
        <f>Paiements!G8/N7*1000</f>
        <v>-842.2383663346385</v>
      </c>
      <c r="E7" s="89">
        <f>Paiements!J8/$N7*1000</f>
        <v>-18.843897980949986</v>
      </c>
      <c r="F7" s="90">
        <f>Paiements!K8/$N7*1000</f>
        <v>0</v>
      </c>
      <c r="G7" s="90">
        <f>Paiements!L8/$N7*1000</f>
        <v>0</v>
      </c>
      <c r="H7" s="91">
        <f t="shared" si="0"/>
        <v>-18.843897980949986</v>
      </c>
      <c r="I7" s="92">
        <f>Paiements!Q8/N7*1000</f>
        <v>-50.426209984844199</v>
      </c>
      <c r="J7" s="93">
        <f>Paiements!R8/N7*1000</f>
        <v>-911.50847430043279</v>
      </c>
      <c r="K7" s="109">
        <f>Paiements!S8/Paiements_par_habitant!N7*1000</f>
        <v>8.7922966148840853</v>
      </c>
      <c r="L7" s="93">
        <f>Paiements!T8/Paiements_par_habitant!N7*1000</f>
        <v>-902.7161776855487</v>
      </c>
      <c r="N7" s="78">
        <v>354121.66666666698</v>
      </c>
    </row>
    <row r="8" spans="1:14" s="17" customFormat="1" ht="15" customHeight="1">
      <c r="A8" s="18"/>
      <c r="B8" s="79" t="s">
        <v>59</v>
      </c>
      <c r="C8" s="29">
        <f>Paiements!C9</f>
        <v>60.6</v>
      </c>
      <c r="D8" s="80">
        <f>Paiements!G9/N8*1000</f>
        <v>-1899.0355582768946</v>
      </c>
      <c r="E8" s="81">
        <f>Paiements!J9/$N8*1000</f>
        <v>-313.00322153193355</v>
      </c>
      <c r="F8" s="82">
        <f>Paiements!K9/$N8*1000</f>
        <v>0</v>
      </c>
      <c r="G8" s="82">
        <f>Paiements!L9/$N8*1000</f>
        <v>0</v>
      </c>
      <c r="H8" s="83">
        <f t="shared" si="0"/>
        <v>-313.00322153193355</v>
      </c>
      <c r="I8" s="84">
        <f>Paiements!Q9/N8*1000</f>
        <v>16.847252915503297</v>
      </c>
      <c r="J8" s="85">
        <f>Paiements!R9/N8*1000</f>
        <v>-2195.1915268933244</v>
      </c>
      <c r="K8" s="108">
        <f>Paiements!S9/Paiements_par_habitant!N8*1000</f>
        <v>8.2548894515754778</v>
      </c>
      <c r="L8" s="85">
        <f>Paiements!T9/Paiements_par_habitant!N8*1000</f>
        <v>-2186.9366374417491</v>
      </c>
      <c r="N8" s="86">
        <v>34719</v>
      </c>
    </row>
    <row r="9" spans="1:14" s="17" customFormat="1" ht="15" customHeight="1">
      <c r="A9" s="18"/>
      <c r="B9" s="87" t="s">
        <v>60</v>
      </c>
      <c r="C9" s="20">
        <f>Paiements!C10</f>
        <v>124.9</v>
      </c>
      <c r="D9" s="88">
        <f>Paiements!G10/N9*1000</f>
        <v>369.67215881177833</v>
      </c>
      <c r="E9" s="89">
        <f>Paiements!J10/$N9*1000</f>
        <v>-44.737166561451346</v>
      </c>
      <c r="F9" s="90">
        <f>Paiements!K10/$N9*1000</f>
        <v>0</v>
      </c>
      <c r="G9" s="90">
        <f>Paiements!L10/$N9*1000</f>
        <v>0</v>
      </c>
      <c r="H9" s="91">
        <f t="shared" si="0"/>
        <v>-44.737166561451346</v>
      </c>
      <c r="I9" s="92">
        <f>Paiements!Q10/N9*1000</f>
        <v>15.980879575109329</v>
      </c>
      <c r="J9" s="93">
        <f>Paiements!R10/N9*1000</f>
        <v>340.91587182543628</v>
      </c>
      <c r="K9" s="109">
        <f>Paiements!S10/Paiements_par_habitant!N9*1000</f>
        <v>5.3033987468880654E-2</v>
      </c>
      <c r="L9" s="93">
        <f>Paiements!T10/Paiements_par_habitant!N9*1000</f>
        <v>340.96890581290518</v>
      </c>
      <c r="N9" s="78">
        <v>135121.66666666701</v>
      </c>
    </row>
    <row r="10" spans="1:14" s="17" customFormat="1" ht="15" customHeight="1">
      <c r="A10" s="18"/>
      <c r="B10" s="79" t="s">
        <v>61</v>
      </c>
      <c r="C10" s="29">
        <f>Paiements!C11</f>
        <v>66.099999999999994</v>
      </c>
      <c r="D10" s="80">
        <f>Paiements!G11/N10*1000</f>
        <v>-1498.9965713091751</v>
      </c>
      <c r="E10" s="81">
        <f>Paiements!J11/$N10*1000</f>
        <v>-164.8313962412083</v>
      </c>
      <c r="F10" s="82">
        <f>Paiements!K11/$N10*1000</f>
        <v>0</v>
      </c>
      <c r="G10" s="82">
        <f>Paiements!L11/$N10*1000</f>
        <v>0</v>
      </c>
      <c r="H10" s="83">
        <f t="shared" si="0"/>
        <v>-164.8313962412083</v>
      </c>
      <c r="I10" s="84">
        <f>Paiements!Q11/N10*1000</f>
        <v>-269.25192952911596</v>
      </c>
      <c r="J10" s="85">
        <f>Paiements!R11/N10*1000</f>
        <v>-1933.0798970794992</v>
      </c>
      <c r="K10" s="108">
        <f>Paiements!S11/Paiements_par_habitant!N10*1000</f>
        <v>8.0688608821173684</v>
      </c>
      <c r="L10" s="85">
        <f>Paiements!T11/Paiements_par_habitant!N10*1000</f>
        <v>-1925.0110361973821</v>
      </c>
      <c r="N10" s="86">
        <v>33047.666666666701</v>
      </c>
    </row>
    <row r="11" spans="1:14" s="17" customFormat="1" ht="15" customHeight="1">
      <c r="A11" s="18"/>
      <c r="B11" s="87" t="s">
        <v>62</v>
      </c>
      <c r="C11" s="20">
        <f>Paiements!C12</f>
        <v>127.7</v>
      </c>
      <c r="D11" s="88">
        <f>Paiements!G12/N11*1000</f>
        <v>411.24171883880746</v>
      </c>
      <c r="E11" s="89">
        <f>Paiements!J12/$N11*1000</f>
        <v>-38.210217863305367</v>
      </c>
      <c r="F11" s="90">
        <f>Paiements!K12/$N11*1000</f>
        <v>0</v>
      </c>
      <c r="G11" s="90">
        <f>Paiements!L12/$N11*1000</f>
        <v>0</v>
      </c>
      <c r="H11" s="91">
        <f t="shared" si="0"/>
        <v>-38.210217863305367</v>
      </c>
      <c r="I11" s="92">
        <f>Paiements!Q12/N11*1000</f>
        <v>16.088788275755473</v>
      </c>
      <c r="J11" s="93">
        <f>Paiements!R12/N11*1000</f>
        <v>389.12028925125753</v>
      </c>
      <c r="K11" s="109">
        <f>Paiements!S12/Paiements_par_habitant!N11*1000</f>
        <v>-2.3429799436525376E-2</v>
      </c>
      <c r="L11" s="93">
        <f>Paiements!T12/Paiements_par_habitant!N11*1000</f>
        <v>389.09685945182099</v>
      </c>
      <c r="N11" s="78">
        <v>38740</v>
      </c>
    </row>
    <row r="12" spans="1:14" s="17" customFormat="1" ht="15" customHeight="1">
      <c r="A12" s="18"/>
      <c r="B12" s="79" t="s">
        <v>63</v>
      </c>
      <c r="C12" s="29">
        <f>Paiements!C13</f>
        <v>68.900000000000006</v>
      </c>
      <c r="D12" s="80">
        <f>Paiements!G13/N12*1000</f>
        <v>-1308.8701117270082</v>
      </c>
      <c r="E12" s="81">
        <f>Paiements!J13/$N12*1000</f>
        <v>-134.659062319529</v>
      </c>
      <c r="F12" s="82">
        <f>Paiements!K13/$N12*1000</f>
        <v>0</v>
      </c>
      <c r="G12" s="82">
        <f>Paiements!L13/$N12*1000</f>
        <v>0</v>
      </c>
      <c r="H12" s="83">
        <f t="shared" si="0"/>
        <v>-134.659062319529</v>
      </c>
      <c r="I12" s="84">
        <f>Paiements!Q13/N12*1000</f>
        <v>-196.79985034719823</v>
      </c>
      <c r="J12" s="85">
        <f>Paiements!R13/N12*1000</f>
        <v>-1640.3290243937354</v>
      </c>
      <c r="K12" s="108">
        <f>Paiements!S13/Paiements_par_habitant!N12*1000</f>
        <v>7.8959128242515986</v>
      </c>
      <c r="L12" s="85">
        <f>Paiements!T13/Paiements_par_habitant!N12*1000</f>
        <v>-1632.4331115694838</v>
      </c>
      <c r="N12" s="86">
        <v>38218</v>
      </c>
    </row>
    <row r="13" spans="1:14" s="17" customFormat="1" ht="15" customHeight="1">
      <c r="A13" s="18"/>
      <c r="B13" s="87" t="s">
        <v>64</v>
      </c>
      <c r="C13" s="20">
        <f>Paiements!C14</f>
        <v>223.8</v>
      </c>
      <c r="D13" s="88">
        <f>Paiements!G14/N13*1000</f>
        <v>1837.9684040521352</v>
      </c>
      <c r="E13" s="89">
        <f>Paiements!J14/$N13*1000</f>
        <v>0</v>
      </c>
      <c r="F13" s="90">
        <f>Paiements!K14/$N13*1000</f>
        <v>0</v>
      </c>
      <c r="G13" s="90">
        <f>Paiements!L14/$N13*1000</f>
        <v>0</v>
      </c>
      <c r="H13" s="91">
        <f t="shared" si="0"/>
        <v>0</v>
      </c>
      <c r="I13" s="92">
        <f>Paiements!Q14/N13*1000</f>
        <v>15.831791297570879</v>
      </c>
      <c r="J13" s="93">
        <f>Paiements!R14/N13*1000</f>
        <v>1853.800195349706</v>
      </c>
      <c r="K13" s="109">
        <f>Paiements!S14/Paiements_par_habitant!N13*1000</f>
        <v>-4.2952483032012498</v>
      </c>
      <c r="L13" s="93">
        <f>Paiements!T14/Paiements_par_habitant!N13*1000</f>
        <v>1849.5049470465049</v>
      </c>
      <c r="N13" s="78">
        <v>104728.66666666701</v>
      </c>
    </row>
    <row r="14" spans="1:14" s="17" customFormat="1" ht="15" customHeight="1">
      <c r="A14" s="18"/>
      <c r="B14" s="79" t="s">
        <v>65</v>
      </c>
      <c r="C14" s="29">
        <f>Paiements!C15</f>
        <v>73.5</v>
      </c>
      <c r="D14" s="80">
        <f>Paiements!G15/N14*1000</f>
        <v>-1017.4845762840952</v>
      </c>
      <c r="E14" s="81">
        <f>Paiements!J15/$N14*1000</f>
        <v>-47.453672312291445</v>
      </c>
      <c r="F14" s="82">
        <f>Paiements!K15/$N14*1000</f>
        <v>0</v>
      </c>
      <c r="G14" s="82">
        <f>Paiements!L15/$N14*1000</f>
        <v>0</v>
      </c>
      <c r="H14" s="83">
        <f t="shared" si="0"/>
        <v>-47.453672312291445</v>
      </c>
      <c r="I14" s="84">
        <f>Paiements!Q15/N14*1000</f>
        <v>-528.92158802559811</v>
      </c>
      <c r="J14" s="85">
        <f>Paiements!R15/N14*1000</f>
        <v>-1593.8598366219844</v>
      </c>
      <c r="K14" s="108">
        <f>Paiements!S15/Paiements_par_habitant!N14*1000</f>
        <v>9.0481494509943285</v>
      </c>
      <c r="L14" s="85">
        <f>Paiements!T15/Paiements_par_habitant!N14*1000</f>
        <v>-1584.8116871709901</v>
      </c>
      <c r="N14" s="86">
        <v>251972</v>
      </c>
    </row>
    <row r="15" spans="1:14" s="17" customFormat="1" ht="15" customHeight="1">
      <c r="A15" s="18"/>
      <c r="B15" s="87" t="s">
        <v>66</v>
      </c>
      <c r="C15" s="20">
        <f>Paiements!C16</f>
        <v>76.2</v>
      </c>
      <c r="D15" s="88">
        <f>Paiements!G16/N15*1000</f>
        <v>-859.21648512111062</v>
      </c>
      <c r="E15" s="89">
        <f>Paiements!J16/$N15*1000</f>
        <v>0</v>
      </c>
      <c r="F15" s="90">
        <f>Paiements!K16/$N15*1000</f>
        <v>0</v>
      </c>
      <c r="G15" s="90">
        <f>Paiements!L16/$N15*1000</f>
        <v>0</v>
      </c>
      <c r="H15" s="91">
        <f t="shared" si="0"/>
        <v>0</v>
      </c>
      <c r="I15" s="92">
        <f>Paiements!Q16/N15*1000</f>
        <v>16.645537361505077</v>
      </c>
      <c r="J15" s="93">
        <f>Paiements!R16/N15*1000</f>
        <v>-842.57094775960547</v>
      </c>
      <c r="K15" s="109">
        <f>Paiements!S16/Paiements_par_habitant!N15*1000</f>
        <v>8.9107186945979002</v>
      </c>
      <c r="L15" s="93">
        <f>Paiements!T16/Paiements_par_habitant!N15*1000</f>
        <v>-833.66022906500757</v>
      </c>
      <c r="N15" s="78">
        <v>246221.33333333299</v>
      </c>
    </row>
    <row r="16" spans="1:14" s="17" customFormat="1" ht="15" customHeight="1">
      <c r="A16" s="18"/>
      <c r="B16" s="79" t="s">
        <v>67</v>
      </c>
      <c r="C16" s="29">
        <f>Paiements!C17</f>
        <v>139.4</v>
      </c>
      <c r="D16" s="80">
        <f>Paiements!G17/N16*1000</f>
        <v>584.94309466602704</v>
      </c>
      <c r="E16" s="81">
        <f>Paiements!J17/$N16*1000</f>
        <v>0</v>
      </c>
      <c r="F16" s="82">
        <f>Paiements!K17/$N16*1000</f>
        <v>-145.72754656190193</v>
      </c>
      <c r="G16" s="82">
        <f>Paiements!L17/$N16*1000</f>
        <v>-108.30448729986317</v>
      </c>
      <c r="H16" s="83">
        <f t="shared" si="0"/>
        <v>-254.03203386176511</v>
      </c>
      <c r="I16" s="84">
        <f>Paiements!Q17/N16*1000</f>
        <v>17.047200535560361</v>
      </c>
      <c r="J16" s="85">
        <f>Paiements!R17/N16*1000</f>
        <v>347.95826133982234</v>
      </c>
      <c r="K16" s="108">
        <f>Paiements!S17/Paiements_par_habitant!N16*1000</f>
        <v>-0.87519741278962593</v>
      </c>
      <c r="L16" s="85">
        <f>Paiements!T17/Paiements_par_habitant!N16*1000</f>
        <v>347.08306392703264</v>
      </c>
      <c r="N16" s="86">
        <v>190734</v>
      </c>
    </row>
    <row r="17" spans="1:25" s="17" customFormat="1" ht="15" customHeight="1">
      <c r="A17" s="18"/>
      <c r="B17" s="87" t="s">
        <v>68</v>
      </c>
      <c r="C17" s="20">
        <f>Paiements!C18</f>
        <v>102.6</v>
      </c>
      <c r="D17" s="88">
        <f>Paiements!G18/N17*1000</f>
        <v>38.600305739382691</v>
      </c>
      <c r="E17" s="89">
        <f>Paiements!J18/$N17*1000</f>
        <v>0</v>
      </c>
      <c r="F17" s="90">
        <f>Paiements!K18/$N17*1000</f>
        <v>0</v>
      </c>
      <c r="G17" s="90">
        <f>Paiements!L18/$N17*1000</f>
        <v>0</v>
      </c>
      <c r="H17" s="91">
        <f t="shared" si="0"/>
        <v>0</v>
      </c>
      <c r="I17" s="92">
        <f>Paiements!Q18/N17*1000</f>
        <v>16.459522436752454</v>
      </c>
      <c r="J17" s="93">
        <f>Paiements!R18/N17*1000</f>
        <v>55.059828176135142</v>
      </c>
      <c r="K17" s="109">
        <f>Paiements!S18/Paiements_par_habitant!N17*1000</f>
        <v>1.2513821667257841</v>
      </c>
      <c r="L17" s="93">
        <f>Paiements!T18/Paiements_par_habitant!N17*1000</f>
        <v>56.311210342860917</v>
      </c>
      <c r="N17" s="78">
        <v>263868.33333333302</v>
      </c>
    </row>
    <row r="18" spans="1:25" s="17" customFormat="1" ht="15" customHeight="1">
      <c r="A18" s="18"/>
      <c r="B18" s="79" t="s">
        <v>69</v>
      </c>
      <c r="C18" s="29">
        <f>Paiements!C19</f>
        <v>96.1</v>
      </c>
      <c r="D18" s="80">
        <f>Paiements!G19/N18*1000</f>
        <v>-49.915880713540702</v>
      </c>
      <c r="E18" s="81">
        <f>Paiements!J19/$N18*1000</f>
        <v>0</v>
      </c>
      <c r="F18" s="82">
        <f>Paiements!K19/$N18*1000</f>
        <v>-35.587382521635696</v>
      </c>
      <c r="G18" s="82">
        <f>Paiements!L19/$N18*1000</f>
        <v>0</v>
      </c>
      <c r="H18" s="83">
        <f t="shared" si="0"/>
        <v>-35.587382521635696</v>
      </c>
      <c r="I18" s="84">
        <f>Paiements!Q19/N18*1000</f>
        <v>-72.854314986029635</v>
      </c>
      <c r="J18" s="85">
        <f>Paiements!R19/N18*1000</f>
        <v>-158.35757822120604</v>
      </c>
      <c r="K18" s="108">
        <f>Paiements!S19/Paiements_par_habitant!N18*1000</f>
        <v>2.2088992302018173</v>
      </c>
      <c r="L18" s="85">
        <f>Paiements!T19/Paiements_par_habitant!N18*1000</f>
        <v>-156.1486789910042</v>
      </c>
      <c r="N18" s="86">
        <v>74152</v>
      </c>
    </row>
    <row r="19" spans="1:25" s="17" customFormat="1" ht="15" customHeight="1">
      <c r="A19" s="18"/>
      <c r="B19" s="87" t="s">
        <v>70</v>
      </c>
      <c r="C19" s="20">
        <f>Paiements!C20</f>
        <v>76</v>
      </c>
      <c r="D19" s="88">
        <f>Paiements!G20/N19*1000</f>
        <v>-870.60368470574315</v>
      </c>
      <c r="E19" s="89">
        <f>Paiements!J20/$N19*1000</f>
        <v>-334.93423734217566</v>
      </c>
      <c r="F19" s="90">
        <f>Paiements!K20/$N19*1000</f>
        <v>0</v>
      </c>
      <c r="G19" s="90">
        <f>Paiements!L20/$N19*1000</f>
        <v>0</v>
      </c>
      <c r="H19" s="91">
        <f t="shared" si="0"/>
        <v>-334.93423734217566</v>
      </c>
      <c r="I19" s="92">
        <f>Paiements!Q20/N19*1000</f>
        <v>17.164509031296824</v>
      </c>
      <c r="J19" s="93">
        <f>Paiements!R20/N19*1000</f>
        <v>-1188.373413016622</v>
      </c>
      <c r="K19" s="109">
        <f>Paiements!S20/Paiements_par_habitant!N19*1000</f>
        <v>8.6659776368007915</v>
      </c>
      <c r="L19" s="93">
        <f>Paiements!T20/Paiements_par_habitant!N19*1000</f>
        <v>-1179.7074353798212</v>
      </c>
      <c r="N19" s="78">
        <v>52550.333333333299</v>
      </c>
    </row>
    <row r="20" spans="1:25" s="17" customFormat="1" ht="15" customHeight="1">
      <c r="A20" s="18"/>
      <c r="B20" s="79" t="s">
        <v>71</v>
      </c>
      <c r="C20" s="29">
        <f>Paiements!C21</f>
        <v>81.099999999999994</v>
      </c>
      <c r="D20" s="80">
        <f>Paiements!G21/N20*1000</f>
        <v>-597.84586280149961</v>
      </c>
      <c r="E20" s="81">
        <f>Paiements!J21/$N20*1000</f>
        <v>-553.03399240001863</v>
      </c>
      <c r="F20" s="82">
        <f>Paiements!K21/$N20*1000</f>
        <v>0</v>
      </c>
      <c r="G20" s="82">
        <f>Paiements!L21/$N20*1000</f>
        <v>0</v>
      </c>
      <c r="H20" s="83">
        <f t="shared" si="0"/>
        <v>-553.03399240001863</v>
      </c>
      <c r="I20" s="84">
        <f>Paiements!Q21/N20*1000</f>
        <v>16.727267587286292</v>
      </c>
      <c r="J20" s="85">
        <f>Paiements!R21/N20*1000</f>
        <v>-1134.1525876142321</v>
      </c>
      <c r="K20" s="108">
        <f>Paiements!S21/Paiements_par_habitant!N20*1000</f>
        <v>8.060400934320695</v>
      </c>
      <c r="L20" s="85">
        <f>Paiements!T21/Paiements_par_habitant!N20*1000</f>
        <v>-1126.0921866799113</v>
      </c>
      <c r="N20" s="86">
        <v>14779.333333333299</v>
      </c>
    </row>
    <row r="21" spans="1:25" s="17" customFormat="1" ht="15" customHeight="1">
      <c r="A21" s="18"/>
      <c r="B21" s="87" t="s">
        <v>72</v>
      </c>
      <c r="C21" s="20">
        <f>Paiements!C22</f>
        <v>76.099999999999994</v>
      </c>
      <c r="D21" s="88">
        <f>Paiements!G22/N21*1000</f>
        <v>-864.90325589405984</v>
      </c>
      <c r="E21" s="89">
        <f>Paiements!J22/$N21*1000</f>
        <v>-4.3203926905325529</v>
      </c>
      <c r="F21" s="90">
        <f>Paiements!K22/$N21*1000</f>
        <v>0</v>
      </c>
      <c r="G21" s="90">
        <f>Paiements!L22/$N21*1000</f>
        <v>0</v>
      </c>
      <c r="H21" s="91">
        <f t="shared" si="0"/>
        <v>-4.3203926905325529</v>
      </c>
      <c r="I21" s="92">
        <f>Paiements!Q22/N21*1000</f>
        <v>16.490573746440724</v>
      </c>
      <c r="J21" s="93">
        <f>Paiements!R22/N21*1000</f>
        <v>-852.73307483815154</v>
      </c>
      <c r="K21" s="109">
        <f>Paiements!S22/Paiements_par_habitant!N21*1000</f>
        <v>-63.297572434134445</v>
      </c>
      <c r="L21" s="93">
        <f>Paiements!T22/Paiements_par_habitant!N21*1000</f>
        <v>-916.03064727228616</v>
      </c>
      <c r="N21" s="78">
        <v>459391</v>
      </c>
    </row>
    <row r="22" spans="1:25" s="17" customFormat="1" ht="15" customHeight="1">
      <c r="A22" s="18"/>
      <c r="B22" s="79" t="s">
        <v>73</v>
      </c>
      <c r="C22" s="29">
        <f>Paiements!C23</f>
        <v>80.599999999999994</v>
      </c>
      <c r="D22" s="80">
        <f>Paiements!G23/N22*1000</f>
        <v>-622.9175730652729</v>
      </c>
      <c r="E22" s="81">
        <f>Paiements!J23/$N22*1000</f>
        <v>-716.07948061640298</v>
      </c>
      <c r="F22" s="82">
        <f>Paiements!K23/$N22*1000</f>
        <v>0</v>
      </c>
      <c r="G22" s="82">
        <f>Paiements!L23/$N22*1000</f>
        <v>0</v>
      </c>
      <c r="H22" s="83">
        <f t="shared" si="0"/>
        <v>-716.07948061640298</v>
      </c>
      <c r="I22" s="84">
        <f>Paiements!Q23/N22*1000</f>
        <v>16.647663664872571</v>
      </c>
      <c r="J22" s="85">
        <f>Paiements!R23/N22*1000</f>
        <v>-1322.3493900168032</v>
      </c>
      <c r="K22" s="108">
        <f>Paiements!S23/Paiements_par_habitant!N22*1000</f>
        <v>7.5790363489444905</v>
      </c>
      <c r="L22" s="85">
        <f>Paiements!T23/Paiements_par_habitant!N22*1000</f>
        <v>-1314.7703536678587</v>
      </c>
      <c r="N22" s="86">
        <v>191370.33333333299</v>
      </c>
    </row>
    <row r="23" spans="1:25" s="17" customFormat="1" ht="15" customHeight="1">
      <c r="A23" s="18"/>
      <c r="B23" s="87" t="s">
        <v>74</v>
      </c>
      <c r="C23" s="20">
        <f>Paiements!C24</f>
        <v>88.8</v>
      </c>
      <c r="D23" s="88">
        <f>Paiements!G24/N23*1000</f>
        <v>-262.45907087731644</v>
      </c>
      <c r="E23" s="89">
        <f>Paiements!J24/$N23*1000</f>
        <v>0</v>
      </c>
      <c r="F23" s="90">
        <f>Paiements!K24/$N23*1000</f>
        <v>0</v>
      </c>
      <c r="G23" s="90">
        <f>Paiements!L24/$N23*1000</f>
        <v>0</v>
      </c>
      <c r="H23" s="91">
        <f t="shared" si="0"/>
        <v>0</v>
      </c>
      <c r="I23" s="92">
        <f>Paiements!Q24/N23*1000</f>
        <v>16.217427487488727</v>
      </c>
      <c r="J23" s="93">
        <f>Paiements!R24/N23*1000</f>
        <v>-246.24164338982777</v>
      </c>
      <c r="K23" s="109">
        <f>Paiements!S24/Paiements_par_habitant!N23*1000</f>
        <v>6.0943785783691053</v>
      </c>
      <c r="L23" s="93">
        <f>Paiements!T24/Paiements_par_habitant!N23*1000</f>
        <v>-240.14726481145868</v>
      </c>
      <c r="N23" s="78">
        <v>563149</v>
      </c>
    </row>
    <row r="24" spans="1:25" s="17" customFormat="1" ht="15" customHeight="1">
      <c r="A24" s="18"/>
      <c r="B24" s="79" t="s">
        <v>75</v>
      </c>
      <c r="C24" s="29">
        <f>Paiements!C25</f>
        <v>73.400000000000006</v>
      </c>
      <c r="D24" s="80">
        <f>Paiements!G25/N24*1000</f>
        <v>-1023.5319786389905</v>
      </c>
      <c r="E24" s="81">
        <f>Paiements!J25/$N24*1000</f>
        <v>-16.011998059888587</v>
      </c>
      <c r="F24" s="82">
        <f>Paiements!K25/$N24*1000</f>
        <v>0</v>
      </c>
      <c r="G24" s="82">
        <f>Paiements!L25/$N24*1000</f>
        <v>0</v>
      </c>
      <c r="H24" s="83">
        <f t="shared" si="0"/>
        <v>-16.011998059888587</v>
      </c>
      <c r="I24" s="84">
        <f>Paiements!Q25/N24*1000</f>
        <v>16.504954190886217</v>
      </c>
      <c r="J24" s="85">
        <f>Paiements!R25/N24*1000</f>
        <v>-1023.0390225079929</v>
      </c>
      <c r="K24" s="108">
        <f>Paiements!S25/Paiements_par_habitant!N24*1000</f>
        <v>9.3423576431162321</v>
      </c>
      <c r="L24" s="85">
        <f>Paiements!T25/Paiements_par_habitant!N24*1000</f>
        <v>-1013.6966648648767</v>
      </c>
      <c r="N24" s="86">
        <v>232811.66666666701</v>
      </c>
    </row>
    <row r="25" spans="1:25" s="17" customFormat="1" ht="15" customHeight="1">
      <c r="A25" s="18"/>
      <c r="B25" s="87" t="s">
        <v>76</v>
      </c>
      <c r="C25" s="20">
        <f>Paiements!C26</f>
        <v>95.9</v>
      </c>
      <c r="D25" s="88">
        <f>Paiements!G26/N25*1000</f>
        <v>-54.002033209920462</v>
      </c>
      <c r="E25" s="89">
        <f>Paiements!J26/$N25*1000</f>
        <v>-43.024293967174231</v>
      </c>
      <c r="F25" s="90">
        <f>Paiements!K26/$N25*1000</f>
        <v>-55.429941028492948</v>
      </c>
      <c r="G25" s="90">
        <f>Paiements!L26/$N25*1000</f>
        <v>0</v>
      </c>
      <c r="H25" s="91">
        <f t="shared" si="0"/>
        <v>-98.454234995667179</v>
      </c>
      <c r="I25" s="92">
        <f>Paiements!Q26/N25*1000</f>
        <v>16.240913792861768</v>
      </c>
      <c r="J25" s="93">
        <f>Paiements!R26/N25*1000</f>
        <v>-136.21535441272584</v>
      </c>
      <c r="K25" s="109">
        <f>Paiements!S26/Paiements_par_habitant!N25*1000</f>
        <v>1.6809764239607001</v>
      </c>
      <c r="L25" s="93">
        <f>Paiements!T26/Paiements_par_habitant!N25*1000</f>
        <v>-134.53437798876513</v>
      </c>
      <c r="N25" s="78">
        <v>319353.33333333302</v>
      </c>
    </row>
    <row r="26" spans="1:25" s="17" customFormat="1" ht="15" customHeight="1">
      <c r="A26" s="18"/>
      <c r="B26" s="79" t="s">
        <v>77</v>
      </c>
      <c r="C26" s="29">
        <f>Paiements!C27</f>
        <v>101.5</v>
      </c>
      <c r="D26" s="80">
        <f>Paiements!G27/N26*1000</f>
        <v>22.269407157336101</v>
      </c>
      <c r="E26" s="81">
        <f>Paiements!J27/$N26*1000</f>
        <v>0</v>
      </c>
      <c r="F26" s="82">
        <f>Paiements!K27/$N26*1000</f>
        <v>-72.430656474194521</v>
      </c>
      <c r="G26" s="82">
        <f>Paiements!L27/$N26*1000</f>
        <v>-5.0225324724105604</v>
      </c>
      <c r="H26" s="83">
        <f t="shared" si="0"/>
        <v>-77.453188946605081</v>
      </c>
      <c r="I26" s="84">
        <f>Paiements!Q27/N26*1000</f>
        <v>16.174288018139087</v>
      </c>
      <c r="J26" s="85">
        <f>Paiements!R27/N26*1000</f>
        <v>-39.009493771129897</v>
      </c>
      <c r="K26" s="108">
        <f>Paiements!S27/Paiements_par_habitant!N26*1000</f>
        <v>0.65643964157017543</v>
      </c>
      <c r="L26" s="85">
        <f>Paiements!T27/Paiements_par_habitant!N26*1000</f>
        <v>-38.353054129559716</v>
      </c>
      <c r="N26" s="86">
        <v>656153.66666666698</v>
      </c>
    </row>
    <row r="27" spans="1:25" s="17" customFormat="1" ht="15" customHeight="1">
      <c r="A27" s="18"/>
      <c r="B27" s="87" t="s">
        <v>78</v>
      </c>
      <c r="C27" s="20">
        <f>Paiements!C28</f>
        <v>68.099999999999994</v>
      </c>
      <c r="D27" s="88">
        <f>Paiements!G28/N27*1000</f>
        <v>-1362.2309865297548</v>
      </c>
      <c r="E27" s="89">
        <f>Paiements!J28/$N27*1000</f>
        <v>-243.71541027426423</v>
      </c>
      <c r="F27" s="90">
        <f>Paiements!K28/$N27*1000</f>
        <v>0</v>
      </c>
      <c r="G27" s="90">
        <f>Paiements!L28/$N27*1000</f>
        <v>0</v>
      </c>
      <c r="H27" s="91">
        <f t="shared" si="0"/>
        <v>-243.71541027426423</v>
      </c>
      <c r="I27" s="92">
        <f>Paiements!Q28/N27*1000</f>
        <v>16.09704278782721</v>
      </c>
      <c r="J27" s="93">
        <f>Paiements!R28/N27*1000</f>
        <v>-1589.8493540161919</v>
      </c>
      <c r="K27" s="109">
        <f>Paiements!S28/Paiements_par_habitant!N27*1000</f>
        <v>10.101044496475314</v>
      </c>
      <c r="L27" s="93">
        <f>Paiements!T28/Paiements_par_habitant!N27*1000</f>
        <v>-1579.7483095197165</v>
      </c>
      <c r="N27" s="78">
        <v>286555.33333333302</v>
      </c>
    </row>
    <row r="28" spans="1:25" s="17" customFormat="1" ht="15" customHeight="1">
      <c r="A28" s="18"/>
      <c r="B28" s="79" t="s">
        <v>79</v>
      </c>
      <c r="C28" s="29">
        <f>Paiements!C29</f>
        <v>97.5</v>
      </c>
      <c r="D28" s="80">
        <f>Paiements!G29/N28*1000</f>
        <v>-24.796567009983637</v>
      </c>
      <c r="E28" s="81">
        <f>Paiements!J29/$N28*1000</f>
        <v>-135.35960161886581</v>
      </c>
      <c r="F28" s="82">
        <f>Paiements!K29/$N28*1000</f>
        <v>-70.250357172109986</v>
      </c>
      <c r="G28" s="82">
        <f>Paiements!L29/$N28*1000</f>
        <v>0</v>
      </c>
      <c r="H28" s="83">
        <f t="shared" si="0"/>
        <v>-205.60995879097578</v>
      </c>
      <c r="I28" s="84">
        <f>Paiements!Q29/N28*1000</f>
        <v>-628.43100232169559</v>
      </c>
      <c r="J28" s="85">
        <f>Paiements!R29/N28*1000</f>
        <v>-858.83752812265504</v>
      </c>
      <c r="K28" s="108">
        <f>Paiements!S29/Paiements_par_habitant!N28*1000</f>
        <v>2.0186082119214648</v>
      </c>
      <c r="L28" s="85">
        <f>Paiements!T29/Paiements_par_habitant!N28*1000</f>
        <v>-856.8189199107336</v>
      </c>
      <c r="N28" s="86">
        <v>168702</v>
      </c>
    </row>
    <row r="29" spans="1:25" s="17" customFormat="1" ht="15" customHeight="1">
      <c r="A29" s="18"/>
      <c r="B29" s="87" t="s">
        <v>80</v>
      </c>
      <c r="C29" s="20">
        <f>Paiements!C30</f>
        <v>151.19999999999999</v>
      </c>
      <c r="D29" s="88">
        <f>Paiements!G30/N29*1000</f>
        <v>760.12909763707239</v>
      </c>
      <c r="E29" s="89">
        <f>Paiements!J30/$N29*1000</f>
        <v>0</v>
      </c>
      <c r="F29" s="90">
        <f>Paiements!K30/$N29*1000</f>
        <v>-191.50013345284438</v>
      </c>
      <c r="G29" s="90">
        <f>Paiements!L30/$N29*1000</f>
        <v>-72.067169263222141</v>
      </c>
      <c r="H29" s="91">
        <f t="shared" si="0"/>
        <v>-263.56730271606654</v>
      </c>
      <c r="I29" s="92">
        <f>Paiements!Q30/N29*1000</f>
        <v>15.95437649758558</v>
      </c>
      <c r="J29" s="93">
        <f>Paiements!R30/N29*1000</f>
        <v>512.5161714185914</v>
      </c>
      <c r="K29" s="109">
        <f>Paiements!S30/Paiements_par_habitant!N29*1000</f>
        <v>-1.5406781273544332</v>
      </c>
      <c r="L29" s="93">
        <f>Paiements!T30/Paiements_par_habitant!N29*1000</f>
        <v>510.97549329123706</v>
      </c>
      <c r="M29" s="18"/>
      <c r="N29" s="78">
        <v>432290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15" customHeight="1">
      <c r="A30" s="94"/>
      <c r="B30" s="95" t="s">
        <v>81</v>
      </c>
      <c r="C30" s="96">
        <f>Paiements!C31</f>
        <v>68.7</v>
      </c>
      <c r="D30" s="97">
        <f>Paiements!G31/N30*1000</f>
        <v>-1322.1374230353892</v>
      </c>
      <c r="E30" s="113">
        <f>Paiements!J31/$N30*1000</f>
        <v>-62.343915205084741</v>
      </c>
      <c r="F30" s="114">
        <f>Paiements!K31/$N30*1000</f>
        <v>0</v>
      </c>
      <c r="G30" s="114">
        <f>Paiements!L31/$N30*1000</f>
        <v>0</v>
      </c>
      <c r="H30" s="115">
        <f t="shared" si="0"/>
        <v>-62.343915205084741</v>
      </c>
      <c r="I30" s="98">
        <f>Paiements!Q31/N30*1000</f>
        <v>-268.72273021695065</v>
      </c>
      <c r="J30" s="99">
        <f>Paiements!R31/N30*1000</f>
        <v>-1653.2040684574245</v>
      </c>
      <c r="K30" s="110">
        <f>Paiements!S31/Paiements_par_habitant!N30*1000</f>
        <v>10.203563358736377</v>
      </c>
      <c r="L30" s="99">
        <f>Paiements!T31/Paiements_par_habitant!N30*1000</f>
        <v>-1643.0005050986883</v>
      </c>
      <c r="M30" s="18"/>
      <c r="N30" s="100">
        <v>67902.333333333299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B31" s="101" t="s">
        <v>82</v>
      </c>
    </row>
  </sheetData>
  <mergeCells count="9">
    <mergeCell ref="C3:C4"/>
    <mergeCell ref="K3:K4"/>
    <mergeCell ref="L3:L4"/>
    <mergeCell ref="B1:L1"/>
    <mergeCell ref="N3:N4"/>
    <mergeCell ref="J3:J4"/>
    <mergeCell ref="I3:I4"/>
    <mergeCell ref="E3:H3"/>
    <mergeCell ref="D3:D4"/>
  </mergeCells>
  <conditionalFormatting sqref="N5:N30">
    <cfRule type="expression" dxfId="0" priority="1" stopIfTrue="1">
      <formula>ISBLANK(N5)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