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5" windowWidth="18780" windowHeight="11760"/>
  </bookViews>
  <sheets>
    <sheet name="Info" sheetId="1" r:id="rId1"/>
    <sheet name="PP" sheetId="2" r:id="rId2"/>
    <sheet name="RIS" sheetId="3" r:id="rId3"/>
    <sheet name="Fortunes" sheetId="4" r:id="rId4"/>
    <sheet name="PM" sheetId="5" r:id="rId5"/>
    <sheet name="REPART" sheetId="6" r:id="rId6"/>
    <sheet name="AFA_totale" sheetId="7" r:id="rId7"/>
    <sheet name="AFA_par_habitant" sheetId="8" r:id="rId8"/>
    <sheet name="AFA_pou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C31"/>
  <c r="H5"/>
  <c r="G5"/>
  <c r="F5"/>
  <c r="E5"/>
  <c r="D5"/>
  <c r="C5"/>
  <c r="I1"/>
  <c r="E1"/>
  <c r="B1"/>
  <c r="F32" i="7"/>
  <c r="F32" i="8" s="1"/>
  <c r="D32" i="7"/>
  <c r="D32" i="8" s="1"/>
  <c r="D31" i="7"/>
  <c r="F30"/>
  <c r="F30" i="8" s="1"/>
  <c r="D30" i="7"/>
  <c r="D30" i="8" s="1"/>
  <c r="D29" i="7"/>
  <c r="F28"/>
  <c r="F28" i="8" s="1"/>
  <c r="D28" i="7"/>
  <c r="D28" i="8" s="1"/>
  <c r="D27" i="7"/>
  <c r="F26"/>
  <c r="F26" i="8" s="1"/>
  <c r="D26" i="7"/>
  <c r="D26" i="8" s="1"/>
  <c r="D25" i="7"/>
  <c r="F24"/>
  <c r="F24" i="8" s="1"/>
  <c r="D24" i="7"/>
  <c r="D24" i="8" s="1"/>
  <c r="D23" i="7"/>
  <c r="F22"/>
  <c r="F22" i="8" s="1"/>
  <c r="D22" i="7"/>
  <c r="D22" i="8" s="1"/>
  <c r="D21" i="7"/>
  <c r="F20"/>
  <c r="F20" i="8" s="1"/>
  <c r="D20" i="7"/>
  <c r="D20" i="8" s="1"/>
  <c r="D19" i="7"/>
  <c r="F18"/>
  <c r="F18" i="8" s="1"/>
  <c r="D18" i="7"/>
  <c r="D18" i="8" s="1"/>
  <c r="D17" i="7"/>
  <c r="F16"/>
  <c r="F16" i="8" s="1"/>
  <c r="D16" i="7"/>
  <c r="D16" i="8" s="1"/>
  <c r="D15" i="7"/>
  <c r="F14"/>
  <c r="F14" i="8" s="1"/>
  <c r="D14" i="7"/>
  <c r="D14" i="8" s="1"/>
  <c r="D13" i="7"/>
  <c r="F12"/>
  <c r="F12" i="8" s="1"/>
  <c r="D12" i="7"/>
  <c r="D12" i="8" s="1"/>
  <c r="D11" i="7"/>
  <c r="E10"/>
  <c r="D10"/>
  <c r="D10" i="8" s="1"/>
  <c r="E9" i="7"/>
  <c r="D9"/>
  <c r="C9"/>
  <c r="E8"/>
  <c r="D8"/>
  <c r="D8" i="8" s="1"/>
  <c r="E7" i="7"/>
  <c r="D7"/>
  <c r="C7"/>
  <c r="H5"/>
  <c r="G5"/>
  <c r="F5"/>
  <c r="E5"/>
  <c r="D5"/>
  <c r="C5"/>
  <c r="H1"/>
  <c r="D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E1"/>
  <c r="B1"/>
  <c r="C35" i="5"/>
  <c r="B35"/>
  <c r="D34"/>
  <c r="D33"/>
  <c r="F31" i="7" s="1"/>
  <c r="F31" i="8" s="1"/>
  <c r="D32" i="5"/>
  <c r="D31"/>
  <c r="F29" i="7" s="1"/>
  <c r="F29" i="8" s="1"/>
  <c r="D30" i="5"/>
  <c r="D29"/>
  <c r="F27" i="7" s="1"/>
  <c r="F27" i="8" s="1"/>
  <c r="D28" i="5"/>
  <c r="D27"/>
  <c r="F25" i="7" s="1"/>
  <c r="F25" i="8" s="1"/>
  <c r="D26" i="5"/>
  <c r="D25"/>
  <c r="F23" i="7" s="1"/>
  <c r="F23" i="8" s="1"/>
  <c r="D24" i="5"/>
  <c r="D23"/>
  <c r="F21" i="7" s="1"/>
  <c r="F21" i="8" s="1"/>
  <c r="D22" i="5"/>
  <c r="D21"/>
  <c r="F19" i="7" s="1"/>
  <c r="F19" i="8" s="1"/>
  <c r="D20" i="5"/>
  <c r="D19"/>
  <c r="F17" i="7" s="1"/>
  <c r="F17" i="8" s="1"/>
  <c r="D18" i="5"/>
  <c r="D17"/>
  <c r="F15" i="7" s="1"/>
  <c r="F15" i="8" s="1"/>
  <c r="D16" i="5"/>
  <c r="D15"/>
  <c r="F13" i="7" s="1"/>
  <c r="F13" i="8" s="1"/>
  <c r="D14" i="5"/>
  <c r="D13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2"/>
  <c r="A1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C12"/>
  <c r="D11"/>
  <c r="C11"/>
  <c r="D10"/>
  <c r="C10"/>
  <c r="D9"/>
  <c r="D35" s="1"/>
  <c r="C9"/>
  <c r="D3"/>
  <c r="A1"/>
  <c r="C33" i="3"/>
  <c r="C5"/>
  <c r="C3"/>
  <c r="B2"/>
  <c r="B1"/>
  <c r="I33" i="2"/>
  <c r="H33"/>
  <c r="G33"/>
  <c r="F33"/>
  <c r="E33"/>
  <c r="D33"/>
  <c r="C33"/>
  <c r="J32"/>
  <c r="J31"/>
  <c r="C31" i="7" s="1"/>
  <c r="J30" i="2"/>
  <c r="J29"/>
  <c r="C29" i="7" s="1"/>
  <c r="C29" i="8" s="1"/>
  <c r="J27" i="2"/>
  <c r="C27" i="7" s="1"/>
  <c r="C27" i="8" s="1"/>
  <c r="J26" i="2"/>
  <c r="J25"/>
  <c r="C25" i="7" s="1"/>
  <c r="C25" i="8" s="1"/>
  <c r="J24" i="2"/>
  <c r="J23"/>
  <c r="C23" i="7" s="1"/>
  <c r="C23" i="8" s="1"/>
  <c r="J22" i="2"/>
  <c r="J21"/>
  <c r="C21" i="7" s="1"/>
  <c r="C21" i="8" s="1"/>
  <c r="J20" i="2"/>
  <c r="J19"/>
  <c r="C19" i="7" s="1"/>
  <c r="C19" i="8" s="1"/>
  <c r="J18" i="2"/>
  <c r="J17"/>
  <c r="C17" i="7" s="1"/>
  <c r="C17" i="8" s="1"/>
  <c r="J16" i="2"/>
  <c r="J15"/>
  <c r="C15" i="7" s="1"/>
  <c r="C15" i="8" s="1"/>
  <c r="J14" i="2"/>
  <c r="J13"/>
  <c r="C13" i="7" s="1"/>
  <c r="C13" i="8" s="1"/>
  <c r="J12" i="2"/>
  <c r="J11"/>
  <c r="C11" i="7" s="1"/>
  <c r="C11" i="8" s="1"/>
  <c r="J10" i="2"/>
  <c r="G10" i="6" s="1"/>
  <c r="H10" s="1"/>
  <c r="J9" i="2"/>
  <c r="G9" i="6" s="1"/>
  <c r="H9" s="1"/>
  <c r="J8" i="2"/>
  <c r="G8" i="6" s="1"/>
  <c r="H8" s="1"/>
  <c r="J7" i="2"/>
  <c r="G7" i="6" s="1"/>
  <c r="H7" s="1"/>
  <c r="J1" i="2"/>
  <c r="B1"/>
  <c r="A4" i="1"/>
  <c r="A2" i="9" s="1"/>
  <c r="A3" i="1"/>
  <c r="C12" i="7" l="1"/>
  <c r="G12" i="6"/>
  <c r="H12" s="1"/>
  <c r="I12" s="1"/>
  <c r="G12" i="7" s="1"/>
  <c r="C14"/>
  <c r="G14" i="6"/>
  <c r="H14" s="1"/>
  <c r="I14" s="1"/>
  <c r="G14" i="7" s="1"/>
  <c r="C16"/>
  <c r="G16" i="6"/>
  <c r="H16" s="1"/>
  <c r="I16" s="1"/>
  <c r="G16" i="7" s="1"/>
  <c r="C18"/>
  <c r="G18" i="6"/>
  <c r="H18" s="1"/>
  <c r="I18" s="1"/>
  <c r="G18" i="7" s="1"/>
  <c r="C20"/>
  <c r="G20" i="6"/>
  <c r="H20" s="1"/>
  <c r="I20" s="1"/>
  <c r="G20" i="7" s="1"/>
  <c r="C22"/>
  <c r="G22" i="6"/>
  <c r="H22" s="1"/>
  <c r="I22" s="1"/>
  <c r="G22" i="7" s="1"/>
  <c r="C24"/>
  <c r="G24" i="6"/>
  <c r="H24" s="1"/>
  <c r="I24" s="1"/>
  <c r="G24" i="7" s="1"/>
  <c r="C26"/>
  <c r="G26" i="6"/>
  <c r="H26" s="1"/>
  <c r="I26" s="1"/>
  <c r="G26" i="7" s="1"/>
  <c r="C28"/>
  <c r="G28" i="6"/>
  <c r="H28" s="1"/>
  <c r="I28" s="1"/>
  <c r="G28" i="7" s="1"/>
  <c r="C30"/>
  <c r="G30" i="6"/>
  <c r="H30" s="1"/>
  <c r="I30" s="1"/>
  <c r="G30" i="7" s="1"/>
  <c r="C32"/>
  <c r="G32" i="6"/>
  <c r="H32" s="1"/>
  <c r="I32" s="1"/>
  <c r="G32" i="7" s="1"/>
  <c r="E33"/>
  <c r="E7" i="8"/>
  <c r="E9"/>
  <c r="D11"/>
  <c r="D13"/>
  <c r="D15"/>
  <c r="D17"/>
  <c r="D19"/>
  <c r="D21"/>
  <c r="D23"/>
  <c r="D25"/>
  <c r="D27"/>
  <c r="D29"/>
  <c r="D31"/>
  <c r="E1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7"/>
  <c r="F33" i="7"/>
  <c r="F33" i="8" s="1"/>
  <c r="J33" i="2"/>
  <c r="C8" i="7"/>
  <c r="C10"/>
  <c r="D33"/>
  <c r="C9" i="8"/>
  <c r="E10"/>
  <c r="D35" i="5"/>
  <c r="I7" i="6"/>
  <c r="I8"/>
  <c r="G8" i="7" s="1"/>
  <c r="I9" i="6"/>
  <c r="G9" i="7" s="1"/>
  <c r="I10" i="6"/>
  <c r="G10" i="7" s="1"/>
  <c r="I15" i="6"/>
  <c r="G15" i="7" s="1"/>
  <c r="I23" i="6"/>
  <c r="G23" i="7" s="1"/>
  <c r="I31" i="6"/>
  <c r="G31" i="7" s="1"/>
  <c r="E33" i="6"/>
  <c r="C7" i="8"/>
  <c r="E8"/>
  <c r="E12"/>
  <c r="D7"/>
  <c r="D9"/>
  <c r="G1" i="2"/>
  <c r="A2" i="4"/>
  <c r="G11" i="6"/>
  <c r="H11" s="1"/>
  <c r="I11" s="1"/>
  <c r="G11" i="7" s="1"/>
  <c r="G13" i="6"/>
  <c r="H13" s="1"/>
  <c r="I13" s="1"/>
  <c r="G13" i="7" s="1"/>
  <c r="G15" i="6"/>
  <c r="H15" s="1"/>
  <c r="G17"/>
  <c r="H17" s="1"/>
  <c r="I17" s="1"/>
  <c r="G17" i="7" s="1"/>
  <c r="G19" i="6"/>
  <c r="H19" s="1"/>
  <c r="I19" s="1"/>
  <c r="G19" i="7" s="1"/>
  <c r="G21" i="6"/>
  <c r="H21" s="1"/>
  <c r="I21" s="1"/>
  <c r="G21" i="7" s="1"/>
  <c r="G23" i="6"/>
  <c r="H23" s="1"/>
  <c r="G25"/>
  <c r="H25" s="1"/>
  <c r="I25" s="1"/>
  <c r="G25" i="7" s="1"/>
  <c r="G27" i="6"/>
  <c r="H27" s="1"/>
  <c r="I27" s="1"/>
  <c r="G27" i="7" s="1"/>
  <c r="G29" i="6"/>
  <c r="H29" s="1"/>
  <c r="I29" s="1"/>
  <c r="G29" i="7" s="1"/>
  <c r="G31" i="6"/>
  <c r="H31" s="1"/>
  <c r="G29" i="8" l="1"/>
  <c r="H29" i="7"/>
  <c r="G25" i="8"/>
  <c r="H25" i="7"/>
  <c r="G21" i="8"/>
  <c r="H21" i="7"/>
  <c r="G17" i="8"/>
  <c r="H17" i="7"/>
  <c r="G13" i="8"/>
  <c r="H13" i="7"/>
  <c r="G32" i="8"/>
  <c r="G30"/>
  <c r="G28"/>
  <c r="G26"/>
  <c r="G24"/>
  <c r="G22"/>
  <c r="G20"/>
  <c r="G18"/>
  <c r="G16"/>
  <c r="G14"/>
  <c r="G12"/>
  <c r="G31"/>
  <c r="G27"/>
  <c r="G23"/>
  <c r="G19"/>
  <c r="G15"/>
  <c r="G11"/>
  <c r="G9"/>
  <c r="G7" i="7"/>
  <c r="I33" i="6"/>
  <c r="D33" i="8"/>
  <c r="C10"/>
  <c r="H10" i="7"/>
  <c r="C8" i="8"/>
  <c r="H8" i="7"/>
  <c r="E33" i="8"/>
  <c r="G10"/>
  <c r="G9" i="9"/>
  <c r="G8" i="8"/>
  <c r="C32"/>
  <c r="H32" i="7"/>
  <c r="C30" i="8"/>
  <c r="H30" i="7"/>
  <c r="C28" i="8"/>
  <c r="H28" i="7"/>
  <c r="C26" i="8"/>
  <c r="H26" i="7"/>
  <c r="C24" i="8"/>
  <c r="H24" i="7"/>
  <c r="C22" i="8"/>
  <c r="H22" i="7"/>
  <c r="C20" i="8"/>
  <c r="H20" i="7"/>
  <c r="C18" i="8"/>
  <c r="H18" i="7"/>
  <c r="C16" i="8"/>
  <c r="H16" i="7"/>
  <c r="C14" i="8"/>
  <c r="H14" i="7"/>
  <c r="C12" i="8"/>
  <c r="H12" i="7"/>
  <c r="G33" i="6"/>
  <c r="H33" s="1"/>
  <c r="H31" i="7"/>
  <c r="H27"/>
  <c r="H23"/>
  <c r="H19"/>
  <c r="H15"/>
  <c r="H11"/>
  <c r="H9"/>
  <c r="C33"/>
  <c r="C33" i="8" l="1"/>
  <c r="E10" i="9"/>
  <c r="H11" i="8"/>
  <c r="F10" i="9"/>
  <c r="C10"/>
  <c r="B10"/>
  <c r="D10"/>
  <c r="E18"/>
  <c r="H19" i="8"/>
  <c r="F18" i="9"/>
  <c r="C18"/>
  <c r="B18"/>
  <c r="D18"/>
  <c r="E26"/>
  <c r="H27" i="8"/>
  <c r="F26" i="9"/>
  <c r="C26"/>
  <c r="B26"/>
  <c r="D26"/>
  <c r="F13"/>
  <c r="H14" i="8"/>
  <c r="E13" i="9"/>
  <c r="C13"/>
  <c r="D13"/>
  <c r="F17"/>
  <c r="H18" i="8"/>
  <c r="E17" i="9"/>
  <c r="C17"/>
  <c r="D17"/>
  <c r="F21"/>
  <c r="H22" i="8"/>
  <c r="E21" i="9"/>
  <c r="C21"/>
  <c r="D21"/>
  <c r="F25"/>
  <c r="H26" i="8"/>
  <c r="E25" i="9"/>
  <c r="C25"/>
  <c r="D25"/>
  <c r="F29"/>
  <c r="H30" i="8"/>
  <c r="E29" i="9"/>
  <c r="C29"/>
  <c r="D29"/>
  <c r="F7"/>
  <c r="H8" i="8"/>
  <c r="E7" i="9"/>
  <c r="D7"/>
  <c r="C7"/>
  <c r="E12"/>
  <c r="H13" i="8"/>
  <c r="F12" i="9"/>
  <c r="B12"/>
  <c r="C12"/>
  <c r="D12"/>
  <c r="E20"/>
  <c r="H21" i="8"/>
  <c r="F20" i="9"/>
  <c r="B20"/>
  <c r="C20"/>
  <c r="D20"/>
  <c r="E28"/>
  <c r="H29" i="8"/>
  <c r="F28" i="9"/>
  <c r="B28"/>
  <c r="C28"/>
  <c r="D28"/>
  <c r="E8"/>
  <c r="H9" i="8"/>
  <c r="F8" i="9"/>
  <c r="D8"/>
  <c r="C8"/>
  <c r="B8"/>
  <c r="E14"/>
  <c r="H15" i="8"/>
  <c r="F14" i="9"/>
  <c r="C14"/>
  <c r="D14"/>
  <c r="B14"/>
  <c r="E22"/>
  <c r="H23" i="8"/>
  <c r="F22" i="9"/>
  <c r="C22"/>
  <c r="D22"/>
  <c r="B22"/>
  <c r="E30"/>
  <c r="H31" i="8"/>
  <c r="F30" i="9"/>
  <c r="C30"/>
  <c r="D30"/>
  <c r="B30"/>
  <c r="F11"/>
  <c r="H12" i="8"/>
  <c r="E11" i="9"/>
  <c r="D11"/>
  <c r="C11"/>
  <c r="F15"/>
  <c r="H16" i="8"/>
  <c r="E15" i="9"/>
  <c r="D15"/>
  <c r="C15"/>
  <c r="F19"/>
  <c r="H20" i="8"/>
  <c r="E19" i="9"/>
  <c r="D19"/>
  <c r="C19"/>
  <c r="F23"/>
  <c r="H24" i="8"/>
  <c r="E23" i="9"/>
  <c r="D23"/>
  <c r="C23"/>
  <c r="F27"/>
  <c r="H28" i="8"/>
  <c r="E27" i="9"/>
  <c r="D27"/>
  <c r="C27"/>
  <c r="F31"/>
  <c r="H32" i="8"/>
  <c r="E31" i="9"/>
  <c r="D31"/>
  <c r="C31"/>
  <c r="F9"/>
  <c r="H10" i="8"/>
  <c r="E9" i="9"/>
  <c r="C9"/>
  <c r="D9"/>
  <c r="G33" i="7"/>
  <c r="G7" i="8"/>
  <c r="H7" i="7"/>
  <c r="E16" i="9"/>
  <c r="H17" i="8"/>
  <c r="F16" i="9"/>
  <c r="B16"/>
  <c r="C16"/>
  <c r="D16"/>
  <c r="E24"/>
  <c r="H25" i="8"/>
  <c r="F24" i="9"/>
  <c r="B24"/>
  <c r="C24"/>
  <c r="D24"/>
  <c r="B13"/>
  <c r="B17"/>
  <c r="B21"/>
  <c r="B25"/>
  <c r="B29"/>
  <c r="B7"/>
  <c r="G13"/>
  <c r="G17"/>
  <c r="G21"/>
  <c r="G25"/>
  <c r="G29"/>
  <c r="G12"/>
  <c r="G20"/>
  <c r="G28"/>
  <c r="B11"/>
  <c r="B15"/>
  <c r="B19"/>
  <c r="B23"/>
  <c r="B27"/>
  <c r="B31"/>
  <c r="G7"/>
  <c r="B9"/>
  <c r="G8"/>
  <c r="G10"/>
  <c r="G14"/>
  <c r="G18"/>
  <c r="G22"/>
  <c r="G26"/>
  <c r="G30"/>
  <c r="G11"/>
  <c r="G15"/>
  <c r="G19"/>
  <c r="G23"/>
  <c r="G27"/>
  <c r="G31"/>
  <c r="G16"/>
  <c r="G24"/>
  <c r="H9" l="1"/>
  <c r="H31"/>
  <c r="H23"/>
  <c r="H15"/>
  <c r="H7"/>
  <c r="E6"/>
  <c r="H7" i="8"/>
  <c r="F6" i="9"/>
  <c r="H33" i="7"/>
  <c r="C6" i="9"/>
  <c r="B6"/>
  <c r="D6"/>
  <c r="G32"/>
  <c r="G33" i="8"/>
  <c r="H25" i="9"/>
  <c r="H17"/>
  <c r="H24"/>
  <c r="H16"/>
  <c r="H26"/>
  <c r="H18"/>
  <c r="H10"/>
  <c r="H27"/>
  <c r="H19"/>
  <c r="H11"/>
  <c r="H29"/>
  <c r="H21"/>
  <c r="H13"/>
  <c r="G6"/>
  <c r="H30"/>
  <c r="H22"/>
  <c r="H14"/>
  <c r="H8"/>
  <c r="H28"/>
  <c r="H20"/>
  <c r="H12"/>
  <c r="G37" l="1"/>
  <c r="G38" s="1"/>
  <c r="G34"/>
  <c r="G35" s="1"/>
  <c r="D37"/>
  <c r="D38" s="1"/>
  <c r="C37"/>
  <c r="C38" s="1"/>
  <c r="F37"/>
  <c r="F38" s="1"/>
  <c r="E37"/>
  <c r="E38" s="1"/>
  <c r="B37"/>
  <c r="B38" s="1"/>
  <c r="H6"/>
  <c r="H33" i="8"/>
  <c r="F32" i="9"/>
  <c r="F34" s="1"/>
  <c r="F35" s="1"/>
  <c r="E32"/>
  <c r="E34" s="1"/>
  <c r="E35" s="1"/>
  <c r="C32"/>
  <c r="C34" s="1"/>
  <c r="C35" s="1"/>
  <c r="D32"/>
  <c r="D34" s="1"/>
  <c r="D35" s="1"/>
  <c r="B32"/>
  <c r="H32" s="1"/>
  <c r="B34" l="1"/>
  <c r="B35" s="1"/>
</calcChain>
</file>

<file path=xl/sharedStrings.xml><?xml version="1.0" encoding="utf-8"?>
<sst xmlns="http://schemas.openxmlformats.org/spreadsheetml/2006/main" count="448" uniqueCount="126">
  <si>
    <t>Assiette fiscale agrégée (AFA)</t>
  </si>
  <si>
    <t>Feuille d'excel</t>
  </si>
  <si>
    <t>Contenu</t>
  </si>
  <si>
    <t>PP</t>
  </si>
  <si>
    <t>Revenu des personnes physiques</t>
  </si>
  <si>
    <t>RIS</t>
  </si>
  <si>
    <t>Revenu pour l’imposition à la source</t>
  </si>
  <si>
    <t>Fortunes</t>
  </si>
  <si>
    <t>Fortune des personnes physiques</t>
  </si>
  <si>
    <t>PM</t>
  </si>
  <si>
    <t>Bénéfices des personnes morales</t>
  </si>
  <si>
    <t>REPART</t>
  </si>
  <si>
    <t>Répartitions fiscales</t>
  </si>
  <si>
    <t>Informations</t>
  </si>
  <si>
    <t>Environnement</t>
  </si>
  <si>
    <t>Produktion</t>
  </si>
  <si>
    <t>Type</t>
  </si>
  <si>
    <t>Test</t>
  </si>
  <si>
    <t>WS</t>
  </si>
  <si>
    <t>FA_2009_20120423</t>
  </si>
  <si>
    <t>SWS</t>
  </si>
  <si>
    <t>RA_2009_20120423</t>
  </si>
  <si>
    <t>AnRef</t>
  </si>
  <si>
    <t>AnCal</t>
  </si>
  <si>
    <t>Colonne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</si>
  <si>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</si>
  <si>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</si>
  <si>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</si>
  <si>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</si>
  <si>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</si>
  <si>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</si>
  <si>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</si>
  <si>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</si>
  <si>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</si>
  <si>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J = I - (E / 1000 * H)</t>
  </si>
  <si>
    <t>Nombre total de contribuables</t>
  </si>
  <si>
    <t>Revenu imposable total</t>
  </si>
  <si>
    <t>Revenu minimal déterminant par contribuable</t>
  </si>
  <si>
    <t>Nombre de contribuables avec revenu imposable plus bas que le revenu minimal déterminant</t>
  </si>
  <si>
    <t>Revenu imposable des contribuables avec revenu imposable plus bas que le revenu minimal déterminant</t>
  </si>
  <si>
    <t>Nombre de contribuables avec revenu imposable plus élevé que le revenu minimal déterminant</t>
  </si>
  <si>
    <t>Revenu imposable des contribuables avec revenu imposable plus grand ou égal au revenu minimal déterminant</t>
  </si>
  <si>
    <t>Revenu déterminant des personnes physiques</t>
  </si>
  <si>
    <t>Source de données</t>
  </si>
  <si>
    <t>AFC</t>
  </si>
  <si>
    <t>LIFD art. 214
al. 2 et 3</t>
  </si>
  <si>
    <t>Unité</t>
  </si>
  <si>
    <t>CHF 1'000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</si>
  <si>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</si>
  <si>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</si>
  <si>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</si>
  <si>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</si>
  <si>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</si>
  <si>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</si>
  <si>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</si>
  <si>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</si>
  <si>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</si>
  <si>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</si>
  <si>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</si>
  <si>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</si>
  <si>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</si>
  <si>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</si>
  <si>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</si>
  <si>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</si>
  <si>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</si>
  <si>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</si>
  <si>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</si>
  <si>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</si>
  <si>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</si>
  <si>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</si>
  <si>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</si>
  <si>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</si>
  <si>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</si>
  <si>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</si>
  <si>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</si>
  <si>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</si>
  <si>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Revenu déterminant imposé à la source</t>
  </si>
  <si>
    <t>Source des données</t>
  </si>
  <si>
    <t>B</t>
  </si>
  <si>
    <t>D = B * C</t>
  </si>
  <si>
    <t>Fortune nette</t>
  </si>
  <si>
    <t>Facteur alpha</t>
  </si>
  <si>
    <t>Fortune déterminante</t>
  </si>
  <si>
    <t>Art. 13 OPFCC</t>
  </si>
  <si>
    <t>D = B + C</t>
  </si>
  <si>
    <t>Bénéfice déterminant des sociétés à statut fiscal ordinaire</t>
  </si>
  <si>
    <t>Bénéfice déterminant des sociétés à statut fiscal spécial</t>
  </si>
  <si>
    <t>Bénéfice déterminant des personnes morales</t>
  </si>
  <si>
    <t>Facteurs</t>
  </si>
  <si>
    <t>Beta (Holding)</t>
  </si>
  <si>
    <t>Beta (Domicile)</t>
  </si>
  <si>
    <t>Beta (Mixtes)</t>
  </si>
  <si>
    <t>Epsilon</t>
  </si>
  <si>
    <t>E = D - C</t>
  </si>
  <si>
    <t>H = G / F</t>
  </si>
  <si>
    <t>I = H * E</t>
  </si>
  <si>
    <t>Au profit
d'autres
cantons</t>
  </si>
  <si>
    <t>Reçu 
d'autres
cantons</t>
  </si>
  <si>
    <t>Solde</t>
  </si>
  <si>
    <t>Entrées fiscales IFD
(= fournies à l'AFC)</t>
  </si>
  <si>
    <t>Assiette fiscale déterminante
pour l'IFD</t>
  </si>
  <si>
    <t>Facteur de pondération</t>
  </si>
  <si>
    <t>Répartitions fiscales déterminantes</t>
  </si>
  <si>
    <t>Feuille "PP"; "RIS"; "PM"</t>
  </si>
  <si>
    <t>H = C + D + E + F + G</t>
  </si>
  <si>
    <t>Revenu déterminant pour l'imposition à la source</t>
  </si>
  <si>
    <t>AFA totale</t>
  </si>
  <si>
    <t>Année de calcul</t>
  </si>
  <si>
    <t>AFA</t>
  </si>
  <si>
    <t>Population
domiciliée moyenne</t>
  </si>
  <si>
    <t>CHF par habitant</t>
  </si>
  <si>
    <t>Habitants</t>
  </si>
  <si>
    <t>Bénéfice déterminant des personnes morales sans statut fiscal spécial</t>
  </si>
  <si>
    <t>Bénéfice déterminant des personnes morales avec statut fiscal spécial</t>
  </si>
  <si>
    <t>AFA par habitant</t>
  </si>
  <si>
    <t>%</t>
  </si>
  <si>
    <t>Minimum</t>
  </si>
  <si>
    <t>Maximum</t>
  </si>
  <si>
    <t xml:space="preserve">* Estimation </t>
  </si>
  <si>
    <t>Argovie*</t>
  </si>
  <si>
    <t xml:space="preserve">*Correction </t>
  </si>
  <si>
    <t>Vaud*</t>
  </si>
  <si>
    <r>
      <t xml:space="preserve">* </t>
    </r>
    <r>
      <rPr>
        <i/>
        <sz val="10"/>
        <rFont val="Arial"/>
        <family val="2"/>
      </rPr>
      <t>Correction</t>
    </r>
    <r>
      <rPr>
        <sz val="10"/>
        <rFont val="Arial"/>
        <family val="2"/>
      </rPr>
      <t xml:space="preserve"> </t>
    </r>
  </si>
  <si>
    <t>Lucerne*</t>
  </si>
  <si>
    <t>Genève*</t>
  </si>
  <si>
    <r>
      <t xml:space="preserve">* </t>
    </r>
    <r>
      <rPr>
        <i/>
        <sz val="10"/>
        <rFont val="Arial"/>
        <family val="2"/>
      </rPr>
      <t>Correction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</si>
</sst>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rgb="FF0000FF"/>
      <name val="Arial"/>
      <family val="2"/>
    </font>
    <font>
      <b/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2" fillId="0" borderId="3" xfId="0" applyFont="1" applyFill="1" applyBorder="1"/>
    <xf numFmtId="1" fontId="21" fillId="0" borderId="4" xfId="0" applyNumberFormat="1" applyFont="1" applyFill="1" applyBorder="1" applyAlignment="1" applyProtection="1">
      <alignment horizontal="left" vertical="top"/>
      <protection locked="0"/>
    </xf>
    <xf numFmtId="1" fontId="21" fillId="0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/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2" xfId="0" applyFont="1" applyFill="1" applyBorder="1"/>
    <xf numFmtId="164" fontId="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3" xfId="0" applyFont="1" applyFill="1" applyBorder="1"/>
    <xf numFmtId="164" fontId="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3" xfId="0" applyFont="1" applyFill="1" applyBorder="1"/>
    <xf numFmtId="164" fontId="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" fontId="1" fillId="0" borderId="0" xfId="0" applyNumberFormat="1" applyFont="1" applyFill="1"/>
    <xf numFmtId="0" fontId="20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1" fontId="14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0" fillId="0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5" xfId="0" applyFont="1" applyFill="1" applyBorder="1"/>
    <xf numFmtId="0" fontId="4" fillId="0" borderId="11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13" fillId="0" borderId="15" xfId="0" applyFont="1" applyFill="1" applyBorder="1"/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164" fontId="7" fillId="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/>
    </xf>
    <xf numFmtId="164" fontId="6" fillId="0" borderId="13" xfId="0" applyNumberFormat="1" applyFont="1" applyFill="1" applyBorder="1" applyAlignment="1" applyProtection="1">
      <alignment vertical="center"/>
      <protection locked="0"/>
    </xf>
    <xf numFmtId="165" fontId="9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6" fillId="3" borderId="0" xfId="0" applyNumberFormat="1" applyFont="1" applyFill="1" applyBorder="1" applyAlignment="1" applyProtection="1">
      <alignment vertical="center"/>
      <protection locked="0"/>
    </xf>
    <xf numFmtId="165" fontId="9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165" fontId="10" fillId="0" borderId="9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Border="1" applyAlignment="1">
      <alignment horizontal="right" vertical="top"/>
    </xf>
    <xf numFmtId="1" fontId="14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4" borderId="8" xfId="0" applyFont="1" applyFill="1" applyBorder="1"/>
    <xf numFmtId="0" fontId="5" fillId="4" borderId="10" xfId="0" applyFont="1" applyFill="1" applyBorder="1"/>
    <xf numFmtId="3" fontId="15" fillId="0" borderId="14" xfId="0" applyNumberFormat="1" applyFont="1" applyFill="1" applyBorder="1"/>
    <xf numFmtId="0" fontId="0" fillId="0" borderId="17" xfId="0" applyFont="1" applyFill="1" applyBorder="1"/>
    <xf numFmtId="165" fontId="6" fillId="0" borderId="5" xfId="0" applyNumberFormat="1" applyFont="1" applyFill="1" applyBorder="1" applyProtection="1">
      <protection locked="0"/>
    </xf>
    <xf numFmtId="3" fontId="15" fillId="3" borderId="15" xfId="0" applyNumberFormat="1" applyFont="1" applyFill="1" applyBorder="1"/>
    <xf numFmtId="3" fontId="15" fillId="0" borderId="15" xfId="0" applyNumberFormat="1" applyFont="1" applyFill="1" applyBorder="1"/>
    <xf numFmtId="0" fontId="0" fillId="0" borderId="18" xfId="0" applyFont="1" applyFill="1" applyBorder="1"/>
    <xf numFmtId="9" fontId="6" fillId="0" borderId="7" xfId="0" applyNumberFormat="1" applyFont="1" applyFill="1" applyBorder="1" applyProtection="1">
      <protection locked="0"/>
    </xf>
    <xf numFmtId="0" fontId="0" fillId="3" borderId="18" xfId="0" applyFont="1" applyFill="1" applyBorder="1"/>
    <xf numFmtId="3" fontId="16" fillId="0" borderId="9" xfId="0" applyNumberFormat="1" applyFont="1" applyFill="1" applyBorder="1"/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9" fillId="0" borderId="5" xfId="0" applyFont="1" applyFill="1" applyBorder="1"/>
    <xf numFmtId="0" fontId="9" fillId="0" borderId="9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right"/>
    </xf>
    <xf numFmtId="0" fontId="0" fillId="0" borderId="5" xfId="0" applyFont="1" applyFill="1" applyBorder="1"/>
    <xf numFmtId="0" fontId="17" fillId="0" borderId="9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/>
    <xf numFmtId="0" fontId="13" fillId="0" borderId="9" xfId="0" applyFont="1" applyFill="1" applyBorder="1" applyAlignment="1">
      <alignment horizontal="right"/>
    </xf>
    <xf numFmtId="0" fontId="0" fillId="0" borderId="13" xfId="0" applyFont="1" applyFill="1" applyBorder="1"/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0" fontId="0" fillId="3" borderId="0" xfId="0" applyFont="1" applyFill="1" applyBorder="1"/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9" xfId="0" applyFont="1" applyFill="1" applyBorder="1"/>
    <xf numFmtId="166" fontId="1" fillId="0" borderId="9" xfId="0" applyNumberFormat="1" applyFont="1" applyFill="1" applyBorder="1"/>
    <xf numFmtId="0" fontId="20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" fontId="4" fillId="0" borderId="9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4" fillId="0" borderId="10" xfId="0" applyFont="1" applyFill="1" applyBorder="1" applyAlignment="1">
      <alignment horizontal="center"/>
    </xf>
    <xf numFmtId="3" fontId="1" fillId="0" borderId="13" xfId="0" applyNumberFormat="1" applyFont="1" applyFill="1" applyBorder="1" applyProtection="1">
      <protection locked="0"/>
    </xf>
    <xf numFmtId="164" fontId="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vertical="top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0" fillId="3" borderId="0" xfId="0" applyNumberFormat="1" applyFont="1" applyFill="1" applyBorder="1" applyProtection="1">
      <protection locked="0"/>
    </xf>
    <xf numFmtId="165" fontId="0" fillId="3" borderId="5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165" fontId="1" fillId="0" borderId="9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0" fontId="1" fillId="0" borderId="0" xfId="0" applyNumberFormat="1" applyFont="1" applyFill="1" applyBorder="1"/>
    <xf numFmtId="165" fontId="0" fillId="3" borderId="9" xfId="0" applyNumberFormat="1" applyFont="1" applyFill="1" applyBorder="1"/>
    <xf numFmtId="165" fontId="0" fillId="3" borderId="2" xfId="0" applyNumberFormat="1" applyFont="1" applyFill="1" applyBorder="1"/>
    <xf numFmtId="0" fontId="0" fillId="3" borderId="11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1" fillId="0" borderId="0" xfId="0" applyFont="1" applyFill="1"/>
    <xf numFmtId="165" fontId="0" fillId="0" borderId="0" xfId="0" applyNumberFormat="1" applyFont="1" applyFill="1"/>
    <xf numFmtId="0" fontId="24" fillId="0" borderId="0" xfId="0" applyFont="1" applyFill="1" applyBorder="1" applyAlignment="1">
      <alignment vertical="center"/>
    </xf>
    <xf numFmtId="3" fontId="25" fillId="5" borderId="15" xfId="0" applyNumberFormat="1" applyFont="1" applyFill="1" applyBorder="1"/>
    <xf numFmtId="0" fontId="2" fillId="0" borderId="0" xfId="0" applyFont="1" applyFill="1" applyBorder="1"/>
    <xf numFmtId="0" fontId="24" fillId="3" borderId="3" xfId="0" applyFont="1" applyFill="1" applyBorder="1"/>
    <xf numFmtId="0" fontId="24" fillId="0" borderId="0" xfId="0" applyFont="1" applyFill="1"/>
    <xf numFmtId="0" fontId="24" fillId="0" borderId="3" xfId="0" applyFont="1" applyFill="1" applyBorder="1"/>
    <xf numFmtId="164" fontId="26" fillId="0" borderId="0" xfId="0" applyNumberFormat="1" applyFont="1" applyFill="1" applyBorder="1" applyAlignment="1" applyProtection="1">
      <alignment vertical="center"/>
      <protection locked="0"/>
    </xf>
    <xf numFmtId="3" fontId="25" fillId="0" borderId="15" xfId="0" applyNumberFormat="1" applyFont="1" applyFill="1" applyBorder="1" applyAlignment="1" applyProtection="1">
      <alignment vertical="center"/>
      <protection locked="0"/>
    </xf>
    <xf numFmtId="164" fontId="26" fillId="5" borderId="0" xfId="0" applyNumberFormat="1" applyFont="1" applyFill="1" applyBorder="1" applyAlignment="1" applyProtection="1">
      <alignment vertical="center"/>
      <protection locked="0"/>
    </xf>
    <xf numFmtId="3" fontId="25" fillId="3" borderId="15" xfId="0" applyNumberFormat="1" applyFont="1" applyFill="1" applyBorder="1" applyAlignment="1" applyProtection="1">
      <alignment vertical="center"/>
      <protection locked="0"/>
    </xf>
    <xf numFmtId="164" fontId="27" fillId="0" borderId="15" xfId="0" applyNumberFormat="1" applyFont="1" applyFill="1" applyBorder="1" applyAlignment="1" applyProtection="1">
      <alignment vertical="center"/>
      <protection locked="0"/>
    </xf>
    <xf numFmtId="164" fontId="26" fillId="0" borderId="0" xfId="0" applyNumberFormat="1" applyFont="1" applyFill="1" applyBorder="1" applyProtection="1">
      <protection locked="0"/>
    </xf>
    <xf numFmtId="3" fontId="28" fillId="0" borderId="15" xfId="0" applyNumberFormat="1" applyFont="1" applyFill="1" applyBorder="1"/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2" customWidth="1"/>
    <col min="2" max="2" width="14.8554687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197" t="s">
        <v>0</v>
      </c>
      <c r="B1" s="197"/>
      <c r="C1" s="197"/>
      <c r="D1" s="197"/>
      <c r="E1" s="197"/>
    </row>
    <row r="2" spans="1:5" ht="24.75" customHeight="1">
      <c r="A2" s="196"/>
      <c r="B2" s="196"/>
      <c r="C2" s="196"/>
      <c r="D2" s="196"/>
      <c r="E2" s="196"/>
    </row>
    <row r="3" spans="1:5" ht="18" customHeight="1">
      <c r="A3" s="195" t="str">
        <f>"Année de calcul "&amp;C31</f>
        <v>Année de calcul 2004</v>
      </c>
      <c r="B3" s="195"/>
      <c r="C3" s="195"/>
      <c r="D3" s="195"/>
      <c r="E3" s="195"/>
    </row>
    <row r="4" spans="1:5" ht="18" customHeight="1">
      <c r="A4" s="195" t="str">
        <f>"Année de référence "&amp;C30</f>
        <v>Année de référence 2009</v>
      </c>
      <c r="B4" s="195"/>
      <c r="C4" s="195"/>
      <c r="D4" s="195"/>
      <c r="E4" s="195"/>
    </row>
    <row r="12" spans="1:5">
      <c r="B12" s="3" t="s">
        <v>1</v>
      </c>
      <c r="C12" s="3" t="s">
        <v>2</v>
      </c>
      <c r="D12" s="4"/>
    </row>
    <row r="13" spans="1:5">
      <c r="B13" s="5" t="s">
        <v>3</v>
      </c>
      <c r="C13" s="5" t="s">
        <v>4</v>
      </c>
      <c r="D13" s="6"/>
    </row>
    <row r="14" spans="1:5">
      <c r="B14" s="5" t="s">
        <v>5</v>
      </c>
      <c r="C14" s="5" t="s">
        <v>6</v>
      </c>
      <c r="D14" s="6"/>
    </row>
    <row r="15" spans="1:5">
      <c r="B15" s="5" t="s">
        <v>7</v>
      </c>
      <c r="C15" s="5" t="s">
        <v>8</v>
      </c>
      <c r="D15" s="6"/>
    </row>
    <row r="16" spans="1:5">
      <c r="B16" s="5" t="s">
        <v>9</v>
      </c>
      <c r="C16" s="5" t="s">
        <v>10</v>
      </c>
      <c r="D16" s="6"/>
    </row>
    <row r="17" spans="2:4">
      <c r="B17" s="5" t="s">
        <v>11</v>
      </c>
      <c r="C17" s="5" t="s">
        <v>12</v>
      </c>
      <c r="D17" s="6"/>
    </row>
    <row r="25" spans="2:4">
      <c r="B25" s="7" t="s">
        <v>13</v>
      </c>
      <c r="C25" s="8"/>
    </row>
    <row r="26" spans="2:4">
      <c r="B26" s="9" t="s">
        <v>14</v>
      </c>
      <c r="C26" s="10" t="s">
        <v>15</v>
      </c>
    </row>
    <row r="27" spans="2:4">
      <c r="B27" s="9" t="s">
        <v>16</v>
      </c>
      <c r="C27" s="11" t="s">
        <v>17</v>
      </c>
    </row>
    <row r="28" spans="2:4">
      <c r="B28" s="9" t="s">
        <v>18</v>
      </c>
      <c r="C28" s="11" t="s">
        <v>19</v>
      </c>
    </row>
    <row r="29" spans="2:4">
      <c r="B29" s="9" t="s">
        <v>20</v>
      </c>
      <c r="C29" s="11" t="s">
        <v>21</v>
      </c>
    </row>
    <row r="30" spans="2:4">
      <c r="B30" s="9" t="s">
        <v>22</v>
      </c>
      <c r="C30" s="11">
        <v>2009</v>
      </c>
    </row>
    <row r="31" spans="2:4">
      <c r="B31" s="12" t="s">
        <v>23</v>
      </c>
      <c r="C31" s="13">
        <v>2004</v>
      </c>
    </row>
  </sheetData>
  <mergeCells count="4">
    <mergeCell ref="A4:E4"/>
    <mergeCell ref="A3:E3"/>
    <mergeCell ref="A2:E2"/>
    <mergeCell ref="A1:E1"/>
  </mergeCells>
  <conditionalFormatting sqref="C26:C31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2" customWidth="1"/>
    <col min="2" max="2" width="16.7109375" style="2" customWidth="1"/>
    <col min="3" max="5" width="17.140625" style="2" customWidth="1"/>
    <col min="6" max="8" width="20.42578125" style="2" customWidth="1"/>
    <col min="9" max="9" width="21.42578125" style="2" customWidth="1"/>
    <col min="10" max="10" width="20.42578125" style="2" customWidth="1"/>
  </cols>
  <sheetData>
    <row r="1" spans="1:12" ht="32.25" customHeight="1">
      <c r="A1" s="14"/>
      <c r="B1" s="15" t="str">
        <f>"Revenu des personnes physiques "&amp;Info!C31</f>
        <v>Revenu des personnes physiques 2004</v>
      </c>
      <c r="D1" s="16"/>
      <c r="E1" s="17"/>
      <c r="G1" s="18" t="str">
        <f>Info!A4</f>
        <v>Année de référence 2009</v>
      </c>
      <c r="J1" s="19" t="str">
        <f>Info!$C$28</f>
        <v>FA_2009_20120423</v>
      </c>
    </row>
    <row r="2" spans="1:12" s="20" customFormat="1">
      <c r="A2" s="21"/>
      <c r="B2" s="22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3" t="s">
        <v>31</v>
      </c>
      <c r="J2" s="24" t="s">
        <v>32</v>
      </c>
    </row>
    <row r="3" spans="1:12" s="25" customFormat="1" ht="11.25" customHeight="1">
      <c r="A3" s="26"/>
      <c r="B3" s="27" t="s">
        <v>33</v>
      </c>
      <c r="C3" s="28"/>
      <c r="D3" s="28"/>
      <c r="E3" s="28"/>
      <c r="F3" s="28"/>
      <c r="G3" s="29"/>
      <c r="H3" s="29"/>
      <c r="I3" s="28"/>
      <c r="J3" s="30" t="s">
        <v>34</v>
      </c>
    </row>
    <row r="4" spans="1:12" ht="79.5" customHeight="1">
      <c r="A4" s="31"/>
      <c r="B4" s="32"/>
      <c r="C4" s="33" t="s">
        <v>35</v>
      </c>
      <c r="D4" s="33" t="s">
        <v>36</v>
      </c>
      <c r="E4" s="34" t="s">
        <v>37</v>
      </c>
      <c r="F4" s="33" t="s">
        <v>38</v>
      </c>
      <c r="G4" s="33" t="s">
        <v>39</v>
      </c>
      <c r="H4" s="33" t="s">
        <v>40</v>
      </c>
      <c r="I4" s="33" t="s">
        <v>41</v>
      </c>
      <c r="J4" s="35" t="s">
        <v>42</v>
      </c>
    </row>
    <row r="5" spans="1:12" s="36" customFormat="1" ht="22.5" customHeight="1">
      <c r="A5" s="37"/>
      <c r="B5" s="38" t="s">
        <v>43</v>
      </c>
      <c r="C5" s="39" t="s">
        <v>44</v>
      </c>
      <c r="D5" s="39" t="s">
        <v>44</v>
      </c>
      <c r="E5" s="39" t="s">
        <v>45</v>
      </c>
      <c r="F5" s="39" t="s">
        <v>44</v>
      </c>
      <c r="G5" s="39" t="s">
        <v>44</v>
      </c>
      <c r="H5" s="39" t="s">
        <v>44</v>
      </c>
      <c r="I5" s="39" t="s">
        <v>44</v>
      </c>
      <c r="J5" s="40"/>
    </row>
    <row r="6" spans="1:12" s="36" customFormat="1" ht="11.25" customHeight="1">
      <c r="A6" s="37"/>
      <c r="B6" s="38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0" t="s">
        <v>47</v>
      </c>
    </row>
    <row r="7" spans="1:12">
      <c r="A7" s="31"/>
      <c r="B7" s="42" t="s">
        <v>49</v>
      </c>
      <c r="C7" s="43">
        <v>766639</v>
      </c>
      <c r="D7" s="43">
        <v>46456501</v>
      </c>
      <c r="E7" s="43">
        <v>27400</v>
      </c>
      <c r="F7" s="43">
        <v>207822</v>
      </c>
      <c r="G7" s="43">
        <v>2297270.9</v>
      </c>
      <c r="H7" s="43">
        <v>558817</v>
      </c>
      <c r="I7" s="43">
        <v>44159230.100000001</v>
      </c>
      <c r="J7" s="44">
        <f t="shared" ref="J7:J32" si="0">I7-(E7/1000*H7)</f>
        <v>28847644.300000004</v>
      </c>
      <c r="K7" s="2"/>
      <c r="L7" s="45"/>
    </row>
    <row r="8" spans="1:12">
      <c r="A8" s="31"/>
      <c r="B8" s="46" t="s">
        <v>50</v>
      </c>
      <c r="C8" s="47">
        <v>588678</v>
      </c>
      <c r="D8" s="47">
        <v>26859304.899999999</v>
      </c>
      <c r="E8" s="47">
        <v>27400</v>
      </c>
      <c r="F8" s="47">
        <v>201794</v>
      </c>
      <c r="G8" s="47">
        <v>1942117.4</v>
      </c>
      <c r="H8" s="47">
        <v>386884</v>
      </c>
      <c r="I8" s="47">
        <v>24917187.5</v>
      </c>
      <c r="J8" s="48">
        <f t="shared" si="0"/>
        <v>14316565.9</v>
      </c>
      <c r="K8" s="2"/>
      <c r="L8" s="45"/>
    </row>
    <row r="9" spans="1:12">
      <c r="A9" s="31"/>
      <c r="B9" s="49" t="s">
        <v>51</v>
      </c>
      <c r="C9" s="50">
        <v>201483</v>
      </c>
      <c r="D9" s="50">
        <v>9936438.5</v>
      </c>
      <c r="E9" s="50">
        <v>27400</v>
      </c>
      <c r="F9" s="50">
        <v>60750</v>
      </c>
      <c r="G9" s="50">
        <v>720146.8</v>
      </c>
      <c r="H9" s="50">
        <v>140733</v>
      </c>
      <c r="I9" s="50">
        <v>9216291.6999999993</v>
      </c>
      <c r="J9" s="51">
        <f t="shared" si="0"/>
        <v>5360207.5</v>
      </c>
      <c r="K9" s="2"/>
      <c r="L9" s="45"/>
    </row>
    <row r="10" spans="1:12">
      <c r="A10" s="31"/>
      <c r="B10" s="46" t="s">
        <v>52</v>
      </c>
      <c r="C10" s="47">
        <v>19784</v>
      </c>
      <c r="D10" s="47">
        <v>868693.6</v>
      </c>
      <c r="E10" s="47">
        <v>27400</v>
      </c>
      <c r="F10" s="47">
        <v>6184</v>
      </c>
      <c r="G10" s="47">
        <v>77610.7</v>
      </c>
      <c r="H10" s="47">
        <v>13600</v>
      </c>
      <c r="I10" s="47">
        <v>791082.9</v>
      </c>
      <c r="J10" s="48">
        <f t="shared" si="0"/>
        <v>418442.9</v>
      </c>
      <c r="K10" s="2"/>
      <c r="L10" s="45"/>
    </row>
    <row r="11" spans="1:12">
      <c r="A11" s="31"/>
      <c r="B11" s="49" t="s">
        <v>53</v>
      </c>
      <c r="C11" s="50">
        <v>77624</v>
      </c>
      <c r="D11" s="50">
        <v>5191258.5</v>
      </c>
      <c r="E11" s="50">
        <v>27400</v>
      </c>
      <c r="F11" s="50">
        <v>21710</v>
      </c>
      <c r="G11" s="50">
        <v>264881.09999999998</v>
      </c>
      <c r="H11" s="50">
        <v>55914</v>
      </c>
      <c r="I11" s="50">
        <v>4926377.4000000004</v>
      </c>
      <c r="J11" s="51">
        <f t="shared" si="0"/>
        <v>3394333.8000000007</v>
      </c>
      <c r="K11" s="2"/>
      <c r="L11" s="45"/>
    </row>
    <row r="12" spans="1:12">
      <c r="A12" s="31"/>
      <c r="B12" s="46" t="s">
        <v>54</v>
      </c>
      <c r="C12" s="47">
        <v>19650</v>
      </c>
      <c r="D12" s="47">
        <v>918571</v>
      </c>
      <c r="E12" s="47">
        <v>27400</v>
      </c>
      <c r="F12" s="47">
        <v>6733</v>
      </c>
      <c r="G12" s="47">
        <v>77171.8</v>
      </c>
      <c r="H12" s="47">
        <v>12917</v>
      </c>
      <c r="I12" s="47">
        <v>841399.2</v>
      </c>
      <c r="J12" s="48">
        <f t="shared" si="0"/>
        <v>487473.39999999997</v>
      </c>
      <c r="K12" s="2"/>
      <c r="L12" s="45"/>
    </row>
    <row r="13" spans="1:12">
      <c r="A13" s="31"/>
      <c r="B13" s="49" t="s">
        <v>55</v>
      </c>
      <c r="C13" s="50">
        <v>23092</v>
      </c>
      <c r="D13" s="50">
        <v>1517506.6</v>
      </c>
      <c r="E13" s="50">
        <v>27400</v>
      </c>
      <c r="F13" s="50">
        <v>5806</v>
      </c>
      <c r="G13" s="50">
        <v>74476.2</v>
      </c>
      <c r="H13" s="50">
        <v>17286</v>
      </c>
      <c r="I13" s="50">
        <v>1443030.4</v>
      </c>
      <c r="J13" s="51">
        <f t="shared" si="0"/>
        <v>969394</v>
      </c>
      <c r="K13" s="2"/>
      <c r="L13" s="45"/>
    </row>
    <row r="14" spans="1:12">
      <c r="A14" s="31"/>
      <c r="B14" s="46" t="s">
        <v>56</v>
      </c>
      <c r="C14" s="47">
        <v>21929</v>
      </c>
      <c r="D14" s="47">
        <v>1029976.5</v>
      </c>
      <c r="E14" s="47">
        <v>27400</v>
      </c>
      <c r="F14" s="47">
        <v>6515</v>
      </c>
      <c r="G14" s="47">
        <v>87884.1</v>
      </c>
      <c r="H14" s="47">
        <v>15414</v>
      </c>
      <c r="I14" s="47">
        <v>942092.4</v>
      </c>
      <c r="J14" s="48">
        <f t="shared" si="0"/>
        <v>519748.80000000005</v>
      </c>
      <c r="K14" s="2"/>
      <c r="L14" s="45"/>
    </row>
    <row r="15" spans="1:12">
      <c r="A15" s="31"/>
      <c r="B15" s="49" t="s">
        <v>57</v>
      </c>
      <c r="C15" s="50">
        <v>61331</v>
      </c>
      <c r="D15" s="50">
        <v>4826834.7</v>
      </c>
      <c r="E15" s="50">
        <v>27400</v>
      </c>
      <c r="F15" s="50">
        <v>14560</v>
      </c>
      <c r="G15" s="50">
        <v>162222.1</v>
      </c>
      <c r="H15" s="50">
        <v>46771</v>
      </c>
      <c r="I15" s="50">
        <v>4664612.5999999996</v>
      </c>
      <c r="J15" s="51">
        <f t="shared" si="0"/>
        <v>3383087.1999999997</v>
      </c>
      <c r="K15" s="2"/>
      <c r="L15" s="45"/>
    </row>
    <row r="16" spans="1:12">
      <c r="A16" s="31"/>
      <c r="B16" s="46" t="s">
        <v>58</v>
      </c>
      <c r="C16" s="47">
        <v>135136</v>
      </c>
      <c r="D16" s="47">
        <v>6921655.2999999998</v>
      </c>
      <c r="E16" s="47">
        <v>27400</v>
      </c>
      <c r="F16" s="47">
        <v>38214</v>
      </c>
      <c r="G16" s="47">
        <v>495488.4</v>
      </c>
      <c r="H16" s="47">
        <v>96922</v>
      </c>
      <c r="I16" s="47">
        <v>6426166.9000000004</v>
      </c>
      <c r="J16" s="48">
        <f t="shared" si="0"/>
        <v>3770504.1000000006</v>
      </c>
      <c r="K16" s="2"/>
      <c r="L16" s="45"/>
    </row>
    <row r="17" spans="1:12">
      <c r="A17" s="31"/>
      <c r="B17" s="49" t="s">
        <v>59</v>
      </c>
      <c r="C17" s="50">
        <v>149754</v>
      </c>
      <c r="D17" s="50">
        <v>7362740.0999999996</v>
      </c>
      <c r="E17" s="50">
        <v>27400</v>
      </c>
      <c r="F17" s="50">
        <v>45792</v>
      </c>
      <c r="G17" s="50">
        <v>473231.8</v>
      </c>
      <c r="H17" s="50">
        <v>103962</v>
      </c>
      <c r="I17" s="50">
        <v>6889508.2999999998</v>
      </c>
      <c r="J17" s="51">
        <f t="shared" si="0"/>
        <v>4040949.5</v>
      </c>
      <c r="K17" s="2"/>
      <c r="L17" s="45"/>
    </row>
    <row r="18" spans="1:12">
      <c r="A18" s="31"/>
      <c r="B18" s="46" t="s">
        <v>60</v>
      </c>
      <c r="C18" s="47">
        <v>122660</v>
      </c>
      <c r="D18" s="47">
        <v>6576531.7999999998</v>
      </c>
      <c r="E18" s="47">
        <v>27400</v>
      </c>
      <c r="F18" s="47">
        <v>42173</v>
      </c>
      <c r="G18" s="47">
        <v>423205.3</v>
      </c>
      <c r="H18" s="47">
        <v>80487</v>
      </c>
      <c r="I18" s="47">
        <v>6153326.5</v>
      </c>
      <c r="J18" s="48">
        <f t="shared" si="0"/>
        <v>3947982.7</v>
      </c>
      <c r="K18" s="2"/>
      <c r="L18" s="45"/>
    </row>
    <row r="19" spans="1:12">
      <c r="A19" s="31"/>
      <c r="B19" s="49" t="s">
        <v>61</v>
      </c>
      <c r="C19" s="50">
        <v>154871</v>
      </c>
      <c r="D19" s="50">
        <v>9528030.6999999993</v>
      </c>
      <c r="E19" s="50">
        <v>27400</v>
      </c>
      <c r="F19" s="50">
        <v>37557</v>
      </c>
      <c r="G19" s="50">
        <v>393802.3</v>
      </c>
      <c r="H19" s="50">
        <v>117314</v>
      </c>
      <c r="I19" s="50">
        <v>9134228.4000000004</v>
      </c>
      <c r="J19" s="51">
        <f t="shared" si="0"/>
        <v>5919824.8000000007</v>
      </c>
      <c r="K19" s="2"/>
      <c r="L19" s="45"/>
    </row>
    <row r="20" spans="1:12">
      <c r="A20" s="31"/>
      <c r="B20" s="46" t="s">
        <v>62</v>
      </c>
      <c r="C20" s="47">
        <v>42409</v>
      </c>
      <c r="D20" s="47">
        <v>2136382.9</v>
      </c>
      <c r="E20" s="47">
        <v>27400</v>
      </c>
      <c r="F20" s="47">
        <v>11819</v>
      </c>
      <c r="G20" s="47">
        <v>148873.9</v>
      </c>
      <c r="H20" s="47">
        <v>30590</v>
      </c>
      <c r="I20" s="47">
        <v>1987509</v>
      </c>
      <c r="J20" s="48">
        <f t="shared" si="0"/>
        <v>1149343</v>
      </c>
      <c r="K20" s="2"/>
      <c r="L20" s="45"/>
    </row>
    <row r="21" spans="1:12">
      <c r="A21" s="31"/>
      <c r="B21" s="49" t="s">
        <v>63</v>
      </c>
      <c r="C21" s="50">
        <v>30147</v>
      </c>
      <c r="D21" s="50">
        <v>1518161.1</v>
      </c>
      <c r="E21" s="50">
        <v>27400</v>
      </c>
      <c r="F21" s="50">
        <v>9416</v>
      </c>
      <c r="G21" s="50">
        <v>112479.7</v>
      </c>
      <c r="H21" s="50">
        <v>20731</v>
      </c>
      <c r="I21" s="50">
        <v>1405681.4</v>
      </c>
      <c r="J21" s="51">
        <f t="shared" si="0"/>
        <v>837651.99999999988</v>
      </c>
      <c r="K21" s="2"/>
      <c r="L21" s="45"/>
    </row>
    <row r="22" spans="1:12">
      <c r="A22" s="31"/>
      <c r="B22" s="46" t="s">
        <v>64</v>
      </c>
      <c r="C22" s="47">
        <v>8234</v>
      </c>
      <c r="D22" s="47">
        <v>424544.3</v>
      </c>
      <c r="E22" s="47">
        <v>27400</v>
      </c>
      <c r="F22" s="47">
        <v>2577</v>
      </c>
      <c r="G22" s="47">
        <v>33961.5</v>
      </c>
      <c r="H22" s="47">
        <v>5657</v>
      </c>
      <c r="I22" s="47">
        <v>390582.8</v>
      </c>
      <c r="J22" s="48">
        <f t="shared" si="0"/>
        <v>235581</v>
      </c>
      <c r="K22" s="2"/>
      <c r="L22" s="45"/>
    </row>
    <row r="23" spans="1:12">
      <c r="A23" s="31"/>
      <c r="B23" s="49" t="s">
        <v>65</v>
      </c>
      <c r="C23" s="50">
        <v>259565</v>
      </c>
      <c r="D23" s="50">
        <v>12803874.5</v>
      </c>
      <c r="E23" s="50">
        <v>27400</v>
      </c>
      <c r="F23" s="50">
        <v>79186</v>
      </c>
      <c r="G23" s="50">
        <v>938513</v>
      </c>
      <c r="H23" s="50">
        <v>180379</v>
      </c>
      <c r="I23" s="50">
        <v>11865361.5</v>
      </c>
      <c r="J23" s="51">
        <f t="shared" si="0"/>
        <v>6922976.9000000004</v>
      </c>
      <c r="K23" s="2"/>
      <c r="L23" s="45"/>
    </row>
    <row r="24" spans="1:12">
      <c r="A24" s="31"/>
      <c r="B24" s="46" t="s">
        <v>66</v>
      </c>
      <c r="C24" s="47">
        <v>126959</v>
      </c>
      <c r="D24" s="47">
        <v>5478206.9000000004</v>
      </c>
      <c r="E24" s="47">
        <v>27400</v>
      </c>
      <c r="F24" s="47">
        <v>52380</v>
      </c>
      <c r="G24" s="47">
        <v>464239.4</v>
      </c>
      <c r="H24" s="47">
        <v>74579</v>
      </c>
      <c r="I24" s="47">
        <v>5013967.5</v>
      </c>
      <c r="J24" s="48">
        <f t="shared" si="0"/>
        <v>2970502.9000000004</v>
      </c>
      <c r="K24" s="2"/>
      <c r="L24" s="45"/>
    </row>
    <row r="25" spans="1:12">
      <c r="A25" s="31"/>
      <c r="B25" s="49" t="s">
        <v>67</v>
      </c>
      <c r="C25" s="50">
        <v>319860</v>
      </c>
      <c r="D25" s="50">
        <v>17689579.199999999</v>
      </c>
      <c r="E25" s="50">
        <v>27400</v>
      </c>
      <c r="F25" s="50">
        <v>77496</v>
      </c>
      <c r="G25" s="50">
        <v>897470.1</v>
      </c>
      <c r="H25" s="50">
        <v>242364</v>
      </c>
      <c r="I25" s="50">
        <v>16792109.100000001</v>
      </c>
      <c r="J25" s="51">
        <f t="shared" si="0"/>
        <v>10151335.500000002</v>
      </c>
      <c r="K25" s="2"/>
      <c r="L25" s="45"/>
    </row>
    <row r="26" spans="1:12">
      <c r="A26" s="31"/>
      <c r="B26" s="46" t="s">
        <v>68</v>
      </c>
      <c r="C26" s="47">
        <v>130690</v>
      </c>
      <c r="D26" s="47">
        <v>6492115.9000000004</v>
      </c>
      <c r="E26" s="47">
        <v>27400</v>
      </c>
      <c r="F26" s="47">
        <v>37784</v>
      </c>
      <c r="G26" s="47">
        <v>457812.1</v>
      </c>
      <c r="H26" s="47">
        <v>92906</v>
      </c>
      <c r="I26" s="47">
        <v>6034303.7999999998</v>
      </c>
      <c r="J26" s="48">
        <f t="shared" si="0"/>
        <v>3488679.4</v>
      </c>
      <c r="K26" s="2"/>
      <c r="L26" s="45"/>
    </row>
    <row r="27" spans="1:12">
      <c r="A27" s="31"/>
      <c r="B27" s="49" t="s">
        <v>69</v>
      </c>
      <c r="C27" s="50">
        <v>169549</v>
      </c>
      <c r="D27" s="50">
        <v>9271848.8000000007</v>
      </c>
      <c r="E27" s="50">
        <v>27400</v>
      </c>
      <c r="F27" s="50">
        <v>43235</v>
      </c>
      <c r="G27" s="50">
        <v>543362.30000000005</v>
      </c>
      <c r="H27" s="50">
        <v>126314</v>
      </c>
      <c r="I27" s="50">
        <v>8728486.5</v>
      </c>
      <c r="J27" s="51">
        <f t="shared" si="0"/>
        <v>5267482.9000000004</v>
      </c>
      <c r="K27" s="2"/>
      <c r="L27" s="45"/>
    </row>
    <row r="28" spans="1:12">
      <c r="A28" s="31"/>
      <c r="B28" s="185" t="s">
        <v>121</v>
      </c>
      <c r="C28" s="47">
        <v>0</v>
      </c>
      <c r="D28" s="47">
        <v>0</v>
      </c>
      <c r="E28" s="47">
        <v>27400</v>
      </c>
      <c r="F28" s="47">
        <v>0</v>
      </c>
      <c r="G28" s="47">
        <v>0</v>
      </c>
      <c r="H28" s="47">
        <v>0</v>
      </c>
      <c r="I28" s="47">
        <v>0</v>
      </c>
      <c r="J28" s="183">
        <v>13528357.9589523</v>
      </c>
      <c r="K28" s="2"/>
      <c r="L28" s="45"/>
    </row>
    <row r="29" spans="1:12">
      <c r="A29" s="31"/>
      <c r="B29" s="49" t="s">
        <v>71</v>
      </c>
      <c r="C29" s="50">
        <v>200023</v>
      </c>
      <c r="D29" s="50">
        <v>7971485.4000000004</v>
      </c>
      <c r="E29" s="50">
        <v>27400</v>
      </c>
      <c r="F29" s="50">
        <v>86792</v>
      </c>
      <c r="G29" s="50">
        <v>726703.8</v>
      </c>
      <c r="H29" s="50">
        <v>113231</v>
      </c>
      <c r="I29" s="50">
        <v>7244781.5999999996</v>
      </c>
      <c r="J29" s="51">
        <f t="shared" si="0"/>
        <v>4142252.1999999997</v>
      </c>
      <c r="K29" s="2"/>
      <c r="L29" s="45"/>
    </row>
    <row r="30" spans="1:12">
      <c r="A30" s="31"/>
      <c r="B30" s="46" t="s">
        <v>72</v>
      </c>
      <c r="C30" s="47">
        <v>98089</v>
      </c>
      <c r="D30" s="47">
        <v>4845369.7</v>
      </c>
      <c r="E30" s="47">
        <v>27400</v>
      </c>
      <c r="F30" s="47">
        <v>31400</v>
      </c>
      <c r="G30" s="47">
        <v>352280.1</v>
      </c>
      <c r="H30" s="47">
        <v>66689</v>
      </c>
      <c r="I30" s="47">
        <v>4493089.5999999996</v>
      </c>
      <c r="J30" s="48">
        <f t="shared" si="0"/>
        <v>2665811</v>
      </c>
      <c r="K30" s="2"/>
      <c r="L30" s="45"/>
    </row>
    <row r="31" spans="1:12">
      <c r="A31" s="31"/>
      <c r="B31" s="49" t="s">
        <v>73</v>
      </c>
      <c r="C31" s="50">
        <v>237153</v>
      </c>
      <c r="D31" s="50">
        <v>15448309.699999999</v>
      </c>
      <c r="E31" s="50">
        <v>27400</v>
      </c>
      <c r="F31" s="50">
        <v>73965</v>
      </c>
      <c r="G31" s="50">
        <v>759623.7</v>
      </c>
      <c r="H31" s="50">
        <v>163188</v>
      </c>
      <c r="I31" s="50">
        <v>14688686</v>
      </c>
      <c r="J31" s="51">
        <f t="shared" si="0"/>
        <v>10217334.800000001</v>
      </c>
      <c r="K31" s="2"/>
      <c r="L31" s="45"/>
    </row>
    <row r="32" spans="1:12">
      <c r="A32" s="31"/>
      <c r="B32" s="46" t="s">
        <v>74</v>
      </c>
      <c r="C32" s="47">
        <v>40853</v>
      </c>
      <c r="D32" s="47">
        <v>1731075.4</v>
      </c>
      <c r="E32" s="47">
        <v>27400</v>
      </c>
      <c r="F32" s="47">
        <v>14859</v>
      </c>
      <c r="G32" s="47">
        <v>168132.4</v>
      </c>
      <c r="H32" s="47">
        <v>25994</v>
      </c>
      <c r="I32" s="47">
        <v>1562943</v>
      </c>
      <c r="J32" s="48">
        <f t="shared" si="0"/>
        <v>850707.4</v>
      </c>
      <c r="K32" s="2"/>
      <c r="L32" s="45"/>
    </row>
    <row r="33" spans="1:12" s="52" customFormat="1">
      <c r="A33" s="53"/>
      <c r="B33" s="54" t="s">
        <v>75</v>
      </c>
      <c r="C33" s="55">
        <f>SUM(C7:C32)</f>
        <v>4006162</v>
      </c>
      <c r="D33" s="55">
        <f>SUM(D7:D32)</f>
        <v>213804997</v>
      </c>
      <c r="E33" s="55">
        <f>AVERAGE(E7:E32)</f>
        <v>27400</v>
      </c>
      <c r="F33" s="55">
        <f>SUM(F7:F32)</f>
        <v>1216519</v>
      </c>
      <c r="G33" s="55">
        <f>SUM(G7:G32)</f>
        <v>13092960.9</v>
      </c>
      <c r="H33" s="55">
        <f>SUM(H7:H32)</f>
        <v>2789643</v>
      </c>
      <c r="I33" s="55">
        <f>SUM(I7:I32)</f>
        <v>200712036.10000002</v>
      </c>
      <c r="J33" s="56">
        <f>SUM(J7:J32)</f>
        <v>137804175.85895234</v>
      </c>
      <c r="L33" s="57"/>
    </row>
    <row r="34" spans="1:12">
      <c r="B34" s="184" t="s">
        <v>120</v>
      </c>
      <c r="K34" s="2"/>
    </row>
    <row r="35" spans="1:12">
      <c r="K35" s="2"/>
    </row>
    <row r="36" spans="1:12">
      <c r="K36" s="2"/>
    </row>
  </sheetData>
  <conditionalFormatting sqref="C7:I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8.42578125" style="2" customWidth="1"/>
    <col min="3" max="3" width="24.28515625" style="2" customWidth="1"/>
    <col min="4" max="4" width="13.42578125" style="1" customWidth="1"/>
  </cols>
  <sheetData>
    <row r="1" spans="1:4" ht="28.5" customHeight="1">
      <c r="B1" s="58" t="str">
        <f>"Revenu pour l’imposition à la source "&amp;Info!C31</f>
        <v>Revenu pour l’imposition à la source 2004</v>
      </c>
      <c r="C1" s="59"/>
      <c r="D1" s="60"/>
    </row>
    <row r="2" spans="1:4" ht="15" customHeight="1">
      <c r="B2" s="61" t="str">
        <f>Info!A4</f>
        <v>Année de référence 2009</v>
      </c>
    </row>
    <row r="3" spans="1:4" ht="24" customHeight="1">
      <c r="A3" s="62"/>
      <c r="B3" s="62"/>
      <c r="C3" s="19" t="str">
        <f>Info!$C$28</f>
        <v>FA_2009_20120423</v>
      </c>
    </row>
    <row r="4" spans="1:4" ht="31.5" customHeight="1">
      <c r="B4" s="63"/>
      <c r="C4" s="64" t="s">
        <v>76</v>
      </c>
    </row>
    <row r="5" spans="1:4" s="65" customFormat="1">
      <c r="A5" s="66"/>
      <c r="B5" s="67" t="s">
        <v>77</v>
      </c>
      <c r="C5" s="68" t="str">
        <f>"RIS_"&amp;Info!C30&amp;"_"&amp;Info!C31&amp;".xlsx"</f>
        <v>RIS_2009_2004.xlsx</v>
      </c>
    </row>
    <row r="6" spans="1:4" s="65" customFormat="1">
      <c r="A6" s="69"/>
      <c r="B6" s="41" t="s">
        <v>46</v>
      </c>
      <c r="C6" s="40" t="s">
        <v>47</v>
      </c>
    </row>
    <row r="7" spans="1:4" ht="15" customHeight="1">
      <c r="A7" s="70"/>
      <c r="B7" s="71" t="s">
        <v>49</v>
      </c>
      <c r="C7" s="72">
        <v>1128428.67826919</v>
      </c>
    </row>
    <row r="8" spans="1:4" ht="15" customHeight="1">
      <c r="A8" s="70"/>
      <c r="B8" s="73" t="s">
        <v>50</v>
      </c>
      <c r="C8" s="74">
        <v>277753.99989612901</v>
      </c>
    </row>
    <row r="9" spans="1:4" ht="15" customHeight="1">
      <c r="A9" s="70"/>
      <c r="B9" s="75" t="s">
        <v>51</v>
      </c>
      <c r="C9" s="76">
        <v>174454.82108274201</v>
      </c>
    </row>
    <row r="10" spans="1:4" ht="15" customHeight="1">
      <c r="A10" s="70"/>
      <c r="B10" s="73" t="s">
        <v>52</v>
      </c>
      <c r="C10" s="74">
        <v>20604.226850999999</v>
      </c>
    </row>
    <row r="11" spans="1:4" ht="15" customHeight="1">
      <c r="A11" s="70"/>
      <c r="B11" s="75" t="s">
        <v>53</v>
      </c>
      <c r="C11" s="76">
        <v>67512.503059838695</v>
      </c>
    </row>
    <row r="12" spans="1:4" ht="15" customHeight="1">
      <c r="A12" s="70"/>
      <c r="B12" s="73" t="s">
        <v>54</v>
      </c>
      <c r="C12" s="74">
        <v>23060.179130500001</v>
      </c>
    </row>
    <row r="13" spans="1:4" ht="15" customHeight="1">
      <c r="A13" s="70"/>
      <c r="B13" s="75" t="s">
        <v>55</v>
      </c>
      <c r="C13" s="76">
        <v>21700.272260161299</v>
      </c>
    </row>
    <row r="14" spans="1:4" ht="15" customHeight="1">
      <c r="A14" s="70"/>
      <c r="B14" s="73" t="s">
        <v>56</v>
      </c>
      <c r="C14" s="74">
        <v>20485.797387999999</v>
      </c>
    </row>
    <row r="15" spans="1:4" ht="15" customHeight="1">
      <c r="A15" s="70"/>
      <c r="B15" s="75" t="s">
        <v>57</v>
      </c>
      <c r="C15" s="76">
        <v>74903.583170322599</v>
      </c>
    </row>
    <row r="16" spans="1:4" ht="15" customHeight="1">
      <c r="A16" s="70"/>
      <c r="B16" s="73" t="s">
        <v>58</v>
      </c>
      <c r="C16" s="74">
        <v>143216.44501249999</v>
      </c>
    </row>
    <row r="17" spans="1:3" ht="15" customHeight="1">
      <c r="A17" s="70"/>
      <c r="B17" s="75" t="s">
        <v>59</v>
      </c>
      <c r="C17" s="76">
        <v>93245.584556129004</v>
      </c>
    </row>
    <row r="18" spans="1:3" ht="15" customHeight="1">
      <c r="A18" s="70"/>
      <c r="B18" s="73" t="s">
        <v>60</v>
      </c>
      <c r="C18" s="74">
        <v>629289.72229191102</v>
      </c>
    </row>
    <row r="19" spans="1:3" ht="15" customHeight="1">
      <c r="A19" s="70"/>
      <c r="B19" s="75" t="s">
        <v>61</v>
      </c>
      <c r="C19" s="76">
        <v>313170.31068499997</v>
      </c>
    </row>
    <row r="20" spans="1:3" ht="15" customHeight="1">
      <c r="A20" s="70"/>
      <c r="B20" s="73" t="s">
        <v>62</v>
      </c>
      <c r="C20" s="74">
        <v>103068.114409644</v>
      </c>
    </row>
    <row r="21" spans="1:3" ht="15" customHeight="1">
      <c r="A21" s="70"/>
      <c r="B21" s="75" t="s">
        <v>63</v>
      </c>
      <c r="C21" s="76">
        <v>23239.813120638199</v>
      </c>
    </row>
    <row r="22" spans="1:3" ht="15" customHeight="1">
      <c r="A22" s="70"/>
      <c r="B22" s="73" t="s">
        <v>64</v>
      </c>
      <c r="C22" s="74">
        <v>5864.6289378279598</v>
      </c>
    </row>
    <row r="23" spans="1:3" ht="15" customHeight="1">
      <c r="A23" s="70"/>
      <c r="B23" s="75" t="s">
        <v>65</v>
      </c>
      <c r="C23" s="76">
        <v>270924.28908895602</v>
      </c>
    </row>
    <row r="24" spans="1:3" ht="15" customHeight="1">
      <c r="A24" s="70"/>
      <c r="B24" s="73" t="s">
        <v>66</v>
      </c>
      <c r="C24" s="74">
        <v>281920.31955125398</v>
      </c>
    </row>
    <row r="25" spans="1:3" ht="15" customHeight="1">
      <c r="A25" s="70"/>
      <c r="B25" s="182" t="s">
        <v>119</v>
      </c>
      <c r="C25" s="192">
        <v>669610.16316944198</v>
      </c>
    </row>
    <row r="26" spans="1:3" ht="15" customHeight="1">
      <c r="A26" s="70"/>
      <c r="B26" s="73" t="s">
        <v>68</v>
      </c>
      <c r="C26" s="74">
        <v>141538.602024516</v>
      </c>
    </row>
    <row r="27" spans="1:3" ht="15" customHeight="1">
      <c r="A27" s="70"/>
      <c r="B27" s="75" t="s">
        <v>69</v>
      </c>
      <c r="C27" s="76">
        <v>716094.62480600004</v>
      </c>
    </row>
    <row r="28" spans="1:3" ht="15" customHeight="1">
      <c r="A28" s="70"/>
      <c r="B28" s="73" t="s">
        <v>70</v>
      </c>
      <c r="C28" s="74">
        <v>634256.064332137</v>
      </c>
    </row>
    <row r="29" spans="1:3" ht="15" customHeight="1">
      <c r="A29" s="70"/>
      <c r="B29" s="75" t="s">
        <v>71</v>
      </c>
      <c r="C29" s="76">
        <v>258991.48554475</v>
      </c>
    </row>
    <row r="30" spans="1:3" ht="15" customHeight="1">
      <c r="A30" s="70"/>
      <c r="B30" s="73" t="s">
        <v>72</v>
      </c>
      <c r="C30" s="74">
        <v>166091.62789854</v>
      </c>
    </row>
    <row r="31" spans="1:3" ht="15" customHeight="1">
      <c r="A31" s="70"/>
      <c r="B31" s="75" t="s">
        <v>73</v>
      </c>
      <c r="C31" s="76">
        <v>1819516.6815219</v>
      </c>
    </row>
    <row r="32" spans="1:3" ht="15" customHeight="1">
      <c r="A32" s="70"/>
      <c r="B32" s="73" t="s">
        <v>74</v>
      </c>
      <c r="C32" s="74">
        <v>64587.294032580598</v>
      </c>
    </row>
    <row r="33" spans="1:3" s="52" customFormat="1" ht="18.75" customHeight="1">
      <c r="A33" s="77"/>
      <c r="B33" s="78" t="s">
        <v>75</v>
      </c>
      <c r="C33" s="79">
        <f>SUM(C7:C32)</f>
        <v>8143529.8320916099</v>
      </c>
    </row>
    <row r="34" spans="1:3">
      <c r="B34" s="65" t="s">
        <v>118</v>
      </c>
    </row>
  </sheetData>
  <conditionalFormatting sqref="C7:C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8" style="2" customWidth="1"/>
    <col min="2" max="2" width="18.5703125" style="2" customWidth="1"/>
    <col min="3" max="3" width="17.140625" style="2" customWidth="1"/>
    <col min="4" max="4" width="19.7109375" style="2" customWidth="1"/>
  </cols>
  <sheetData>
    <row r="1" spans="1:5" s="31" customFormat="1" ht="28.5" customHeight="1">
      <c r="A1" s="58" t="str">
        <f>"Fortune des personnes physiques "&amp;Info!C31</f>
        <v>Fortune des personnes physiques 2004</v>
      </c>
      <c r="B1" s="58"/>
      <c r="C1" s="58"/>
      <c r="D1" s="58"/>
    </row>
    <row r="2" spans="1:5" ht="15.75" customHeight="1">
      <c r="A2" s="80" t="str">
        <f>Info!A4</f>
        <v>Année de référence 2009</v>
      </c>
      <c r="B2" s="14"/>
      <c r="C2" s="81"/>
    </row>
    <row r="3" spans="1:5" ht="15.75" customHeight="1">
      <c r="A3" s="82"/>
      <c r="B3" s="81"/>
      <c r="C3" s="16"/>
      <c r="D3" s="19" t="str">
        <f>Info!$C$28</f>
        <v>FA_2009_20120423</v>
      </c>
    </row>
    <row r="4" spans="1:5" s="2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5">
      <c r="A5" s="27" t="s">
        <v>33</v>
      </c>
      <c r="B5" s="28"/>
      <c r="C5" s="28"/>
      <c r="D5" s="30" t="s">
        <v>79</v>
      </c>
    </row>
    <row r="6" spans="1:5" ht="25.5" customHeight="1">
      <c r="A6" s="32"/>
      <c r="B6" s="33" t="s">
        <v>80</v>
      </c>
      <c r="C6" s="33" t="s">
        <v>81</v>
      </c>
      <c r="D6" s="35" t="s">
        <v>82</v>
      </c>
      <c r="E6" s="52"/>
    </row>
    <row r="7" spans="1:5">
      <c r="A7" s="38" t="s">
        <v>77</v>
      </c>
      <c r="B7" s="39" t="s">
        <v>44</v>
      </c>
      <c r="C7" s="39" t="s">
        <v>83</v>
      </c>
      <c r="D7" s="85"/>
    </row>
    <row r="8" spans="1:5" s="36" customFormat="1" ht="11.25" customHeight="1">
      <c r="A8" s="86" t="s">
        <v>46</v>
      </c>
      <c r="B8" s="41" t="s">
        <v>47</v>
      </c>
      <c r="C8" s="41"/>
      <c r="D8" s="40" t="s">
        <v>47</v>
      </c>
    </row>
    <row r="9" spans="1:5" ht="15" customHeight="1">
      <c r="A9" s="42" t="s">
        <v>49</v>
      </c>
      <c r="B9" s="87">
        <v>263514129</v>
      </c>
      <c r="C9" s="88">
        <f t="shared" ref="C9:C34" si="0">C$35</f>
        <v>1.2E-2</v>
      </c>
      <c r="D9" s="89">
        <f t="shared" ref="D9:D34" si="1">B9*C9</f>
        <v>3162169.548</v>
      </c>
    </row>
    <row r="10" spans="1:5" ht="15" customHeight="1">
      <c r="A10" s="46" t="s">
        <v>50</v>
      </c>
      <c r="B10" s="90">
        <v>123995316.40800001</v>
      </c>
      <c r="C10" s="91">
        <f t="shared" si="0"/>
        <v>1.2E-2</v>
      </c>
      <c r="D10" s="92">
        <f t="shared" si="1"/>
        <v>1487943.7968960002</v>
      </c>
    </row>
    <row r="11" spans="1:5" ht="15" customHeight="1">
      <c r="A11" s="187" t="s">
        <v>123</v>
      </c>
      <c r="B11" s="188">
        <v>48414828.918462098</v>
      </c>
      <c r="C11" s="94">
        <f t="shared" si="0"/>
        <v>1.2E-2</v>
      </c>
      <c r="D11" s="189">
        <f t="shared" si="1"/>
        <v>580977.94702154514</v>
      </c>
    </row>
    <row r="12" spans="1:5" ht="15" customHeight="1">
      <c r="A12" s="46" t="s">
        <v>52</v>
      </c>
      <c r="B12" s="90">
        <v>3618075.6239999998</v>
      </c>
      <c r="C12" s="91">
        <f t="shared" si="0"/>
        <v>1.2E-2</v>
      </c>
      <c r="D12" s="92">
        <f t="shared" si="1"/>
        <v>43416.907487999997</v>
      </c>
    </row>
    <row r="13" spans="1:5" ht="15" customHeight="1">
      <c r="A13" s="49" t="s">
        <v>53</v>
      </c>
      <c r="B13" s="93">
        <v>34329926.419</v>
      </c>
      <c r="C13" s="94">
        <f t="shared" si="0"/>
        <v>1.2E-2</v>
      </c>
      <c r="D13" s="95">
        <f t="shared" si="1"/>
        <v>411959.11702800001</v>
      </c>
    </row>
    <row r="14" spans="1:5" ht="15" customHeight="1">
      <c r="A14" s="46" t="s">
        <v>54</v>
      </c>
      <c r="B14" s="90">
        <v>4086259.2510000002</v>
      </c>
      <c r="C14" s="91">
        <f t="shared" si="0"/>
        <v>1.2E-2</v>
      </c>
      <c r="D14" s="92">
        <f t="shared" si="1"/>
        <v>49035.111012000001</v>
      </c>
    </row>
    <row r="15" spans="1:5" ht="15" customHeight="1">
      <c r="A15" s="49" t="s">
        <v>55</v>
      </c>
      <c r="B15" s="93">
        <v>13591925.945</v>
      </c>
      <c r="C15" s="94">
        <f t="shared" si="0"/>
        <v>1.2E-2</v>
      </c>
      <c r="D15" s="95">
        <f t="shared" si="1"/>
        <v>163103.11134</v>
      </c>
    </row>
    <row r="16" spans="1:5" ht="15" customHeight="1">
      <c r="A16" s="46" t="s">
        <v>56</v>
      </c>
      <c r="B16" s="90">
        <v>5565348.8130000001</v>
      </c>
      <c r="C16" s="91">
        <f t="shared" si="0"/>
        <v>1.2E-2</v>
      </c>
      <c r="D16" s="92">
        <f t="shared" si="1"/>
        <v>66784.185756000006</v>
      </c>
    </row>
    <row r="17" spans="1:4" ht="15" customHeight="1">
      <c r="A17" s="49" t="s">
        <v>57</v>
      </c>
      <c r="B17" s="93">
        <v>30831336.864</v>
      </c>
      <c r="C17" s="94">
        <f t="shared" si="0"/>
        <v>1.2E-2</v>
      </c>
      <c r="D17" s="95">
        <f t="shared" si="1"/>
        <v>369976.04236800002</v>
      </c>
    </row>
    <row r="18" spans="1:4" ht="15" customHeight="1">
      <c r="A18" s="46" t="s">
        <v>58</v>
      </c>
      <c r="B18" s="90">
        <v>19240656.208999999</v>
      </c>
      <c r="C18" s="91">
        <f t="shared" si="0"/>
        <v>1.2E-2</v>
      </c>
      <c r="D18" s="92">
        <f t="shared" si="1"/>
        <v>230887.87450799998</v>
      </c>
    </row>
    <row r="19" spans="1:4" ht="15" customHeight="1">
      <c r="A19" s="49" t="s">
        <v>59</v>
      </c>
      <c r="B19" s="93">
        <v>18337474.278999999</v>
      </c>
      <c r="C19" s="94">
        <f t="shared" si="0"/>
        <v>1.2E-2</v>
      </c>
      <c r="D19" s="95">
        <f t="shared" si="1"/>
        <v>220049.69134799999</v>
      </c>
    </row>
    <row r="20" spans="1:4" ht="15" customHeight="1">
      <c r="A20" s="46" t="s">
        <v>60</v>
      </c>
      <c r="B20" s="90">
        <v>36099597.693000004</v>
      </c>
      <c r="C20" s="91">
        <f t="shared" si="0"/>
        <v>1.2E-2</v>
      </c>
      <c r="D20" s="92">
        <f t="shared" si="1"/>
        <v>433195.17231600004</v>
      </c>
    </row>
    <row r="21" spans="1:4" ht="15" customHeight="1">
      <c r="A21" s="49" t="s">
        <v>61</v>
      </c>
      <c r="B21" s="93">
        <v>30841045.223999999</v>
      </c>
      <c r="C21" s="94">
        <f t="shared" si="0"/>
        <v>1.2E-2</v>
      </c>
      <c r="D21" s="95">
        <f t="shared" si="1"/>
        <v>370092.54268800002</v>
      </c>
    </row>
    <row r="22" spans="1:4" ht="15" customHeight="1">
      <c r="A22" s="46" t="s">
        <v>62</v>
      </c>
      <c r="B22" s="90">
        <v>8577734.1779999994</v>
      </c>
      <c r="C22" s="91">
        <f t="shared" si="0"/>
        <v>1.2E-2</v>
      </c>
      <c r="D22" s="92">
        <f t="shared" si="1"/>
        <v>102932.810136</v>
      </c>
    </row>
    <row r="23" spans="1:4" ht="15" customHeight="1">
      <c r="A23" s="49" t="s">
        <v>63</v>
      </c>
      <c r="B23" s="93">
        <v>8414525.8310000002</v>
      </c>
      <c r="C23" s="94">
        <f t="shared" si="0"/>
        <v>1.2E-2</v>
      </c>
      <c r="D23" s="95">
        <f t="shared" si="1"/>
        <v>100974.309972</v>
      </c>
    </row>
    <row r="24" spans="1:4" ht="15" customHeight="1">
      <c r="A24" s="46" t="s">
        <v>64</v>
      </c>
      <c r="B24" s="90">
        <v>2814802.2009999999</v>
      </c>
      <c r="C24" s="91">
        <f t="shared" si="0"/>
        <v>1.2E-2</v>
      </c>
      <c r="D24" s="92">
        <f t="shared" si="1"/>
        <v>33777.626411999998</v>
      </c>
    </row>
    <row r="25" spans="1:4" ht="15" customHeight="1">
      <c r="A25" s="49" t="s">
        <v>65</v>
      </c>
      <c r="B25" s="93">
        <v>65324771.208999999</v>
      </c>
      <c r="C25" s="94">
        <f t="shared" si="0"/>
        <v>1.2E-2</v>
      </c>
      <c r="D25" s="95">
        <f t="shared" si="1"/>
        <v>783897.25450799998</v>
      </c>
    </row>
    <row r="26" spans="1:4" ht="15" customHeight="1">
      <c r="A26" s="46" t="s">
        <v>66</v>
      </c>
      <c r="B26" s="90">
        <v>32725118.465999998</v>
      </c>
      <c r="C26" s="91">
        <f t="shared" si="0"/>
        <v>1.2E-2</v>
      </c>
      <c r="D26" s="92">
        <f t="shared" si="1"/>
        <v>392701.421592</v>
      </c>
    </row>
    <row r="27" spans="1:4" ht="15" customHeight="1">
      <c r="A27" s="49" t="s">
        <v>67</v>
      </c>
      <c r="B27" s="93">
        <v>75693957.765000001</v>
      </c>
      <c r="C27" s="94">
        <f t="shared" si="0"/>
        <v>1.2E-2</v>
      </c>
      <c r="D27" s="95">
        <f t="shared" si="1"/>
        <v>908327.49317999999</v>
      </c>
    </row>
    <row r="28" spans="1:4" ht="15" customHeight="1">
      <c r="A28" s="46" t="s">
        <v>68</v>
      </c>
      <c r="B28" s="90">
        <v>30224024</v>
      </c>
      <c r="C28" s="91">
        <f t="shared" si="0"/>
        <v>1.2E-2</v>
      </c>
      <c r="D28" s="92">
        <f t="shared" si="1"/>
        <v>362688.288</v>
      </c>
    </row>
    <row r="29" spans="1:4" ht="15" customHeight="1">
      <c r="A29" s="49" t="s">
        <v>69</v>
      </c>
      <c r="B29" s="93">
        <v>33059387.272999998</v>
      </c>
      <c r="C29" s="94">
        <f t="shared" si="0"/>
        <v>1.2E-2</v>
      </c>
      <c r="D29" s="95">
        <f t="shared" si="1"/>
        <v>396712.647276</v>
      </c>
    </row>
    <row r="30" spans="1:4" ht="15" customHeight="1">
      <c r="A30" s="185" t="s">
        <v>121</v>
      </c>
      <c r="B30" s="190">
        <v>97949188.581449106</v>
      </c>
      <c r="C30" s="91">
        <f t="shared" si="0"/>
        <v>1.2E-2</v>
      </c>
      <c r="D30" s="191">
        <f t="shared" si="1"/>
        <v>1175390.2629773894</v>
      </c>
    </row>
    <row r="31" spans="1:4" ht="15" customHeight="1">
      <c r="A31" s="49" t="s">
        <v>71</v>
      </c>
      <c r="B31" s="93">
        <v>26942342.306000002</v>
      </c>
      <c r="C31" s="94">
        <f t="shared" si="0"/>
        <v>1.2E-2</v>
      </c>
      <c r="D31" s="95">
        <f t="shared" si="1"/>
        <v>323308.10767200001</v>
      </c>
    </row>
    <row r="32" spans="1:4" ht="15" customHeight="1">
      <c r="A32" s="46" t="s">
        <v>72</v>
      </c>
      <c r="B32" s="90">
        <v>14923353.847999999</v>
      </c>
      <c r="C32" s="91">
        <f t="shared" si="0"/>
        <v>1.2E-2</v>
      </c>
      <c r="D32" s="92">
        <f t="shared" si="1"/>
        <v>179080.24617599999</v>
      </c>
    </row>
    <row r="33" spans="1:4" ht="15" customHeight="1">
      <c r="A33" s="49" t="s">
        <v>73</v>
      </c>
      <c r="B33" s="93">
        <v>50230283.943999998</v>
      </c>
      <c r="C33" s="94">
        <f t="shared" si="0"/>
        <v>1.2E-2</v>
      </c>
      <c r="D33" s="95">
        <f t="shared" si="1"/>
        <v>602763.40732799994</v>
      </c>
    </row>
    <row r="34" spans="1:4" ht="15" customHeight="1">
      <c r="A34" s="46" t="s">
        <v>74</v>
      </c>
      <c r="B34" s="90">
        <v>4721724</v>
      </c>
      <c r="C34" s="91">
        <f t="shared" si="0"/>
        <v>1.2E-2</v>
      </c>
      <c r="D34" s="92">
        <f t="shared" si="1"/>
        <v>56660.688000000002</v>
      </c>
    </row>
    <row r="35" spans="1:4" s="52" customFormat="1" ht="18.75" customHeight="1">
      <c r="A35" s="96" t="s">
        <v>75</v>
      </c>
      <c r="B35" s="97">
        <f>SUM(B9:B34)</f>
        <v>1084067134.2499111</v>
      </c>
      <c r="C35" s="98">
        <v>1.2E-2</v>
      </c>
      <c r="D35" s="79">
        <f>SUM(D9:D34)</f>
        <v>13008805.610998934</v>
      </c>
    </row>
    <row r="36" spans="1:4">
      <c r="A36" s="186" t="s">
        <v>122</v>
      </c>
    </row>
    <row r="37" spans="1:4">
      <c r="B37" s="99"/>
    </row>
  </sheetData>
  <conditionalFormatting sqref="D9:D34">
    <cfRule type="expression" dxfId="11" priority="1" stopIfTrue="1">
      <formula>ISBLANK(D9)</formula>
    </cfRule>
  </conditionalFormatting>
  <conditionalFormatting sqref="B9:C34 C35">
    <cfRule type="expression" dxfId="10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2" customWidth="1"/>
    <col min="2" max="2" width="20.85546875" style="2" customWidth="1"/>
    <col min="3" max="3" width="22.85546875" style="2" customWidth="1"/>
    <col min="4" max="4" width="21.85546875" style="2" customWidth="1"/>
    <col min="5" max="5" width="6.85546875" style="2" customWidth="1"/>
    <col min="6" max="6" width="16.85546875" style="2" customWidth="1"/>
    <col min="7" max="7" width="9.140625" style="2" customWidth="1"/>
    <col min="8" max="16384" width="9.140625" style="2"/>
  </cols>
  <sheetData>
    <row r="1" spans="1:7" ht="27.75" customHeight="1">
      <c r="A1" s="58" t="str">
        <f>"Bénéfices des personnes morales "&amp;Info!C31</f>
        <v>Bénéfices des personnes morales 2004</v>
      </c>
      <c r="B1" s="58"/>
      <c r="C1" s="58"/>
      <c r="D1" s="58"/>
      <c r="E1" s="59"/>
    </row>
    <row r="2" spans="1:7" ht="15.75" customHeight="1">
      <c r="A2" s="100" t="str">
        <f>Info!A4</f>
        <v>Année de référence 2009</v>
      </c>
      <c r="B2" s="101"/>
      <c r="C2" s="81"/>
      <c r="D2" s="31"/>
      <c r="E2" s="31"/>
    </row>
    <row r="3" spans="1:7" ht="18.75" customHeight="1">
      <c r="D3" s="19" t="str">
        <f>Info!$C$28</f>
        <v>FA_2009_20120423</v>
      </c>
      <c r="G3" s="19"/>
    </row>
    <row r="4" spans="1:7" s="20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7" s="25" customFormat="1" ht="11.25" customHeight="1">
      <c r="A5" s="27" t="s">
        <v>33</v>
      </c>
      <c r="B5" s="28"/>
      <c r="C5" s="28"/>
      <c r="D5" s="30" t="s">
        <v>84</v>
      </c>
    </row>
    <row r="6" spans="1:7" ht="42.75" customHeight="1">
      <c r="A6" s="102"/>
      <c r="B6" s="103" t="s">
        <v>85</v>
      </c>
      <c r="C6" s="103" t="s">
        <v>86</v>
      </c>
      <c r="D6" s="104" t="s">
        <v>87</v>
      </c>
    </row>
    <row r="7" spans="1:7" s="36" customFormat="1" ht="11.25" customHeight="1">
      <c r="A7" s="38" t="s">
        <v>77</v>
      </c>
      <c r="B7" s="39" t="s">
        <v>44</v>
      </c>
      <c r="C7" s="39" t="s">
        <v>44</v>
      </c>
      <c r="D7" s="105"/>
    </row>
    <row r="8" spans="1:7" s="106" customFormat="1">
      <c r="A8" s="86" t="s">
        <v>46</v>
      </c>
      <c r="B8" s="41" t="s">
        <v>47</v>
      </c>
      <c r="C8" s="41" t="s">
        <v>47</v>
      </c>
      <c r="D8" s="40" t="s">
        <v>47</v>
      </c>
      <c r="F8" s="107" t="s">
        <v>88</v>
      </c>
      <c r="G8" s="108"/>
    </row>
    <row r="9" spans="1:7">
      <c r="A9" s="42" t="s">
        <v>49</v>
      </c>
      <c r="B9" s="43">
        <v>12180375.9</v>
      </c>
      <c r="C9" s="43">
        <v>600068.23349999997</v>
      </c>
      <c r="D9" s="109">
        <f t="shared" ref="D9:D34" si="0">B9+C9</f>
        <v>12780444.1335</v>
      </c>
      <c r="F9" s="110" t="s">
        <v>89</v>
      </c>
      <c r="G9" s="111">
        <v>2.4E-2</v>
      </c>
    </row>
    <row r="10" spans="1:7">
      <c r="A10" s="46" t="s">
        <v>50</v>
      </c>
      <c r="B10" s="47">
        <v>4399768.2</v>
      </c>
      <c r="C10" s="47">
        <v>132098.13709999999</v>
      </c>
      <c r="D10" s="112">
        <f t="shared" si="0"/>
        <v>4531866.3371000001</v>
      </c>
      <c r="F10" s="110" t="s">
        <v>90</v>
      </c>
      <c r="G10" s="111">
        <v>7.2999999999999995E-2</v>
      </c>
    </row>
    <row r="11" spans="1:7">
      <c r="A11" s="49" t="s">
        <v>51</v>
      </c>
      <c r="B11" s="50">
        <v>1086426.5</v>
      </c>
      <c r="C11" s="50">
        <v>140454.13250000001</v>
      </c>
      <c r="D11" s="113">
        <f t="shared" si="0"/>
        <v>1226880.6325000001</v>
      </c>
      <c r="F11" s="110" t="s">
        <v>91</v>
      </c>
      <c r="G11" s="111">
        <v>0.17</v>
      </c>
    </row>
    <row r="12" spans="1:7">
      <c r="A12" s="46" t="s">
        <v>52</v>
      </c>
      <c r="B12" s="47">
        <v>80477.399999999994</v>
      </c>
      <c r="C12" s="47">
        <v>353.92430000000002</v>
      </c>
      <c r="D12" s="112">
        <f t="shared" si="0"/>
        <v>80831.324299999993</v>
      </c>
      <c r="F12" s="114" t="s">
        <v>92</v>
      </c>
      <c r="G12" s="115">
        <v>1</v>
      </c>
    </row>
    <row r="13" spans="1:7">
      <c r="A13" s="49" t="s">
        <v>53</v>
      </c>
      <c r="B13" s="50">
        <v>605070.1</v>
      </c>
      <c r="C13" s="50">
        <v>136230.41589999999</v>
      </c>
      <c r="D13" s="113">
        <f t="shared" si="0"/>
        <v>741300.5159</v>
      </c>
    </row>
    <row r="14" spans="1:7">
      <c r="A14" s="46" t="s">
        <v>54</v>
      </c>
      <c r="B14" s="47">
        <v>41553.599999999999</v>
      </c>
      <c r="C14" s="47">
        <v>1237.1682000000001</v>
      </c>
      <c r="D14" s="112">
        <f t="shared" si="0"/>
        <v>42790.768199999999</v>
      </c>
    </row>
    <row r="15" spans="1:7">
      <c r="A15" s="49" t="s">
        <v>55</v>
      </c>
      <c r="B15" s="50">
        <v>139904.70000000001</v>
      </c>
      <c r="C15" s="50">
        <v>18466.787899999999</v>
      </c>
      <c r="D15" s="113">
        <f t="shared" si="0"/>
        <v>158371.48790000001</v>
      </c>
    </row>
    <row r="16" spans="1:7">
      <c r="A16" s="46" t="s">
        <v>56</v>
      </c>
      <c r="B16" s="47">
        <v>89099.3</v>
      </c>
      <c r="C16" s="47">
        <v>25880.157299999999</v>
      </c>
      <c r="D16" s="112">
        <f t="shared" si="0"/>
        <v>114979.45730000001</v>
      </c>
    </row>
    <row r="17" spans="1:4">
      <c r="A17" s="49" t="s">
        <v>57</v>
      </c>
      <c r="B17" s="50">
        <v>1322012.3999999999</v>
      </c>
      <c r="C17" s="50">
        <v>1168091.9347999999</v>
      </c>
      <c r="D17" s="113">
        <f t="shared" si="0"/>
        <v>2490104.3347999998</v>
      </c>
    </row>
    <row r="18" spans="1:4">
      <c r="A18" s="46" t="s">
        <v>58</v>
      </c>
      <c r="B18" s="47">
        <v>850797.8</v>
      </c>
      <c r="C18" s="47">
        <v>87897.076100000006</v>
      </c>
      <c r="D18" s="112">
        <f t="shared" si="0"/>
        <v>938694.87609999999</v>
      </c>
    </row>
    <row r="19" spans="1:4">
      <c r="A19" s="49" t="s">
        <v>59</v>
      </c>
      <c r="B19" s="50">
        <v>808070.5</v>
      </c>
      <c r="C19" s="50">
        <v>16018.977699999999</v>
      </c>
      <c r="D19" s="113">
        <f t="shared" si="0"/>
        <v>824089.47770000005</v>
      </c>
    </row>
    <row r="20" spans="1:4">
      <c r="A20" s="46" t="s">
        <v>60</v>
      </c>
      <c r="B20" s="47">
        <v>2030879.2</v>
      </c>
      <c r="C20" s="47">
        <v>83112.455199999997</v>
      </c>
      <c r="D20" s="112">
        <f t="shared" si="0"/>
        <v>2113991.6551999999</v>
      </c>
    </row>
    <row r="21" spans="1:4">
      <c r="A21" s="49" t="s">
        <v>61</v>
      </c>
      <c r="B21" s="50">
        <v>922634.9</v>
      </c>
      <c r="C21" s="50">
        <v>47271.711900000002</v>
      </c>
      <c r="D21" s="113">
        <f t="shared" si="0"/>
        <v>969906.61190000002</v>
      </c>
    </row>
    <row r="22" spans="1:4">
      <c r="A22" s="46" t="s">
        <v>62</v>
      </c>
      <c r="B22" s="47">
        <v>390706.2</v>
      </c>
      <c r="C22" s="47">
        <v>200101.9026</v>
      </c>
      <c r="D22" s="112">
        <f t="shared" si="0"/>
        <v>590808.10259999998</v>
      </c>
    </row>
    <row r="23" spans="1:4">
      <c r="A23" s="49" t="s">
        <v>63</v>
      </c>
      <c r="B23" s="50">
        <v>140692.5</v>
      </c>
      <c r="C23" s="50">
        <v>706.80070000000001</v>
      </c>
      <c r="D23" s="113">
        <f t="shared" si="0"/>
        <v>141399.30069999999</v>
      </c>
    </row>
    <row r="24" spans="1:4">
      <c r="A24" s="46" t="s">
        <v>64</v>
      </c>
      <c r="B24" s="47">
        <v>35865.699999999997</v>
      </c>
      <c r="C24" s="47">
        <v>1551.1514</v>
      </c>
      <c r="D24" s="112">
        <f t="shared" si="0"/>
        <v>37416.8514</v>
      </c>
    </row>
    <row r="25" spans="1:4">
      <c r="A25" s="49" t="s">
        <v>65</v>
      </c>
      <c r="B25" s="50">
        <v>1509135</v>
      </c>
      <c r="C25" s="50">
        <v>42286.526299999998</v>
      </c>
      <c r="D25" s="113">
        <f t="shared" si="0"/>
        <v>1551421.5263</v>
      </c>
    </row>
    <row r="26" spans="1:4">
      <c r="A26" s="46" t="s">
        <v>66</v>
      </c>
      <c r="B26" s="47">
        <v>516182.8</v>
      </c>
      <c r="C26" s="47">
        <v>17634.5949</v>
      </c>
      <c r="D26" s="112">
        <f t="shared" si="0"/>
        <v>533817.39489999996</v>
      </c>
    </row>
    <row r="27" spans="1:4">
      <c r="A27" s="49" t="s">
        <v>67</v>
      </c>
      <c r="B27" s="50">
        <v>1858514.2</v>
      </c>
      <c r="C27" s="50">
        <v>58721.1014</v>
      </c>
      <c r="D27" s="113">
        <f t="shared" si="0"/>
        <v>1917235.3014</v>
      </c>
    </row>
    <row r="28" spans="1:4">
      <c r="A28" s="46" t="s">
        <v>68</v>
      </c>
      <c r="B28" s="47">
        <v>729048.8</v>
      </c>
      <c r="C28" s="47">
        <v>11776.748900000001</v>
      </c>
      <c r="D28" s="112">
        <f t="shared" si="0"/>
        <v>740825.54890000005</v>
      </c>
    </row>
    <row r="29" spans="1:4">
      <c r="A29" s="49" t="s">
        <v>69</v>
      </c>
      <c r="B29" s="50">
        <v>1580363.1</v>
      </c>
      <c r="C29" s="50">
        <v>265724.67869999999</v>
      </c>
      <c r="D29" s="113">
        <f t="shared" si="0"/>
        <v>1846087.7787000001</v>
      </c>
    </row>
    <row r="30" spans="1:4">
      <c r="A30" s="46" t="s">
        <v>70</v>
      </c>
      <c r="B30" s="47">
        <v>2903567.8</v>
      </c>
      <c r="C30" s="47">
        <v>778283.03399999999</v>
      </c>
      <c r="D30" s="112">
        <f t="shared" si="0"/>
        <v>3681850.8339999998</v>
      </c>
    </row>
    <row r="31" spans="1:4">
      <c r="A31" s="49" t="s">
        <v>71</v>
      </c>
      <c r="B31" s="50">
        <v>601149.5</v>
      </c>
      <c r="C31" s="50">
        <v>1754.2831000000001</v>
      </c>
      <c r="D31" s="113">
        <f t="shared" si="0"/>
        <v>602903.7831</v>
      </c>
    </row>
    <row r="32" spans="1:4">
      <c r="A32" s="46" t="s">
        <v>72</v>
      </c>
      <c r="B32" s="47">
        <v>1368820.4</v>
      </c>
      <c r="C32" s="47">
        <v>65728.065900000001</v>
      </c>
      <c r="D32" s="112">
        <f t="shared" si="0"/>
        <v>1434548.4659</v>
      </c>
    </row>
    <row r="33" spans="1:6">
      <c r="A33" s="187" t="s">
        <v>124</v>
      </c>
      <c r="B33" s="50">
        <v>4241765.9000000004</v>
      </c>
      <c r="C33" s="193">
        <v>703415.79859999998</v>
      </c>
      <c r="D33" s="194">
        <f t="shared" si="0"/>
        <v>4945181.6986000007</v>
      </c>
    </row>
    <row r="34" spans="1:6">
      <c r="A34" s="116" t="s">
        <v>74</v>
      </c>
      <c r="B34" s="47">
        <v>306778.3</v>
      </c>
      <c r="C34" s="47">
        <v>516.43230000000005</v>
      </c>
      <c r="D34" s="112">
        <f t="shared" si="0"/>
        <v>307294.73229999997</v>
      </c>
    </row>
    <row r="35" spans="1:6" s="52" customFormat="1">
      <c r="A35" s="54" t="s">
        <v>75</v>
      </c>
      <c r="B35" s="117">
        <f>SUM(B9:B34)</f>
        <v>40739660.699999996</v>
      </c>
      <c r="C35" s="117">
        <f>SUM(C9:C34)</f>
        <v>4605382.2312000012</v>
      </c>
      <c r="D35" s="56">
        <f>SUM(D9:D34)</f>
        <v>45345042.931200005</v>
      </c>
      <c r="F35" s="2"/>
    </row>
    <row r="36" spans="1:6">
      <c r="A36" s="186" t="s">
        <v>125</v>
      </c>
    </row>
  </sheetData>
  <conditionalFormatting sqref="G9:G12 B6:C34 A6">
    <cfRule type="expression" dxfId="9" priority="1" stopIfTrue="1">
      <formula>ISBLANK(A1073741823)</formula>
    </cfRule>
  </conditionalFormatting>
  <conditionalFormatting sqref="G9:G12">
    <cfRule type="expression" dxfId="8" priority="2" stopIfTrue="1">
      <formula>ISBLANK(G9)</formula>
    </cfRule>
  </conditionalFormatting>
  <conditionalFormatting sqref="B9:C34">
    <cfRule type="expression" dxfId="7" priority="3" stopIfTrue="1">
      <formula>ISBLANK(A1073741823)</formula>
    </cfRule>
  </conditionalFormatting>
  <conditionalFormatting sqref="B9:C34">
    <cfRule type="expression" dxfId="6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6.7109375" style="2" customWidth="1"/>
    <col min="3" max="5" width="14.28515625" style="2" customWidth="1"/>
    <col min="6" max="6" width="18.7109375" style="2" customWidth="1"/>
    <col min="7" max="7" width="19.7109375" style="2" customWidth="1"/>
    <col min="8" max="8" width="14" style="2" customWidth="1"/>
    <col min="9" max="9" width="15.7109375" style="2" customWidth="1"/>
  </cols>
  <sheetData>
    <row r="1" spans="1:9" ht="28.5" customHeight="1">
      <c r="A1" s="14"/>
      <c r="B1" s="15" t="str">
        <f>"Répartitions fiscale "&amp;Info!C31</f>
        <v>Répartitions fiscale 2004</v>
      </c>
      <c r="C1" s="118"/>
      <c r="D1" s="119"/>
      <c r="E1" s="18" t="str">
        <f>Info!A4</f>
        <v>Année de référence 2009</v>
      </c>
      <c r="I1" s="19" t="str">
        <f>Info!$C$28</f>
        <v>FA_2009_20120423</v>
      </c>
    </row>
    <row r="2" spans="1:9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9" s="2" customFormat="1">
      <c r="A3" s="122"/>
      <c r="B3" s="123" t="s">
        <v>33</v>
      </c>
      <c r="C3" s="28"/>
      <c r="D3" s="28"/>
      <c r="E3" s="28" t="s">
        <v>93</v>
      </c>
      <c r="F3" s="28"/>
      <c r="G3" s="28"/>
      <c r="H3" s="28" t="s">
        <v>94</v>
      </c>
      <c r="I3" s="30" t="s">
        <v>95</v>
      </c>
    </row>
    <row r="4" spans="1:9" ht="40.5" customHeight="1">
      <c r="A4" s="124"/>
      <c r="B4" s="125"/>
      <c r="C4" s="33" t="s">
        <v>96</v>
      </c>
      <c r="D4" s="33" t="s">
        <v>97</v>
      </c>
      <c r="E4" s="33" t="s">
        <v>98</v>
      </c>
      <c r="F4" s="33" t="s">
        <v>99</v>
      </c>
      <c r="G4" s="33" t="s">
        <v>100</v>
      </c>
      <c r="H4" s="33" t="s">
        <v>101</v>
      </c>
      <c r="I4" s="35" t="s">
        <v>102</v>
      </c>
    </row>
    <row r="5" spans="1:9">
      <c r="A5" s="124"/>
      <c r="B5" s="41" t="s">
        <v>77</v>
      </c>
      <c r="C5" s="39" t="s">
        <v>44</v>
      </c>
      <c r="D5" s="39" t="s">
        <v>44</v>
      </c>
      <c r="E5" s="39"/>
      <c r="F5" s="39" t="s">
        <v>44</v>
      </c>
      <c r="G5" s="39" t="s">
        <v>103</v>
      </c>
      <c r="H5" s="39"/>
      <c r="I5" s="85"/>
    </row>
    <row r="6" spans="1:9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0" t="s">
        <v>47</v>
      </c>
    </row>
    <row r="7" spans="1:9">
      <c r="A7" s="124"/>
      <c r="B7" s="128" t="s">
        <v>49</v>
      </c>
      <c r="C7" s="43">
        <v>26651.649000000001</v>
      </c>
      <c r="D7" s="43">
        <v>21595.642650000002</v>
      </c>
      <c r="E7" s="129">
        <f t="shared" ref="E7:E32" si="0">D7-C7</f>
        <v>-5056.0063499999997</v>
      </c>
      <c r="F7" s="43">
        <v>2746142.42447143</v>
      </c>
      <c r="G7" s="129">
        <f>PP!J7+RIS!C7+PM!D9</f>
        <v>42756517.111769192</v>
      </c>
      <c r="H7" s="130">
        <f t="shared" ref="H7:H33" si="1">G7/F7</f>
        <v>15.569664825377311</v>
      </c>
      <c r="I7" s="131">
        <f t="shared" ref="I7:I32" si="2">E7*H7</f>
        <v>-78720.324224479322</v>
      </c>
    </row>
    <row r="8" spans="1:9">
      <c r="A8" s="124"/>
      <c r="B8" s="132" t="s">
        <v>50</v>
      </c>
      <c r="C8" s="47">
        <v>29279.065999999999</v>
      </c>
      <c r="D8" s="47">
        <v>6966.3510500000002</v>
      </c>
      <c r="E8" s="133">
        <f t="shared" si="0"/>
        <v>-22312.714949999998</v>
      </c>
      <c r="F8" s="47">
        <v>967697.30621428601</v>
      </c>
      <c r="G8" s="133">
        <f>PP!J8+RIS!C8+PM!D10</f>
        <v>19126186.236996129</v>
      </c>
      <c r="H8" s="134">
        <f t="shared" si="1"/>
        <v>19.764637262264781</v>
      </c>
      <c r="I8" s="135">
        <f t="shared" si="2"/>
        <v>-441002.71732306242</v>
      </c>
    </row>
    <row r="9" spans="1:9">
      <c r="A9" s="124"/>
      <c r="B9" s="31" t="s">
        <v>51</v>
      </c>
      <c r="C9" s="50">
        <v>2003.7660000000001</v>
      </c>
      <c r="D9" s="50">
        <v>3164.2497499999999</v>
      </c>
      <c r="E9" s="136">
        <f t="shared" si="0"/>
        <v>1160.4837499999999</v>
      </c>
      <c r="F9" s="50">
        <v>433726.18635714299</v>
      </c>
      <c r="G9" s="136">
        <f>PP!J9+RIS!C9+PM!D11</f>
        <v>6761542.9535827423</v>
      </c>
      <c r="H9" s="137">
        <f t="shared" si="1"/>
        <v>15.589427538080644</v>
      </c>
      <c r="I9" s="138">
        <f t="shared" si="2"/>
        <v>18091.277329745091</v>
      </c>
    </row>
    <row r="10" spans="1:9">
      <c r="A10" s="124"/>
      <c r="B10" s="132" t="s">
        <v>52</v>
      </c>
      <c r="C10" s="47">
        <v>82.813299999999998</v>
      </c>
      <c r="D10" s="47">
        <v>440.41329999999999</v>
      </c>
      <c r="E10" s="133">
        <f t="shared" si="0"/>
        <v>357.6</v>
      </c>
      <c r="F10" s="47">
        <v>25969.2982857143</v>
      </c>
      <c r="G10" s="133">
        <f>PP!J10+RIS!C10+PM!D12</f>
        <v>519878.45115099999</v>
      </c>
      <c r="H10" s="134">
        <f t="shared" si="1"/>
        <v>20.018964141090592</v>
      </c>
      <c r="I10" s="135">
        <f t="shared" si="2"/>
        <v>7158.7815768539958</v>
      </c>
    </row>
    <row r="11" spans="1:9">
      <c r="A11" s="124"/>
      <c r="B11" s="31" t="s">
        <v>53</v>
      </c>
      <c r="C11" s="50">
        <v>5072.0630000000001</v>
      </c>
      <c r="D11" s="50">
        <v>2267.2981500000001</v>
      </c>
      <c r="E11" s="136">
        <f t="shared" si="0"/>
        <v>-2804.76485</v>
      </c>
      <c r="F11" s="50">
        <v>368201.34828571399</v>
      </c>
      <c r="G11" s="136">
        <f>PP!J11+RIS!C11+PM!D13</f>
        <v>4203146.8189598396</v>
      </c>
      <c r="H11" s="137">
        <f t="shared" si="1"/>
        <v>11.415348799044361</v>
      </c>
      <c r="I11" s="138">
        <f t="shared" si="2"/>
        <v>-32017.36906204934</v>
      </c>
    </row>
    <row r="12" spans="1:9">
      <c r="A12" s="124"/>
      <c r="B12" s="132" t="s">
        <v>54</v>
      </c>
      <c r="C12" s="47">
        <v>78.298199999999994</v>
      </c>
      <c r="D12" s="47">
        <v>479.44499999999999</v>
      </c>
      <c r="E12" s="133">
        <f t="shared" si="0"/>
        <v>401.14679999999998</v>
      </c>
      <c r="F12" s="47">
        <v>28473.0864428571</v>
      </c>
      <c r="G12" s="133">
        <f>PP!J12+RIS!C12+PM!D14</f>
        <v>553324.34733050002</v>
      </c>
      <c r="H12" s="134">
        <f t="shared" si="1"/>
        <v>19.433240876115477</v>
      </c>
      <c r="I12" s="135">
        <f t="shared" si="2"/>
        <v>7795.5823910829195</v>
      </c>
    </row>
    <row r="13" spans="1:9">
      <c r="A13" s="124"/>
      <c r="B13" s="31" t="s">
        <v>55</v>
      </c>
      <c r="C13" s="50">
        <v>404.745</v>
      </c>
      <c r="D13" s="50">
        <v>630.72754999999995</v>
      </c>
      <c r="E13" s="136">
        <f t="shared" si="0"/>
        <v>225.98254999999995</v>
      </c>
      <c r="F13" s="50">
        <v>94608.069228571403</v>
      </c>
      <c r="G13" s="136">
        <f>PP!J13+RIS!C13+PM!D15</f>
        <v>1149465.7601601614</v>
      </c>
      <c r="H13" s="137">
        <f t="shared" si="1"/>
        <v>12.149764491896274</v>
      </c>
      <c r="I13" s="138">
        <f t="shared" si="2"/>
        <v>2745.6347617781739</v>
      </c>
    </row>
    <row r="14" spans="1:9">
      <c r="A14" s="124"/>
      <c r="B14" s="132" t="s">
        <v>56</v>
      </c>
      <c r="C14" s="47">
        <v>25.507999999999999</v>
      </c>
      <c r="D14" s="47">
        <v>522.09780000000001</v>
      </c>
      <c r="E14" s="133">
        <f t="shared" si="0"/>
        <v>496.58980000000003</v>
      </c>
      <c r="F14" s="47">
        <v>36816.258857142799</v>
      </c>
      <c r="G14" s="133">
        <f>PP!J14+RIS!C14+PM!D16</f>
        <v>655214.054688</v>
      </c>
      <c r="H14" s="134">
        <f t="shared" si="1"/>
        <v>17.796866792750741</v>
      </c>
      <c r="I14" s="135">
        <f t="shared" si="2"/>
        <v>8837.7425212387316</v>
      </c>
    </row>
    <row r="15" spans="1:9">
      <c r="A15" s="124"/>
      <c r="B15" s="31" t="s">
        <v>57</v>
      </c>
      <c r="C15" s="50">
        <v>2906.78</v>
      </c>
      <c r="D15" s="50">
        <v>2078.8256999999999</v>
      </c>
      <c r="E15" s="136">
        <f t="shared" si="0"/>
        <v>-827.95430000000033</v>
      </c>
      <c r="F15" s="50">
        <v>786570.21941428597</v>
      </c>
      <c r="G15" s="136">
        <f>PP!J15+RIS!C15+PM!D17</f>
        <v>5948095.1179703223</v>
      </c>
      <c r="H15" s="137">
        <f t="shared" si="1"/>
        <v>7.5620649894417946</v>
      </c>
      <c r="I15" s="138">
        <f t="shared" si="2"/>
        <v>-6261.0442248877907</v>
      </c>
    </row>
    <row r="16" spans="1:9">
      <c r="A16" s="124"/>
      <c r="B16" s="132" t="s">
        <v>58</v>
      </c>
      <c r="C16" s="47">
        <v>680.75480000000005</v>
      </c>
      <c r="D16" s="47">
        <v>1774.1928499999999</v>
      </c>
      <c r="E16" s="133">
        <f t="shared" si="0"/>
        <v>1093.4380499999997</v>
      </c>
      <c r="F16" s="47">
        <v>283540.49814285699</v>
      </c>
      <c r="G16" s="133">
        <f>PP!J16+RIS!C16+PM!D18</f>
        <v>4852415.4211125001</v>
      </c>
      <c r="H16" s="134">
        <f t="shared" si="1"/>
        <v>17.113659081841966</v>
      </c>
      <c r="I16" s="135">
        <f t="shared" si="2"/>
        <v>18712.726014814067</v>
      </c>
    </row>
    <row r="17" spans="1:9">
      <c r="A17" s="124"/>
      <c r="B17" s="31" t="s">
        <v>59</v>
      </c>
      <c r="C17" s="50">
        <v>2384.1060000000002</v>
      </c>
      <c r="D17" s="50">
        <v>3494.1313</v>
      </c>
      <c r="E17" s="136">
        <f t="shared" si="0"/>
        <v>1110.0252999999998</v>
      </c>
      <c r="F17" s="50">
        <v>242528.210442857</v>
      </c>
      <c r="G17" s="136">
        <f>PP!J17+RIS!C17+PM!D19</f>
        <v>4958284.5622561285</v>
      </c>
      <c r="H17" s="137">
        <f t="shared" si="1"/>
        <v>20.444155973452702</v>
      </c>
      <c r="I17" s="138">
        <f t="shared" si="2"/>
        <v>22693.530367678624</v>
      </c>
    </row>
    <row r="18" spans="1:9">
      <c r="A18" s="124"/>
      <c r="B18" s="132" t="s">
        <v>60</v>
      </c>
      <c r="C18" s="47">
        <v>4271.3433999999997</v>
      </c>
      <c r="D18" s="47">
        <v>10679.868899999999</v>
      </c>
      <c r="E18" s="133">
        <f t="shared" si="0"/>
        <v>6408.5254999999997</v>
      </c>
      <c r="F18" s="47">
        <v>604379.87891428603</v>
      </c>
      <c r="G18" s="133">
        <f>PP!J18+RIS!C18+PM!D20</f>
        <v>6691264.0774919111</v>
      </c>
      <c r="H18" s="134">
        <f t="shared" si="1"/>
        <v>11.071288623162246</v>
      </c>
      <c r="I18" s="135">
        <f t="shared" si="2"/>
        <v>70950.63545939514</v>
      </c>
    </row>
    <row r="19" spans="1:9">
      <c r="A19" s="124"/>
      <c r="B19" s="31" t="s">
        <v>61</v>
      </c>
      <c r="C19" s="50">
        <v>8182.8770000000004</v>
      </c>
      <c r="D19" s="50">
        <v>3544.7861499999999</v>
      </c>
      <c r="E19" s="136">
        <f t="shared" si="0"/>
        <v>-4638.0908500000005</v>
      </c>
      <c r="F19" s="50">
        <v>418565.71428571403</v>
      </c>
      <c r="G19" s="136">
        <f>PP!J19+RIS!C19+PM!D21</f>
        <v>7202901.722585001</v>
      </c>
      <c r="H19" s="137">
        <f t="shared" si="1"/>
        <v>17.208532559521302</v>
      </c>
      <c r="I19" s="138">
        <f t="shared" si="2"/>
        <v>-79814.737406242843</v>
      </c>
    </row>
    <row r="20" spans="1:9">
      <c r="A20" s="124"/>
      <c r="B20" s="132" t="s">
        <v>62</v>
      </c>
      <c r="C20" s="47">
        <v>241.75700000000001</v>
      </c>
      <c r="D20" s="47">
        <v>977.14949999999999</v>
      </c>
      <c r="E20" s="133">
        <f t="shared" si="0"/>
        <v>735.39249999999993</v>
      </c>
      <c r="F20" s="47">
        <v>135751.30014285701</v>
      </c>
      <c r="G20" s="133">
        <f>PP!J20+RIS!C20+PM!D22</f>
        <v>1843219.217009644</v>
      </c>
      <c r="H20" s="134">
        <f t="shared" si="1"/>
        <v>13.57791207207551</v>
      </c>
      <c r="I20" s="135">
        <f t="shared" si="2"/>
        <v>9985.0947034637884</v>
      </c>
    </row>
    <row r="21" spans="1:9">
      <c r="A21" s="124"/>
      <c r="B21" s="31" t="s">
        <v>63</v>
      </c>
      <c r="C21" s="50">
        <v>574.80899999999997</v>
      </c>
      <c r="D21" s="50">
        <v>780.89964999999995</v>
      </c>
      <c r="E21" s="136">
        <f t="shared" si="0"/>
        <v>206.09064999999998</v>
      </c>
      <c r="F21" s="50">
        <v>62141.911800000002</v>
      </c>
      <c r="G21" s="136">
        <f>PP!J21+RIS!C21+PM!D23</f>
        <v>1002291.1138206382</v>
      </c>
      <c r="H21" s="137">
        <f t="shared" si="1"/>
        <v>16.129067883306387</v>
      </c>
      <c r="I21" s="138">
        <f t="shared" si="2"/>
        <v>3324.050083964737</v>
      </c>
    </row>
    <row r="22" spans="1:9">
      <c r="A22" s="124"/>
      <c r="B22" s="132" t="s">
        <v>64</v>
      </c>
      <c r="C22" s="47">
        <v>16.202300000000001</v>
      </c>
      <c r="D22" s="47">
        <v>155.72465</v>
      </c>
      <c r="E22" s="133">
        <f t="shared" si="0"/>
        <v>139.52234999999999</v>
      </c>
      <c r="F22" s="47">
        <v>18903.404014285701</v>
      </c>
      <c r="G22" s="133">
        <f>PP!J22+RIS!C22+PM!D24</f>
        <v>278862.48033782793</v>
      </c>
      <c r="H22" s="134">
        <f t="shared" si="1"/>
        <v>14.751971662198283</v>
      </c>
      <c r="I22" s="135">
        <f t="shared" si="2"/>
        <v>2058.2297534433105</v>
      </c>
    </row>
    <row r="23" spans="1:9">
      <c r="A23" s="124"/>
      <c r="B23" s="31" t="s">
        <v>65</v>
      </c>
      <c r="C23" s="50">
        <v>3868.1786499999998</v>
      </c>
      <c r="D23" s="50">
        <v>7414.8050999999996</v>
      </c>
      <c r="E23" s="136">
        <f t="shared" si="0"/>
        <v>3546.6264499999997</v>
      </c>
      <c r="F23" s="50">
        <v>434251.61828571401</v>
      </c>
      <c r="G23" s="136">
        <f>PP!J23+RIS!C23+PM!D25</f>
        <v>8745322.7153889574</v>
      </c>
      <c r="H23" s="137">
        <f t="shared" si="1"/>
        <v>20.138837363261153</v>
      </c>
      <c r="I23" s="138">
        <f t="shared" si="2"/>
        <v>71424.933264790263</v>
      </c>
    </row>
    <row r="24" spans="1:9">
      <c r="A24" s="124"/>
      <c r="B24" s="132" t="s">
        <v>66</v>
      </c>
      <c r="C24" s="47">
        <v>492.74299999999999</v>
      </c>
      <c r="D24" s="47">
        <v>5473.9782500000001</v>
      </c>
      <c r="E24" s="133">
        <f t="shared" si="0"/>
        <v>4981.2352499999997</v>
      </c>
      <c r="F24" s="47">
        <v>209542.79967142901</v>
      </c>
      <c r="G24" s="133">
        <f>PP!J24+RIS!C24+PM!D26</f>
        <v>3786240.6144512547</v>
      </c>
      <c r="H24" s="134">
        <f t="shared" si="1"/>
        <v>18.069056156490333</v>
      </c>
      <c r="I24" s="135">
        <f t="shared" si="2"/>
        <v>90006.219460939159</v>
      </c>
    </row>
    <row r="25" spans="1:9">
      <c r="A25" s="124"/>
      <c r="B25" s="31" t="s">
        <v>67</v>
      </c>
      <c r="C25" s="50">
        <v>5849.6987499999996</v>
      </c>
      <c r="D25" s="50">
        <v>6797.7132499999998</v>
      </c>
      <c r="E25" s="136">
        <f t="shared" si="0"/>
        <v>948.01450000000023</v>
      </c>
      <c r="F25" s="50">
        <v>741285.102642857</v>
      </c>
      <c r="G25" s="136">
        <f>PP!J25+RIS!C25+PM!D27</f>
        <v>12738180.964569444</v>
      </c>
      <c r="H25" s="137">
        <f t="shared" si="1"/>
        <v>17.183916038720881</v>
      </c>
      <c r="I25" s="138">
        <f t="shared" si="2"/>
        <v>16290.60157148996</v>
      </c>
    </row>
    <row r="26" spans="1:9">
      <c r="A26" s="124"/>
      <c r="B26" s="132" t="s">
        <v>68</v>
      </c>
      <c r="C26" s="47">
        <v>2047.0229999999999</v>
      </c>
      <c r="D26" s="47">
        <v>3630.5871000000002</v>
      </c>
      <c r="E26" s="133">
        <f t="shared" si="0"/>
        <v>1583.5641000000003</v>
      </c>
      <c r="F26" s="47">
        <v>216962.94245714301</v>
      </c>
      <c r="G26" s="133">
        <f>PP!J26+RIS!C26+PM!D28</f>
        <v>4371043.5509245163</v>
      </c>
      <c r="H26" s="134">
        <f t="shared" si="1"/>
        <v>20.146498297919859</v>
      </c>
      <c r="I26" s="135">
        <f t="shared" si="2"/>
        <v>31903.271445296999</v>
      </c>
    </row>
    <row r="27" spans="1:9">
      <c r="A27" s="124"/>
      <c r="B27" s="31" t="s">
        <v>69</v>
      </c>
      <c r="C27" s="50">
        <v>1693.875</v>
      </c>
      <c r="D27" s="50">
        <v>8603.0358500000002</v>
      </c>
      <c r="E27" s="136">
        <f t="shared" si="0"/>
        <v>6909.1608500000002</v>
      </c>
      <c r="F27" s="50">
        <v>394273.60465714301</v>
      </c>
      <c r="G27" s="136">
        <f>PP!J27+RIS!C27+PM!D29</f>
        <v>7829665.303506</v>
      </c>
      <c r="H27" s="137">
        <f t="shared" si="1"/>
        <v>19.858456693581125</v>
      </c>
      <c r="I27" s="138">
        <f t="shared" si="2"/>
        <v>137205.27152871116</v>
      </c>
    </row>
    <row r="28" spans="1:9">
      <c r="A28" s="124"/>
      <c r="B28" s="132" t="s">
        <v>70</v>
      </c>
      <c r="C28" s="47">
        <v>3273.8168000000001</v>
      </c>
      <c r="D28" s="47">
        <v>9845.2283499999994</v>
      </c>
      <c r="E28" s="133">
        <f t="shared" si="0"/>
        <v>6571.4115499999989</v>
      </c>
      <c r="F28" s="47">
        <v>856835.9253</v>
      </c>
      <c r="G28" s="133">
        <f>PP!J28+RIS!C28+PM!D30</f>
        <v>17844464.857284438</v>
      </c>
      <c r="H28" s="134">
        <f t="shared" si="1"/>
        <v>20.825999856433</v>
      </c>
      <c r="I28" s="135">
        <f t="shared" si="2"/>
        <v>136856.21599686213</v>
      </c>
    </row>
    <row r="29" spans="1:9">
      <c r="A29" s="124"/>
      <c r="B29" s="31" t="s">
        <v>71</v>
      </c>
      <c r="C29" s="50">
        <v>454.84955000000002</v>
      </c>
      <c r="D29" s="50">
        <v>3769.4742000000001</v>
      </c>
      <c r="E29" s="136">
        <f t="shared" si="0"/>
        <v>3314.6246500000002</v>
      </c>
      <c r="F29" s="50">
        <v>189361.752885714</v>
      </c>
      <c r="G29" s="136">
        <f>PP!J29+RIS!C29+PM!D31</f>
        <v>5004147.4686447494</v>
      </c>
      <c r="H29" s="137">
        <f t="shared" si="1"/>
        <v>26.426389660983524</v>
      </c>
      <c r="I29" s="138">
        <f t="shared" si="2"/>
        <v>87593.562580801139</v>
      </c>
    </row>
    <row r="30" spans="1:9">
      <c r="A30" s="124"/>
      <c r="B30" s="132" t="s">
        <v>72</v>
      </c>
      <c r="C30" s="47">
        <v>0</v>
      </c>
      <c r="D30" s="47">
        <v>4368.5939500000004</v>
      </c>
      <c r="E30" s="133">
        <f t="shared" si="0"/>
        <v>4368.5939500000004</v>
      </c>
      <c r="F30" s="47">
        <v>265689.923874286</v>
      </c>
      <c r="G30" s="133">
        <f>PP!J30+RIS!C30+PM!D32</f>
        <v>4266451.0937985396</v>
      </c>
      <c r="H30" s="134">
        <f t="shared" si="1"/>
        <v>16.058008642500329</v>
      </c>
      <c r="I30" s="135">
        <f t="shared" si="2"/>
        <v>70150.919404674656</v>
      </c>
    </row>
    <row r="31" spans="1:9">
      <c r="A31" s="124"/>
      <c r="B31" s="31" t="s">
        <v>73</v>
      </c>
      <c r="C31" s="50">
        <v>17635.443149999999</v>
      </c>
      <c r="D31" s="50">
        <v>8374.1249000000007</v>
      </c>
      <c r="E31" s="136">
        <f t="shared" si="0"/>
        <v>-9261.3182499999984</v>
      </c>
      <c r="F31" s="50">
        <v>1315465.6332857099</v>
      </c>
      <c r="G31" s="136">
        <f>PP!J31+RIS!C31+PM!D33</f>
        <v>16982033.180121902</v>
      </c>
      <c r="H31" s="137">
        <f t="shared" si="1"/>
        <v>12.909522491822882</v>
      </c>
      <c r="I31" s="138">
        <f t="shared" si="2"/>
        <v>-119559.19625230471</v>
      </c>
    </row>
    <row r="32" spans="1:9">
      <c r="A32" s="124"/>
      <c r="B32" s="132" t="s">
        <v>74</v>
      </c>
      <c r="C32" s="47">
        <v>178.66820000000001</v>
      </c>
      <c r="D32" s="47">
        <v>521.48919999999998</v>
      </c>
      <c r="E32" s="133">
        <f t="shared" si="0"/>
        <v>342.82099999999997</v>
      </c>
      <c r="F32" s="47">
        <v>56884.825857142903</v>
      </c>
      <c r="G32" s="133">
        <f>PP!J32+RIS!C32+PM!D34</f>
        <v>1222589.4263325806</v>
      </c>
      <c r="H32" s="134">
        <f t="shared" si="1"/>
        <v>21.492364754757578</v>
      </c>
      <c r="I32" s="135">
        <f t="shared" si="2"/>
        <v>7368.0339775907469</v>
      </c>
    </row>
    <row r="33" spans="1:9" s="52" customFormat="1">
      <c r="A33" s="139"/>
      <c r="B33" s="140" t="s">
        <v>75</v>
      </c>
      <c r="C33" s="55">
        <f>SUM(C7:C32)</f>
        <v>118350.83409999999</v>
      </c>
      <c r="D33" s="55">
        <f>SUM(D7:D32)</f>
        <v>118350.83410000001</v>
      </c>
      <c r="E33" s="55">
        <f>SUM(E7:E32)</f>
        <v>0</v>
      </c>
      <c r="F33" s="55">
        <f>SUM(F7:F32)</f>
        <v>11934569.244217142</v>
      </c>
      <c r="G33" s="55">
        <f>SUM(G7:G32)</f>
        <v>191292748.62224391</v>
      </c>
      <c r="H33" s="141">
        <f t="shared" si="1"/>
        <v>16.02845856501559</v>
      </c>
      <c r="I33" s="56">
        <f>SUM(I7:I32)</f>
        <v>63776.92570158829</v>
      </c>
    </row>
  </sheetData>
  <conditionalFormatting sqref="G7:I32 E7:E32">
    <cfRule type="expression" dxfId="5" priority="1" stopIfTrue="1">
      <formula>ISBLANK(E7)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5.28515625" style="2" customWidth="1"/>
    <col min="3" max="3" width="18.42578125" style="2" customWidth="1"/>
    <col min="4" max="4" width="20" style="2" customWidth="1"/>
    <col min="5" max="5" width="17.28515625" style="2" customWidth="1"/>
    <col min="6" max="7" width="18.5703125" style="2" customWidth="1"/>
    <col min="8" max="8" width="19.42578125" style="2" customWidth="1"/>
  </cols>
  <sheetData>
    <row r="1" spans="1:10" s="2" customFormat="1" ht="30" customHeight="1">
      <c r="B1" s="142" t="str">
        <f>"AFA totale "&amp;Info!C31</f>
        <v>AFA totale 2004</v>
      </c>
      <c r="C1" s="143"/>
      <c r="D1" s="144" t="str">
        <f>Info!A4</f>
        <v>Année de référence 2009</v>
      </c>
      <c r="E1" s="145"/>
      <c r="F1" s="145"/>
      <c r="H1" s="19" t="str">
        <f>Info!$C$28</f>
        <v>FA_2009_20120423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4" t="s">
        <v>30</v>
      </c>
    </row>
    <row r="3" spans="1:10">
      <c r="A3" s="122"/>
      <c r="B3" s="123" t="s">
        <v>33</v>
      </c>
      <c r="C3" s="28"/>
      <c r="D3" s="28"/>
      <c r="E3" s="28"/>
      <c r="F3" s="28"/>
      <c r="G3" s="28"/>
      <c r="H3" s="30" t="s">
        <v>104</v>
      </c>
    </row>
    <row r="4" spans="1:10" ht="51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5" t="s">
        <v>106</v>
      </c>
    </row>
    <row r="5" spans="1:10" s="36" customFormat="1" ht="11.25" customHeight="1">
      <c r="A5" s="126"/>
      <c r="B5" s="41" t="s">
        <v>107</v>
      </c>
      <c r="C5" s="146">
        <f>Info!$C$31</f>
        <v>2004</v>
      </c>
      <c r="D5" s="146">
        <f>Info!$C$31</f>
        <v>2004</v>
      </c>
      <c r="E5" s="146">
        <f>Info!$C$31</f>
        <v>2004</v>
      </c>
      <c r="F5" s="146">
        <f>Info!$C$31</f>
        <v>2004</v>
      </c>
      <c r="G5" s="146">
        <f>Info!$C$31</f>
        <v>2004</v>
      </c>
      <c r="H5" s="147">
        <f>Info!$C$31</f>
        <v>2004</v>
      </c>
    </row>
    <row r="6" spans="1:10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0" t="s">
        <v>47</v>
      </c>
    </row>
    <row r="7" spans="1:10">
      <c r="A7" s="124"/>
      <c r="B7" s="128" t="s">
        <v>49</v>
      </c>
      <c r="C7" s="129">
        <f>PP!J7</f>
        <v>28847644.300000004</v>
      </c>
      <c r="D7" s="129">
        <f>RIS!C7</f>
        <v>1128428.67826919</v>
      </c>
      <c r="E7" s="129">
        <f>Fortunes!D9</f>
        <v>3162169.548</v>
      </c>
      <c r="F7" s="148">
        <f>PM!D9</f>
        <v>12780444.1335</v>
      </c>
      <c r="G7" s="129">
        <f>REPART!I7</f>
        <v>-78720.324224479322</v>
      </c>
      <c r="H7" s="131">
        <f t="shared" ref="H7:H32" si="0">SUM(C7:G7)</f>
        <v>45839966.335544713</v>
      </c>
      <c r="J7" s="149"/>
    </row>
    <row r="8" spans="1:10">
      <c r="A8" s="124"/>
      <c r="B8" s="132" t="s">
        <v>50</v>
      </c>
      <c r="C8" s="133">
        <f>PP!J8</f>
        <v>14316565.9</v>
      </c>
      <c r="D8" s="133">
        <f>RIS!C8</f>
        <v>277753.99989612901</v>
      </c>
      <c r="E8" s="133">
        <f>Fortunes!D10</f>
        <v>1487943.7968960002</v>
      </c>
      <c r="F8" s="150">
        <f>PM!D10</f>
        <v>4531866.3371000001</v>
      </c>
      <c r="G8" s="133">
        <f>REPART!I8</f>
        <v>-441002.71732306242</v>
      </c>
      <c r="H8" s="135">
        <f t="shared" si="0"/>
        <v>20173127.316569068</v>
      </c>
      <c r="J8" s="149"/>
    </row>
    <row r="9" spans="1:10">
      <c r="A9" s="124"/>
      <c r="B9" s="31" t="s">
        <v>51</v>
      </c>
      <c r="C9" s="136">
        <f>PP!J9</f>
        <v>5360207.5</v>
      </c>
      <c r="D9" s="136">
        <f>RIS!C9</f>
        <v>174454.82108274201</v>
      </c>
      <c r="E9" s="136">
        <f>Fortunes!D11</f>
        <v>580977.94702154514</v>
      </c>
      <c r="F9" s="151">
        <f>PM!D11</f>
        <v>1226880.6325000001</v>
      </c>
      <c r="G9" s="136">
        <f>REPART!I9</f>
        <v>18091.277329745091</v>
      </c>
      <c r="H9" s="138">
        <f t="shared" si="0"/>
        <v>7360612.1779340319</v>
      </c>
      <c r="J9" s="149"/>
    </row>
    <row r="10" spans="1:10">
      <c r="A10" s="124"/>
      <c r="B10" s="132" t="s">
        <v>52</v>
      </c>
      <c r="C10" s="133">
        <f>PP!J10</f>
        <v>418442.9</v>
      </c>
      <c r="D10" s="133">
        <f>RIS!C10</f>
        <v>20604.226850999999</v>
      </c>
      <c r="E10" s="133">
        <f>Fortunes!D12</f>
        <v>43416.907487999997</v>
      </c>
      <c r="F10" s="150">
        <f>PM!D12</f>
        <v>80831.324299999993</v>
      </c>
      <c r="G10" s="133">
        <f>REPART!I10</f>
        <v>7158.7815768539958</v>
      </c>
      <c r="H10" s="135">
        <f t="shared" si="0"/>
        <v>570454.14021585393</v>
      </c>
      <c r="J10" s="149"/>
    </row>
    <row r="11" spans="1:10">
      <c r="A11" s="124"/>
      <c r="B11" s="31" t="s">
        <v>53</v>
      </c>
      <c r="C11" s="136">
        <f>PP!J11</f>
        <v>3394333.8000000007</v>
      </c>
      <c r="D11" s="136">
        <f>RIS!C11</f>
        <v>67512.503059838695</v>
      </c>
      <c r="E11" s="136">
        <f>Fortunes!D13</f>
        <v>411959.11702800001</v>
      </c>
      <c r="F11" s="151">
        <f>PM!D13</f>
        <v>741300.5159</v>
      </c>
      <c r="G11" s="136">
        <f>REPART!I11</f>
        <v>-32017.36906204934</v>
      </c>
      <c r="H11" s="138">
        <f t="shared" si="0"/>
        <v>4583088.5669257902</v>
      </c>
      <c r="J11" s="149"/>
    </row>
    <row r="12" spans="1:10">
      <c r="A12" s="124"/>
      <c r="B12" s="132" t="s">
        <v>54</v>
      </c>
      <c r="C12" s="133">
        <f>PP!J12</f>
        <v>487473.39999999997</v>
      </c>
      <c r="D12" s="133">
        <f>RIS!C12</f>
        <v>23060.179130500001</v>
      </c>
      <c r="E12" s="133">
        <f>Fortunes!D14</f>
        <v>49035.111012000001</v>
      </c>
      <c r="F12" s="150">
        <f>PM!D14</f>
        <v>42790.768199999999</v>
      </c>
      <c r="G12" s="133">
        <f>REPART!I12</f>
        <v>7795.5823910829195</v>
      </c>
      <c r="H12" s="135">
        <f t="shared" si="0"/>
        <v>610155.04073358292</v>
      </c>
      <c r="J12" s="149"/>
    </row>
    <row r="13" spans="1:10">
      <c r="A13" s="124"/>
      <c r="B13" s="31" t="s">
        <v>55</v>
      </c>
      <c r="C13" s="136">
        <f>PP!J13</f>
        <v>969394</v>
      </c>
      <c r="D13" s="136">
        <f>RIS!C13</f>
        <v>21700.272260161299</v>
      </c>
      <c r="E13" s="136">
        <f>Fortunes!D15</f>
        <v>163103.11134</v>
      </c>
      <c r="F13" s="151">
        <f>PM!D15</f>
        <v>158371.48790000001</v>
      </c>
      <c r="G13" s="136">
        <f>REPART!I13</f>
        <v>2745.6347617781739</v>
      </c>
      <c r="H13" s="138">
        <f t="shared" si="0"/>
        <v>1315314.5062619396</v>
      </c>
      <c r="J13" s="149"/>
    </row>
    <row r="14" spans="1:10">
      <c r="A14" s="124"/>
      <c r="B14" s="132" t="s">
        <v>56</v>
      </c>
      <c r="C14" s="133">
        <f>PP!J14</f>
        <v>519748.80000000005</v>
      </c>
      <c r="D14" s="133">
        <f>RIS!C14</f>
        <v>20485.797387999999</v>
      </c>
      <c r="E14" s="133">
        <f>Fortunes!D16</f>
        <v>66784.185756000006</v>
      </c>
      <c r="F14" s="150">
        <f>PM!D16</f>
        <v>114979.45730000001</v>
      </c>
      <c r="G14" s="133">
        <f>REPART!I14</f>
        <v>8837.7425212387316</v>
      </c>
      <c r="H14" s="135">
        <f t="shared" si="0"/>
        <v>730835.98296523874</v>
      </c>
      <c r="J14" s="149"/>
    </row>
    <row r="15" spans="1:10">
      <c r="A15" s="124"/>
      <c r="B15" s="31" t="s">
        <v>57</v>
      </c>
      <c r="C15" s="136">
        <f>PP!J15</f>
        <v>3383087.1999999997</v>
      </c>
      <c r="D15" s="136">
        <f>RIS!C15</f>
        <v>74903.583170322599</v>
      </c>
      <c r="E15" s="136">
        <f>Fortunes!D17</f>
        <v>369976.04236800002</v>
      </c>
      <c r="F15" s="151">
        <f>PM!D17</f>
        <v>2490104.3347999998</v>
      </c>
      <c r="G15" s="136">
        <f>REPART!I15</f>
        <v>-6261.0442248877907</v>
      </c>
      <c r="H15" s="138">
        <f t="shared" si="0"/>
        <v>6311810.1161134336</v>
      </c>
      <c r="J15" s="149"/>
    </row>
    <row r="16" spans="1:10">
      <c r="A16" s="124"/>
      <c r="B16" s="132" t="s">
        <v>58</v>
      </c>
      <c r="C16" s="133">
        <f>PP!J16</f>
        <v>3770504.1000000006</v>
      </c>
      <c r="D16" s="133">
        <f>RIS!C16</f>
        <v>143216.44501249999</v>
      </c>
      <c r="E16" s="133">
        <f>Fortunes!D18</f>
        <v>230887.87450799998</v>
      </c>
      <c r="F16" s="150">
        <f>PM!D18</f>
        <v>938694.87609999999</v>
      </c>
      <c r="G16" s="133">
        <f>REPART!I16</f>
        <v>18712.726014814067</v>
      </c>
      <c r="H16" s="135">
        <f t="shared" si="0"/>
        <v>5102016.0216353154</v>
      </c>
      <c r="J16" s="149"/>
    </row>
    <row r="17" spans="1:10">
      <c r="A17" s="124"/>
      <c r="B17" s="31" t="s">
        <v>59</v>
      </c>
      <c r="C17" s="136">
        <f>PP!J17</f>
        <v>4040949.5</v>
      </c>
      <c r="D17" s="136">
        <f>RIS!C17</f>
        <v>93245.584556129004</v>
      </c>
      <c r="E17" s="136">
        <f>Fortunes!D19</f>
        <v>220049.69134799999</v>
      </c>
      <c r="F17" s="151">
        <f>PM!D19</f>
        <v>824089.47770000005</v>
      </c>
      <c r="G17" s="136">
        <f>REPART!I17</f>
        <v>22693.530367678624</v>
      </c>
      <c r="H17" s="138">
        <f t="shared" si="0"/>
        <v>5201027.7839718079</v>
      </c>
      <c r="J17" s="149"/>
    </row>
    <row r="18" spans="1:10">
      <c r="A18" s="124"/>
      <c r="B18" s="132" t="s">
        <v>60</v>
      </c>
      <c r="C18" s="133">
        <f>PP!J18</f>
        <v>3947982.7</v>
      </c>
      <c r="D18" s="133">
        <f>RIS!C18</f>
        <v>629289.72229191102</v>
      </c>
      <c r="E18" s="133">
        <f>Fortunes!D20</f>
        <v>433195.17231600004</v>
      </c>
      <c r="F18" s="150">
        <f>PM!D20</f>
        <v>2113991.6551999999</v>
      </c>
      <c r="G18" s="133">
        <f>REPART!I18</f>
        <v>70950.63545939514</v>
      </c>
      <c r="H18" s="135">
        <f t="shared" si="0"/>
        <v>7195409.8852673061</v>
      </c>
      <c r="J18" s="149"/>
    </row>
    <row r="19" spans="1:10">
      <c r="A19" s="124"/>
      <c r="B19" s="31" t="s">
        <v>61</v>
      </c>
      <c r="C19" s="136">
        <f>PP!J19</f>
        <v>5919824.8000000007</v>
      </c>
      <c r="D19" s="136">
        <f>RIS!C19</f>
        <v>313170.31068499997</v>
      </c>
      <c r="E19" s="136">
        <f>Fortunes!D21</f>
        <v>370092.54268800002</v>
      </c>
      <c r="F19" s="151">
        <f>PM!D21</f>
        <v>969906.61190000002</v>
      </c>
      <c r="G19" s="136">
        <f>REPART!I19</f>
        <v>-79814.737406242843</v>
      </c>
      <c r="H19" s="138">
        <f t="shared" si="0"/>
        <v>7493179.5278667584</v>
      </c>
      <c r="J19" s="149"/>
    </row>
    <row r="20" spans="1:10">
      <c r="A20" s="124"/>
      <c r="B20" s="132" t="s">
        <v>62</v>
      </c>
      <c r="C20" s="133">
        <f>PP!J20</f>
        <v>1149343</v>
      </c>
      <c r="D20" s="133">
        <f>RIS!C20</f>
        <v>103068.114409644</v>
      </c>
      <c r="E20" s="133">
        <f>Fortunes!D22</f>
        <v>102932.810136</v>
      </c>
      <c r="F20" s="150">
        <f>PM!D22</f>
        <v>590808.10259999998</v>
      </c>
      <c r="G20" s="133">
        <f>REPART!I20</f>
        <v>9985.0947034637884</v>
      </c>
      <c r="H20" s="135">
        <f t="shared" si="0"/>
        <v>1956137.1218491076</v>
      </c>
      <c r="J20" s="149"/>
    </row>
    <row r="21" spans="1:10">
      <c r="A21" s="124"/>
      <c r="B21" s="31" t="s">
        <v>63</v>
      </c>
      <c r="C21" s="136">
        <f>PP!J21</f>
        <v>837651.99999999988</v>
      </c>
      <c r="D21" s="136">
        <f>RIS!C21</f>
        <v>23239.813120638199</v>
      </c>
      <c r="E21" s="136">
        <f>Fortunes!D23</f>
        <v>100974.309972</v>
      </c>
      <c r="F21" s="151">
        <f>PM!D23</f>
        <v>141399.30069999999</v>
      </c>
      <c r="G21" s="136">
        <f>REPART!I21</f>
        <v>3324.050083964737</v>
      </c>
      <c r="H21" s="138">
        <f t="shared" si="0"/>
        <v>1106589.4738766029</v>
      </c>
      <c r="J21" s="149"/>
    </row>
    <row r="22" spans="1:10">
      <c r="A22" s="124"/>
      <c r="B22" s="132" t="s">
        <v>64</v>
      </c>
      <c r="C22" s="133">
        <f>PP!J22</f>
        <v>235581</v>
      </c>
      <c r="D22" s="133">
        <f>RIS!C22</f>
        <v>5864.6289378279598</v>
      </c>
      <c r="E22" s="133">
        <f>Fortunes!D24</f>
        <v>33777.626411999998</v>
      </c>
      <c r="F22" s="150">
        <f>PM!D24</f>
        <v>37416.8514</v>
      </c>
      <c r="G22" s="133">
        <f>REPART!I22</f>
        <v>2058.2297534433105</v>
      </c>
      <c r="H22" s="135">
        <f t="shared" si="0"/>
        <v>314698.33650327125</v>
      </c>
      <c r="J22" s="149"/>
    </row>
    <row r="23" spans="1:10">
      <c r="A23" s="124"/>
      <c r="B23" s="31" t="s">
        <v>65</v>
      </c>
      <c r="C23" s="136">
        <f>PP!J23</f>
        <v>6922976.9000000004</v>
      </c>
      <c r="D23" s="136">
        <f>RIS!C23</f>
        <v>270924.28908895602</v>
      </c>
      <c r="E23" s="136">
        <f>Fortunes!D25</f>
        <v>783897.25450799998</v>
      </c>
      <c r="F23" s="151">
        <f>PM!D25</f>
        <v>1551421.5263</v>
      </c>
      <c r="G23" s="136">
        <f>REPART!I23</f>
        <v>71424.933264790263</v>
      </c>
      <c r="H23" s="138">
        <f t="shared" si="0"/>
        <v>9600644.9031617474</v>
      </c>
      <c r="J23" s="149"/>
    </row>
    <row r="24" spans="1:10">
      <c r="A24" s="124"/>
      <c r="B24" s="132" t="s">
        <v>66</v>
      </c>
      <c r="C24" s="133">
        <f>PP!J24</f>
        <v>2970502.9000000004</v>
      </c>
      <c r="D24" s="133">
        <f>RIS!C24</f>
        <v>281920.31955125398</v>
      </c>
      <c r="E24" s="133">
        <f>Fortunes!D26</f>
        <v>392701.421592</v>
      </c>
      <c r="F24" s="150">
        <f>PM!D26</f>
        <v>533817.39489999996</v>
      </c>
      <c r="G24" s="133">
        <f>REPART!I24</f>
        <v>90006.219460939159</v>
      </c>
      <c r="H24" s="135">
        <f t="shared" si="0"/>
        <v>4268948.2555041937</v>
      </c>
      <c r="J24" s="149"/>
    </row>
    <row r="25" spans="1:10">
      <c r="A25" s="124"/>
      <c r="B25" s="31" t="s">
        <v>67</v>
      </c>
      <c r="C25" s="136">
        <f>PP!J25</f>
        <v>10151335.500000002</v>
      </c>
      <c r="D25" s="136">
        <f>RIS!C25</f>
        <v>669610.16316944198</v>
      </c>
      <c r="E25" s="136">
        <f>Fortunes!D27</f>
        <v>908327.49317999999</v>
      </c>
      <c r="F25" s="151">
        <f>PM!D27</f>
        <v>1917235.3014</v>
      </c>
      <c r="G25" s="136">
        <f>REPART!I25</f>
        <v>16290.60157148996</v>
      </c>
      <c r="H25" s="138">
        <f t="shared" si="0"/>
        <v>13662799.059320932</v>
      </c>
      <c r="J25" s="149"/>
    </row>
    <row r="26" spans="1:10">
      <c r="A26" s="124"/>
      <c r="B26" s="132" t="s">
        <v>68</v>
      </c>
      <c r="C26" s="133">
        <f>PP!J26</f>
        <v>3488679.4</v>
      </c>
      <c r="D26" s="133">
        <f>RIS!C26</f>
        <v>141538.602024516</v>
      </c>
      <c r="E26" s="133">
        <f>Fortunes!D28</f>
        <v>362688.288</v>
      </c>
      <c r="F26" s="150">
        <f>PM!D28</f>
        <v>740825.54890000005</v>
      </c>
      <c r="G26" s="133">
        <f>REPART!I26</f>
        <v>31903.271445296999</v>
      </c>
      <c r="H26" s="135">
        <f t="shared" si="0"/>
        <v>4765635.1103698127</v>
      </c>
      <c r="J26" s="149"/>
    </row>
    <row r="27" spans="1:10">
      <c r="A27" s="124"/>
      <c r="B27" s="31" t="s">
        <v>69</v>
      </c>
      <c r="C27" s="136">
        <f>PP!J27</f>
        <v>5267482.9000000004</v>
      </c>
      <c r="D27" s="136">
        <f>RIS!C27</f>
        <v>716094.62480600004</v>
      </c>
      <c r="E27" s="136">
        <f>Fortunes!D29</f>
        <v>396712.647276</v>
      </c>
      <c r="F27" s="151">
        <f>PM!D29</f>
        <v>1846087.7787000001</v>
      </c>
      <c r="G27" s="136">
        <f>REPART!I27</f>
        <v>137205.27152871116</v>
      </c>
      <c r="H27" s="138">
        <f t="shared" si="0"/>
        <v>8363583.2223107126</v>
      </c>
      <c r="J27" s="149"/>
    </row>
    <row r="28" spans="1:10">
      <c r="A28" s="124"/>
      <c r="B28" s="132" t="s">
        <v>70</v>
      </c>
      <c r="C28" s="133">
        <f>PP!J28</f>
        <v>13528357.9589523</v>
      </c>
      <c r="D28" s="133">
        <f>RIS!C28</f>
        <v>634256.064332137</v>
      </c>
      <c r="E28" s="133">
        <f>Fortunes!D30</f>
        <v>1175390.2629773894</v>
      </c>
      <c r="F28" s="150">
        <f>PM!D30</f>
        <v>3681850.8339999998</v>
      </c>
      <c r="G28" s="133">
        <f>REPART!I28</f>
        <v>136856.21599686213</v>
      </c>
      <c r="H28" s="135">
        <f t="shared" si="0"/>
        <v>19156711.336258687</v>
      </c>
      <c r="J28" s="149"/>
    </row>
    <row r="29" spans="1:10">
      <c r="A29" s="124"/>
      <c r="B29" s="31" t="s">
        <v>71</v>
      </c>
      <c r="C29" s="136">
        <f>PP!J29</f>
        <v>4142252.1999999997</v>
      </c>
      <c r="D29" s="136">
        <f>RIS!C29</f>
        <v>258991.48554475</v>
      </c>
      <c r="E29" s="136">
        <f>Fortunes!D31</f>
        <v>323308.10767200001</v>
      </c>
      <c r="F29" s="151">
        <f>PM!D31</f>
        <v>602903.7831</v>
      </c>
      <c r="G29" s="136">
        <f>REPART!I29</f>
        <v>87593.562580801139</v>
      </c>
      <c r="H29" s="138">
        <f t="shared" si="0"/>
        <v>5415049.1388975512</v>
      </c>
      <c r="J29" s="149"/>
    </row>
    <row r="30" spans="1:10">
      <c r="A30" s="124"/>
      <c r="B30" s="132" t="s">
        <v>72</v>
      </c>
      <c r="C30" s="133">
        <f>PP!J30</f>
        <v>2665811</v>
      </c>
      <c r="D30" s="133">
        <f>RIS!C30</f>
        <v>166091.62789854</v>
      </c>
      <c r="E30" s="133">
        <f>Fortunes!D32</f>
        <v>179080.24617599999</v>
      </c>
      <c r="F30" s="150">
        <f>PM!D32</f>
        <v>1434548.4659</v>
      </c>
      <c r="G30" s="133">
        <f>REPART!I30</f>
        <v>70150.919404674656</v>
      </c>
      <c r="H30" s="135">
        <f t="shared" si="0"/>
        <v>4515682.2593792146</v>
      </c>
      <c r="J30" s="149"/>
    </row>
    <row r="31" spans="1:10">
      <c r="A31" s="124"/>
      <c r="B31" s="31" t="s">
        <v>73</v>
      </c>
      <c r="C31" s="136">
        <f>PP!J31</f>
        <v>10217334.800000001</v>
      </c>
      <c r="D31" s="136">
        <f>RIS!C31</f>
        <v>1819516.6815219</v>
      </c>
      <c r="E31" s="136">
        <f>Fortunes!D33</f>
        <v>602763.40732799994</v>
      </c>
      <c r="F31" s="151">
        <f>PM!D33</f>
        <v>4945181.6986000007</v>
      </c>
      <c r="G31" s="136">
        <f>REPART!I31</f>
        <v>-119559.19625230471</v>
      </c>
      <c r="H31" s="138">
        <f t="shared" si="0"/>
        <v>17465237.391197596</v>
      </c>
      <c r="J31" s="149"/>
    </row>
    <row r="32" spans="1:10">
      <c r="A32" s="124"/>
      <c r="B32" s="132" t="s">
        <v>74</v>
      </c>
      <c r="C32" s="133">
        <f>PP!J32</f>
        <v>850707.4</v>
      </c>
      <c r="D32" s="133">
        <f>RIS!C32</f>
        <v>64587.294032580598</v>
      </c>
      <c r="E32" s="133">
        <f>Fortunes!D34</f>
        <v>56660.688000000002</v>
      </c>
      <c r="F32" s="150">
        <f>PM!D34</f>
        <v>307294.73229999997</v>
      </c>
      <c r="G32" s="133">
        <f>REPART!I32</f>
        <v>7368.0339775907469</v>
      </c>
      <c r="H32" s="135">
        <f t="shared" si="0"/>
        <v>1286618.1483101712</v>
      </c>
      <c r="J32" s="149"/>
    </row>
    <row r="33" spans="1:10">
      <c r="A33" s="139"/>
      <c r="B33" s="140" t="s">
        <v>75</v>
      </c>
      <c r="C33" s="55">
        <f t="shared" ref="C33:H33" si="1">SUM(C7:C32)</f>
        <v>137804175.85895234</v>
      </c>
      <c r="D33" s="55">
        <f t="shared" si="1"/>
        <v>8143529.8320916099</v>
      </c>
      <c r="E33" s="55">
        <f t="shared" si="1"/>
        <v>13008805.610998934</v>
      </c>
      <c r="F33" s="55">
        <f t="shared" si="1"/>
        <v>45345042.931200005</v>
      </c>
      <c r="G33" s="55">
        <f t="shared" si="1"/>
        <v>63776.92570158829</v>
      </c>
      <c r="H33" s="56">
        <f t="shared" si="1"/>
        <v>204365331.15894443</v>
      </c>
      <c r="J33" s="149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7" style="2" customWidth="1"/>
    <col min="3" max="3" width="17.28515625" style="2" customWidth="1"/>
    <col min="4" max="4" width="18" style="2" customWidth="1"/>
    <col min="5" max="6" width="17.140625" style="2" customWidth="1"/>
    <col min="7" max="7" width="19.140625" style="2" customWidth="1"/>
    <col min="8" max="9" width="15.7109375" style="2" customWidth="1"/>
  </cols>
  <sheetData>
    <row r="1" spans="1:10" ht="30" customHeight="1">
      <c r="B1" s="142" t="str">
        <f>"AFA par habitant "&amp;Info!C31</f>
        <v>AFA par habitant 2004</v>
      </c>
      <c r="C1" s="143"/>
      <c r="D1" s="143"/>
      <c r="E1" s="144" t="str">
        <f>Info!A4</f>
        <v>Année de référence 2009</v>
      </c>
      <c r="F1" s="145"/>
      <c r="G1" s="145"/>
      <c r="I1" s="19" t="str">
        <f>Info!$C$28</f>
        <v>FA_2009_20120423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10" s="2" customFormat="1">
      <c r="A3" s="122"/>
      <c r="B3" s="123" t="s">
        <v>33</v>
      </c>
      <c r="C3" s="28"/>
      <c r="D3" s="28"/>
      <c r="E3" s="28"/>
      <c r="F3" s="28"/>
      <c r="G3" s="28"/>
      <c r="H3" s="28"/>
      <c r="I3" s="152"/>
    </row>
    <row r="4" spans="1:10" ht="53.25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3" t="s">
        <v>108</v>
      </c>
      <c r="I4" s="35" t="s">
        <v>109</v>
      </c>
    </row>
    <row r="5" spans="1:10" s="36" customFormat="1" ht="11.25" customHeight="1">
      <c r="A5" s="126"/>
      <c r="B5" s="41" t="s">
        <v>107</v>
      </c>
      <c r="C5" s="146">
        <f>Info!$C$31</f>
        <v>2004</v>
      </c>
      <c r="D5" s="146">
        <f>Info!$C$31</f>
        <v>2004</v>
      </c>
      <c r="E5" s="146">
        <f>Info!$C$31</f>
        <v>2004</v>
      </c>
      <c r="F5" s="146">
        <f>Info!$C$31</f>
        <v>2004</v>
      </c>
      <c r="G5" s="146">
        <f>Info!$C$31</f>
        <v>2004</v>
      </c>
      <c r="H5" s="146">
        <f>Info!$C$31</f>
        <v>2004</v>
      </c>
      <c r="I5" s="85"/>
    </row>
    <row r="6" spans="1:10" s="36" customFormat="1" ht="11.25" customHeight="1">
      <c r="A6" s="126"/>
      <c r="B6" s="127" t="s">
        <v>46</v>
      </c>
      <c r="C6" s="39" t="s">
        <v>110</v>
      </c>
      <c r="D6" s="39" t="s">
        <v>110</v>
      </c>
      <c r="E6" s="39" t="s">
        <v>110</v>
      </c>
      <c r="F6" s="39" t="s">
        <v>110</v>
      </c>
      <c r="G6" s="39" t="s">
        <v>110</v>
      </c>
      <c r="H6" s="39" t="s">
        <v>110</v>
      </c>
      <c r="I6" s="40" t="s">
        <v>111</v>
      </c>
    </row>
    <row r="7" spans="1:10">
      <c r="A7" s="124"/>
      <c r="B7" s="128" t="s">
        <v>49</v>
      </c>
      <c r="C7" s="129">
        <f>AFA_totale!C7/AFA_par_habitant!$I7*1000</f>
        <v>22519.31221887593</v>
      </c>
      <c r="D7" s="129">
        <f>AFA_totale!D7/AFA_par_habitant!$I7*1000</f>
        <v>880.88432658182012</v>
      </c>
      <c r="E7" s="129">
        <f>AFA_totale!E7/AFA_par_habitant!$I7*1000</f>
        <v>2468.4817449871898</v>
      </c>
      <c r="F7" s="129">
        <f>AFA_totale!F7/AFA_par_habitant!$I7*1000</f>
        <v>9976.7873156349106</v>
      </c>
      <c r="G7" s="129">
        <f>AFA_totale!G7/AFA_par_habitant!$I7*1000</f>
        <v>-61.451380249519772</v>
      </c>
      <c r="H7" s="153">
        <f>AFA_totale!H7/AFA_par_habitant!$I7*1000</f>
        <v>35784.014225830324</v>
      </c>
      <c r="I7" s="154">
        <v>1281018</v>
      </c>
      <c r="J7" s="149"/>
    </row>
    <row r="8" spans="1:10">
      <c r="A8" s="124"/>
      <c r="B8" s="132" t="s">
        <v>50</v>
      </c>
      <c r="C8" s="133">
        <f>AFA_totale!C8/AFA_par_habitant!$I8*1000</f>
        <v>14887.548029578422</v>
      </c>
      <c r="D8" s="133">
        <f>AFA_totale!D8/AFA_par_habitant!$I8*1000</f>
        <v>288.83155658586674</v>
      </c>
      <c r="E8" s="133">
        <f>AFA_totale!E8/AFA_par_habitant!$I8*1000</f>
        <v>1547.2868910275811</v>
      </c>
      <c r="F8" s="133">
        <f>AFA_totale!F8/AFA_par_habitant!$I8*1000</f>
        <v>4712.60903127655</v>
      </c>
      <c r="G8" s="133">
        <f>AFA_totale!G8/AFA_par_habitant!$I8*1000</f>
        <v>-458.59106025710309</v>
      </c>
      <c r="H8" s="155">
        <f>AFA_totale!H8/AFA_par_habitant!$I8*1000</f>
        <v>20977.684448211316</v>
      </c>
      <c r="I8" s="156">
        <v>961647</v>
      </c>
      <c r="J8" s="149"/>
    </row>
    <row r="9" spans="1:10">
      <c r="A9" s="124"/>
      <c r="B9" s="31" t="s">
        <v>51</v>
      </c>
      <c r="C9" s="136">
        <f>AFA_totale!C9/AFA_par_habitant!$I9*1000</f>
        <v>15146.492846667476</v>
      </c>
      <c r="D9" s="136">
        <f>AFA_totale!D9/AFA_par_habitant!$I9*1000</f>
        <v>492.96201678692597</v>
      </c>
      <c r="E9" s="136">
        <f>AFA_totale!E9/AFA_par_habitant!$I9*1000</f>
        <v>1641.6861322315208</v>
      </c>
      <c r="F9" s="136">
        <f>AFA_totale!F9/AFA_par_habitant!$I9*1000</f>
        <v>3466.8319694482198</v>
      </c>
      <c r="G9" s="136">
        <f>AFA_totale!G9/AFA_par_habitant!$I9*1000</f>
        <v>51.12104385176535</v>
      </c>
      <c r="H9" s="157">
        <f>AFA_totale!H9/AFA_par_habitant!$I9*1000</f>
        <v>20799.094008985907</v>
      </c>
      <c r="I9" s="158">
        <v>353891</v>
      </c>
      <c r="J9" s="149"/>
    </row>
    <row r="10" spans="1:10">
      <c r="A10" s="124"/>
      <c r="B10" s="132" t="s">
        <v>52</v>
      </c>
      <c r="C10" s="133">
        <f>AFA_totale!C10/AFA_par_habitant!$I10*1000</f>
        <v>12036.326765424998</v>
      </c>
      <c r="D10" s="133">
        <f>AFA_totale!D10/AFA_par_habitant!$I10*1000</f>
        <v>592.67156194448432</v>
      </c>
      <c r="E10" s="133">
        <f>AFA_totale!E10/AFA_par_habitant!$I10*1000</f>
        <v>1248.8683298719975</v>
      </c>
      <c r="F10" s="133">
        <f>AFA_totale!F10/AFA_par_habitant!$I10*1000</f>
        <v>2325.0776441823673</v>
      </c>
      <c r="G10" s="133">
        <f>AFA_totale!G10/AFA_par_habitant!$I10*1000</f>
        <v>205.91921693812731</v>
      </c>
      <c r="H10" s="155">
        <f>AFA_totale!H10/AFA_par_habitant!$I10*1000</f>
        <v>16408.863518361974</v>
      </c>
      <c r="I10" s="156">
        <v>34765</v>
      </c>
      <c r="J10" s="149"/>
    </row>
    <row r="11" spans="1:10">
      <c r="A11" s="124"/>
      <c r="B11" s="31" t="s">
        <v>53</v>
      </c>
      <c r="C11" s="136">
        <f>AFA_totale!C11/AFA_par_habitant!$I11*1000</f>
        <v>25110.662474570006</v>
      </c>
      <c r="D11" s="136">
        <f>AFA_totale!D11/AFA_par_habitant!$I11*1000</f>
        <v>499.44518631284404</v>
      </c>
      <c r="E11" s="136">
        <f>AFA_totale!E11/AFA_par_habitant!$I11*1000</f>
        <v>3047.5984244719807</v>
      </c>
      <c r="F11" s="136">
        <f>AFA_totale!F11/AFA_par_habitant!$I11*1000</f>
        <v>5484.0060358794162</v>
      </c>
      <c r="G11" s="136">
        <f>AFA_totale!G11/AFA_par_habitant!$I11*1000</f>
        <v>-236.85865775512735</v>
      </c>
      <c r="H11" s="157">
        <f>AFA_totale!H11/AFA_par_habitant!$I11*1000</f>
        <v>33904.853463479121</v>
      </c>
      <c r="I11" s="158">
        <v>135175</v>
      </c>
      <c r="J11" s="149"/>
    </row>
    <row r="12" spans="1:10">
      <c r="A12" s="124"/>
      <c r="B12" s="132" t="s">
        <v>54</v>
      </c>
      <c r="C12" s="133">
        <f>AFA_totale!C12/AFA_par_habitant!$I12*1000</f>
        <v>14749.573373676247</v>
      </c>
      <c r="D12" s="133">
        <f>AFA_totale!D12/AFA_par_habitant!$I12*1000</f>
        <v>697.73613102874435</v>
      </c>
      <c r="E12" s="133">
        <f>AFA_totale!E12/AFA_par_habitant!$I12*1000</f>
        <v>1483.6644784266264</v>
      </c>
      <c r="F12" s="133">
        <f>AFA_totale!F12/AFA_par_habitant!$I12*1000</f>
        <v>1294.7282360060515</v>
      </c>
      <c r="G12" s="133">
        <f>AFA_totale!G12/AFA_par_habitant!$I12*1000</f>
        <v>235.87238702217607</v>
      </c>
      <c r="H12" s="155">
        <f>AFA_totale!H12/AFA_par_habitant!$I12*1000</f>
        <v>18461.574606159847</v>
      </c>
      <c r="I12" s="156">
        <v>33050</v>
      </c>
      <c r="J12" s="149"/>
    </row>
    <row r="13" spans="1:10">
      <c r="A13" s="124"/>
      <c r="B13" s="31" t="s">
        <v>55</v>
      </c>
      <c r="C13" s="136">
        <f>AFA_totale!C13/AFA_par_habitant!$I13*1000</f>
        <v>25022.431016236031</v>
      </c>
      <c r="D13" s="136">
        <f>AFA_totale!D13/AFA_par_habitant!$I13*1000</f>
        <v>560.13712243259852</v>
      </c>
      <c r="E13" s="136">
        <f>AFA_totale!E13/AFA_par_habitant!$I13*1000</f>
        <v>4210.0903781523448</v>
      </c>
      <c r="F13" s="136">
        <f>AFA_totale!F13/AFA_par_habitant!$I13*1000</f>
        <v>4087.9556000103248</v>
      </c>
      <c r="G13" s="136">
        <f>AFA_totale!G13/AFA_par_habitant!$I13*1000</f>
        <v>70.871551115824943</v>
      </c>
      <c r="H13" s="157">
        <f>AFA_totale!H13/AFA_par_habitant!$I13*1000</f>
        <v>33951.485667947127</v>
      </c>
      <c r="I13" s="158">
        <v>38741</v>
      </c>
      <c r="J13" s="149"/>
    </row>
    <row r="14" spans="1:10">
      <c r="A14" s="124"/>
      <c r="B14" s="132" t="s">
        <v>56</v>
      </c>
      <c r="C14" s="133">
        <f>AFA_totale!C14/AFA_par_habitant!$I14*1000</f>
        <v>13580.038146996578</v>
      </c>
      <c r="D14" s="133">
        <f>AFA_totale!D14/AFA_par_habitant!$I14*1000</f>
        <v>535.25454989156844</v>
      </c>
      <c r="E14" s="133">
        <f>AFA_totale!E14/AFA_par_habitant!$I14*1000</f>
        <v>1744.9425379771642</v>
      </c>
      <c r="F14" s="133">
        <f>AFA_totale!F14/AFA_par_habitant!$I14*1000</f>
        <v>3004.1924411465006</v>
      </c>
      <c r="G14" s="133">
        <f>AFA_totale!G14/AFA_par_habitant!$I14*1000</f>
        <v>230.91324226579394</v>
      </c>
      <c r="H14" s="155">
        <f>AFA_totale!H14/AFA_par_habitant!$I14*1000</f>
        <v>19095.340918277605</v>
      </c>
      <c r="I14" s="156">
        <v>38273</v>
      </c>
      <c r="J14" s="149"/>
    </row>
    <row r="15" spans="1:10">
      <c r="A15" s="124"/>
      <c r="B15" s="31" t="s">
        <v>57</v>
      </c>
      <c r="C15" s="136">
        <f>AFA_totale!C15/AFA_par_habitant!$I15*1000</f>
        <v>32318.372181887655</v>
      </c>
      <c r="D15" s="136">
        <f>AFA_totale!D15/AFA_par_habitant!$I15*1000</f>
        <v>715.54817701874856</v>
      </c>
      <c r="E15" s="136">
        <f>AFA_totale!E15/AFA_par_habitant!$I15*1000</f>
        <v>3534.3527165456635</v>
      </c>
      <c r="F15" s="136">
        <f>AFA_totale!F15/AFA_par_habitant!$I15*1000</f>
        <v>23787.775456629726</v>
      </c>
      <c r="G15" s="136">
        <f>AFA_totale!G15/AFA_par_habitant!$I15*1000</f>
        <v>-59.8112745977053</v>
      </c>
      <c r="H15" s="157">
        <f>AFA_totale!H15/AFA_par_habitant!$I15*1000</f>
        <v>60296.237257484077</v>
      </c>
      <c r="I15" s="158">
        <v>104680</v>
      </c>
      <c r="J15" s="149"/>
    </row>
    <row r="16" spans="1:10">
      <c r="A16" s="124"/>
      <c r="B16" s="132" t="s">
        <v>58</v>
      </c>
      <c r="C16" s="133">
        <f>AFA_totale!C16/AFA_par_habitant!$I16*1000</f>
        <v>14965.702956621144</v>
      </c>
      <c r="D16" s="133">
        <f>AFA_totale!D16/AFA_par_habitant!$I16*1000</f>
        <v>568.44780371949196</v>
      </c>
      <c r="E16" s="133">
        <f>AFA_totale!E16/AFA_par_habitant!$I16*1000</f>
        <v>916.4290117526582</v>
      </c>
      <c r="F16" s="133">
        <f>AFA_totale!F16/AFA_par_habitant!$I16*1000</f>
        <v>3725.8224126092014</v>
      </c>
      <c r="G16" s="133">
        <f>AFA_totale!G16/AFA_par_habitant!$I16*1000</f>
        <v>74.273649257229081</v>
      </c>
      <c r="H16" s="155">
        <f>AFA_totale!H16/AFA_par_habitant!$I16*1000</f>
        <v>20250.675833959725</v>
      </c>
      <c r="I16" s="156">
        <v>251943</v>
      </c>
      <c r="J16" s="149"/>
    </row>
    <row r="17" spans="1:10">
      <c r="A17" s="124"/>
      <c r="B17" s="31" t="s">
        <v>59</v>
      </c>
      <c r="C17" s="136">
        <f>AFA_totale!C17/AFA_par_habitant!$I17*1000</f>
        <v>16417.347515022</v>
      </c>
      <c r="D17" s="136">
        <f>AFA_totale!D17/AFA_par_habitant!$I17*1000</f>
        <v>378.8330356267353</v>
      </c>
      <c r="E17" s="136">
        <f>AFA_totale!E17/AFA_par_habitant!$I17*1000</f>
        <v>894.00579082550917</v>
      </c>
      <c r="F17" s="136">
        <f>AFA_totale!F17/AFA_par_habitant!$I17*1000</f>
        <v>3348.0654333526991</v>
      </c>
      <c r="G17" s="136">
        <f>AFA_totale!G17/AFA_par_habitant!$I17*1000</f>
        <v>92.198027812246835</v>
      </c>
      <c r="H17" s="157">
        <f>AFA_totale!H17/AFA_par_habitant!$I17*1000</f>
        <v>21130.449802639192</v>
      </c>
      <c r="I17" s="158">
        <v>246139</v>
      </c>
      <c r="J17" s="149"/>
    </row>
    <row r="18" spans="1:10">
      <c r="A18" s="124"/>
      <c r="B18" s="132" t="s">
        <v>60</v>
      </c>
      <c r="C18" s="133">
        <f>AFA_totale!C18/AFA_par_habitant!$I18*1000</f>
        <v>20675.695477302721</v>
      </c>
      <c r="D18" s="133">
        <f>AFA_totale!D18/AFA_par_habitant!$I18*1000</f>
        <v>3295.6078214587797</v>
      </c>
      <c r="E18" s="133">
        <f>AFA_totale!E18/AFA_par_habitant!$I18*1000</f>
        <v>2268.6551957391544</v>
      </c>
      <c r="F18" s="133">
        <f>AFA_totale!F18/AFA_par_habitant!$I18*1000</f>
        <v>11071.033240463372</v>
      </c>
      <c r="G18" s="133">
        <f>AFA_totale!G18/AFA_par_habitant!$I18*1000</f>
        <v>371.57045614196085</v>
      </c>
      <c r="H18" s="155">
        <f>AFA_totale!H18/AFA_par_habitant!$I18*1000</f>
        <v>37682.562191105986</v>
      </c>
      <c r="I18" s="156">
        <v>190948</v>
      </c>
      <c r="J18" s="149"/>
    </row>
    <row r="19" spans="1:10">
      <c r="A19" s="124"/>
      <c r="B19" s="31" t="s">
        <v>61</v>
      </c>
      <c r="C19" s="136">
        <f>AFA_totale!C19/AFA_par_habitant!$I19*1000</f>
        <v>22421.200781735271</v>
      </c>
      <c r="D19" s="136">
        <f>AFA_totale!D19/AFA_par_habitant!$I19*1000</f>
        <v>1186.1253756609146</v>
      </c>
      <c r="E19" s="136">
        <f>AFA_totale!E19/AFA_par_habitant!$I19*1000</f>
        <v>1401.7170250427987</v>
      </c>
      <c r="F19" s="136">
        <f>AFA_totale!F19/AFA_par_habitant!$I19*1000</f>
        <v>3673.4990679018892</v>
      </c>
      <c r="G19" s="136">
        <f>AFA_totale!G19/AFA_par_habitant!$I19*1000</f>
        <v>-302.29648903238609</v>
      </c>
      <c r="H19" s="157">
        <f>AFA_totale!H19/AFA_par_habitant!$I19*1000</f>
        <v>28380.245761308492</v>
      </c>
      <c r="I19" s="158">
        <v>264028</v>
      </c>
      <c r="J19" s="149"/>
    </row>
    <row r="20" spans="1:10">
      <c r="A20" s="124"/>
      <c r="B20" s="132" t="s">
        <v>62</v>
      </c>
      <c r="C20" s="133">
        <f>AFA_totale!C20/AFA_par_habitant!$I20*1000</f>
        <v>15497.107800175285</v>
      </c>
      <c r="D20" s="133">
        <f>AFA_totale!D20/AFA_par_habitant!$I20*1000</f>
        <v>1389.7136709990425</v>
      </c>
      <c r="E20" s="133">
        <f>AFA_totale!E20/AFA_par_habitant!$I20*1000</f>
        <v>1387.8893027169149</v>
      </c>
      <c r="F20" s="133">
        <f>AFA_totale!F20/AFA_par_habitant!$I20*1000</f>
        <v>7966.1309593474016</v>
      </c>
      <c r="G20" s="133">
        <f>AFA_totale!G20/AFA_par_habitant!$I20*1000</f>
        <v>134.63351585604786</v>
      </c>
      <c r="H20" s="155">
        <f>AFA_totale!H20/AFA_par_habitant!$I20*1000</f>
        <v>26375.475249094688</v>
      </c>
      <c r="I20" s="156">
        <v>74165</v>
      </c>
      <c r="J20" s="149"/>
    </row>
    <row r="21" spans="1:10">
      <c r="A21" s="124"/>
      <c r="B21" s="31" t="s">
        <v>63</v>
      </c>
      <c r="C21" s="136">
        <f>AFA_totale!C21/AFA_par_habitant!$I21*1000</f>
        <v>15943.129044537493</v>
      </c>
      <c r="D21" s="136">
        <f>AFA_totale!D21/AFA_par_habitant!$I21*1000</f>
        <v>442.32609670038443</v>
      </c>
      <c r="E21" s="136">
        <f>AFA_totale!E21/AFA_par_habitant!$I21*1000</f>
        <v>1921.855918766654</v>
      </c>
      <c r="F21" s="136">
        <f>AFA_totale!F21/AFA_par_habitant!$I21*1000</f>
        <v>2691.2695222687476</v>
      </c>
      <c r="G21" s="136">
        <f>AFA_totale!G21/AFA_par_habitant!$I21*1000</f>
        <v>63.267036238384797</v>
      </c>
      <c r="H21" s="157">
        <f>AFA_totale!H21/AFA_par_habitant!$I21*1000</f>
        <v>21061.847618511667</v>
      </c>
      <c r="I21" s="158">
        <v>52540</v>
      </c>
      <c r="J21" s="149"/>
    </row>
    <row r="22" spans="1:10">
      <c r="A22" s="124"/>
      <c r="B22" s="132" t="s">
        <v>64</v>
      </c>
      <c r="C22" s="133">
        <f>AFA_totale!C22/AFA_par_habitant!$I22*1000</f>
        <v>16053.219761499147</v>
      </c>
      <c r="D22" s="133">
        <f>AFA_totale!D22/AFA_par_habitant!$I22*1000</f>
        <v>399.63399917055943</v>
      </c>
      <c r="E22" s="133">
        <f>AFA_totale!E22/AFA_par_habitant!$I22*1000</f>
        <v>2301.7121916183987</v>
      </c>
      <c r="F22" s="133">
        <f>AFA_totale!F22/AFA_par_habitant!$I22*1000</f>
        <v>2549.700265758092</v>
      </c>
      <c r="G22" s="133">
        <f>AFA_totale!G22/AFA_par_habitant!$I22*1000</f>
        <v>140.25415696376902</v>
      </c>
      <c r="H22" s="155">
        <f>AFA_totale!H22/AFA_par_habitant!$I22*1000</f>
        <v>21444.520375009964</v>
      </c>
      <c r="I22" s="156">
        <v>14675</v>
      </c>
      <c r="J22" s="149"/>
    </row>
    <row r="23" spans="1:10">
      <c r="A23" s="124"/>
      <c r="B23" s="31" t="s">
        <v>65</v>
      </c>
      <c r="C23" s="136">
        <f>AFA_totale!C23/AFA_par_habitant!$I23*1000</f>
        <v>15070.360292308931</v>
      </c>
      <c r="D23" s="136">
        <f>AFA_totale!D23/AFA_par_habitant!$I23*1000</f>
        <v>589.76459223895847</v>
      </c>
      <c r="E23" s="136">
        <f>AFA_totale!E23/AFA_par_habitant!$I23*1000</f>
        <v>1706.4355736312441</v>
      </c>
      <c r="F23" s="136">
        <f>AFA_totale!F23/AFA_par_habitant!$I23*1000</f>
        <v>3377.2294353004177</v>
      </c>
      <c r="G23" s="136">
        <f>AFA_totale!G23/AFA_par_habitant!$I23*1000</f>
        <v>155.48217099417312</v>
      </c>
      <c r="H23" s="157">
        <f>AFA_totale!H23/AFA_par_habitant!$I23*1000</f>
        <v>20899.272064473727</v>
      </c>
      <c r="I23" s="158">
        <v>459377</v>
      </c>
      <c r="J23" s="149"/>
    </row>
    <row r="24" spans="1:10">
      <c r="A24" s="124"/>
      <c r="B24" s="132" t="s">
        <v>66</v>
      </c>
      <c r="C24" s="133">
        <f>AFA_totale!C24/AFA_par_habitant!$I24*1000</f>
        <v>15502.212213883875</v>
      </c>
      <c r="D24" s="133">
        <f>AFA_totale!D24/AFA_par_habitant!$I24*1000</f>
        <v>1471.2621964077173</v>
      </c>
      <c r="E24" s="133">
        <f>AFA_totale!E24/AFA_par_habitant!$I24*1000</f>
        <v>2049.3973509378034</v>
      </c>
      <c r="F24" s="133">
        <f>AFA_totale!F24/AFA_par_habitant!$I24*1000</f>
        <v>2785.8415957791021</v>
      </c>
      <c r="G24" s="133">
        <f>AFA_totale!G24/AFA_par_habitant!$I24*1000</f>
        <v>469.71693400901353</v>
      </c>
      <c r="H24" s="155">
        <f>AFA_totale!H24/AFA_par_habitant!$I24*1000</f>
        <v>22278.430291017514</v>
      </c>
      <c r="I24" s="156">
        <v>191618</v>
      </c>
      <c r="J24" s="149"/>
    </row>
    <row r="25" spans="1:10">
      <c r="A25" s="124"/>
      <c r="B25" s="31" t="s">
        <v>67</v>
      </c>
      <c r="C25" s="136">
        <f>AFA_totale!C25/AFA_par_habitant!$I25*1000</f>
        <v>18020.100863785963</v>
      </c>
      <c r="D25" s="136">
        <f>AFA_totale!D25/AFA_par_habitant!$I25*1000</f>
        <v>1188.6556876905033</v>
      </c>
      <c r="E25" s="136">
        <f>AFA_totale!E25/AFA_par_habitant!$I25*1000</f>
        <v>1612.413760184899</v>
      </c>
      <c r="F25" s="136">
        <f>AFA_totale!F25/AFA_par_habitant!$I25*1000</f>
        <v>3403.3722470150924</v>
      </c>
      <c r="G25" s="136">
        <f>AFA_totale!G25/AFA_par_habitant!$I25*1000</f>
        <v>28.91819341898405</v>
      </c>
      <c r="H25" s="157">
        <f>AFA_totale!H25/AFA_par_habitant!$I25*1000</f>
        <v>24253.460752095438</v>
      </c>
      <c r="I25" s="158">
        <v>563334</v>
      </c>
      <c r="J25" s="149"/>
    </row>
    <row r="26" spans="1:10">
      <c r="A26" s="124"/>
      <c r="B26" s="132" t="s">
        <v>68</v>
      </c>
      <c r="C26" s="133">
        <f>AFA_totale!C26/AFA_par_habitant!$I26*1000</f>
        <v>14975.89384983237</v>
      </c>
      <c r="D26" s="133">
        <f>AFA_totale!D26/AFA_par_habitant!$I26*1000</f>
        <v>607.58437120155577</v>
      </c>
      <c r="E26" s="133">
        <f>AFA_totale!E26/AFA_par_habitant!$I26*1000</f>
        <v>1556.9161504681201</v>
      </c>
      <c r="F26" s="133">
        <f>AFA_totale!F26/AFA_par_habitant!$I26*1000</f>
        <v>3180.1502831043176</v>
      </c>
      <c r="G26" s="133">
        <f>AFA_totale!G26/AFA_par_habitant!$I26*1000</f>
        <v>136.9515371997656</v>
      </c>
      <c r="H26" s="155">
        <f>AFA_totale!H26/AFA_par_habitant!$I26*1000</f>
        <v>20457.496191806127</v>
      </c>
      <c r="I26" s="156">
        <v>232953</v>
      </c>
      <c r="J26" s="149"/>
    </row>
    <row r="27" spans="1:10">
      <c r="A27" s="124"/>
      <c r="B27" s="31" t="s">
        <v>69</v>
      </c>
      <c r="C27" s="136">
        <f>AFA_totale!C27/AFA_par_habitant!$I27*1000</f>
        <v>16492.116007188615</v>
      </c>
      <c r="D27" s="136">
        <f>AFA_totale!D27/AFA_par_habitant!$I27*1000</f>
        <v>2242.0415687395507</v>
      </c>
      <c r="E27" s="136">
        <f>AFA_totale!E27/AFA_par_habitant!$I27*1000</f>
        <v>1242.0792102418957</v>
      </c>
      <c r="F27" s="136">
        <f>AFA_totale!F27/AFA_par_habitant!$I27*1000</f>
        <v>5779.9701268652516</v>
      </c>
      <c r="G27" s="136">
        <f>AFA_totale!G27/AFA_par_habitant!$I27*1000</f>
        <v>429.57999063448642</v>
      </c>
      <c r="H27" s="157">
        <f>AFA_totale!H27/AFA_par_habitant!$I27*1000</f>
        <v>26185.786903669799</v>
      </c>
      <c r="I27" s="158">
        <v>319394</v>
      </c>
      <c r="J27" s="149"/>
    </row>
    <row r="28" spans="1:10">
      <c r="A28" s="124"/>
      <c r="B28" s="132" t="s">
        <v>70</v>
      </c>
      <c r="C28" s="133">
        <f>AFA_totale!C28/AFA_par_habitant!$I28*1000</f>
        <v>20609.772867288182</v>
      </c>
      <c r="D28" s="133">
        <f>AFA_totale!D28/AFA_par_habitant!$I28*1000</f>
        <v>966.25721061255933</v>
      </c>
      <c r="E28" s="133">
        <f>AFA_totale!E28/AFA_par_habitant!$I28*1000</f>
        <v>1790.6479429275971</v>
      </c>
      <c r="F28" s="133">
        <f>AFA_totale!F28/AFA_par_habitant!$I28*1000</f>
        <v>5609.1145466594553</v>
      </c>
      <c r="G28" s="133">
        <f>AFA_totale!G28/AFA_par_habitant!$I28*1000</f>
        <v>208.49356113506468</v>
      </c>
      <c r="H28" s="155">
        <f>AFA_totale!H28/AFA_par_habitant!$I28*1000</f>
        <v>29184.286128622858</v>
      </c>
      <c r="I28" s="156">
        <v>656405</v>
      </c>
      <c r="J28" s="149"/>
    </row>
    <row r="29" spans="1:10">
      <c r="A29" s="124"/>
      <c r="B29" s="31" t="s">
        <v>71</v>
      </c>
      <c r="C29" s="136">
        <f>AFA_totale!C29/AFA_par_habitant!$I29*1000</f>
        <v>14455.650517014541</v>
      </c>
      <c r="D29" s="136">
        <f>AFA_totale!D29/AFA_par_habitant!$I29*1000</f>
        <v>903.82966105186199</v>
      </c>
      <c r="E29" s="136">
        <f>AFA_totale!E29/AFA_par_habitant!$I29*1000</f>
        <v>1128.28210069482</v>
      </c>
      <c r="F29" s="136">
        <f>AFA_totale!F29/AFA_par_habitant!$I29*1000</f>
        <v>2104.0163570628406</v>
      </c>
      <c r="G29" s="136">
        <f>AFA_totale!G29/AFA_par_habitant!$I29*1000</f>
        <v>305.68441202307855</v>
      </c>
      <c r="H29" s="157">
        <f>AFA_totale!H29/AFA_par_habitant!$I29*1000</f>
        <v>18897.463047847144</v>
      </c>
      <c r="I29" s="158">
        <v>286549</v>
      </c>
      <c r="J29" s="149"/>
    </row>
    <row r="30" spans="1:10">
      <c r="A30" s="124"/>
      <c r="B30" s="132" t="s">
        <v>72</v>
      </c>
      <c r="C30" s="133">
        <f>AFA_totale!C30/AFA_par_habitant!$I30*1000</f>
        <v>15804.329009461928</v>
      </c>
      <c r="D30" s="133">
        <f>AFA_totale!D30/AFA_par_habitant!$I30*1000</f>
        <v>984.67848359304219</v>
      </c>
      <c r="E30" s="133">
        <f>AFA_totale!E30/AFA_par_habitant!$I30*1000</f>
        <v>1061.6818407835137</v>
      </c>
      <c r="F30" s="133">
        <f>AFA_totale!F30/AFA_par_habitant!$I30*1000</f>
        <v>8504.7574397068929</v>
      </c>
      <c r="G30" s="133">
        <f>AFA_totale!G30/AFA_par_habitant!$I30*1000</f>
        <v>415.89152816449678</v>
      </c>
      <c r="H30" s="155">
        <f>AFA_totale!H30/AFA_par_habitant!$I30*1000</f>
        <v>26771.338301709875</v>
      </c>
      <c r="I30" s="156">
        <v>168676</v>
      </c>
      <c r="J30" s="149"/>
    </row>
    <row r="31" spans="1:10">
      <c r="A31" s="124"/>
      <c r="B31" s="31" t="s">
        <v>73</v>
      </c>
      <c r="C31" s="136">
        <f>AFA_totale!C31/AFA_par_habitant!$I31*1000</f>
        <v>23638.379122468101</v>
      </c>
      <c r="D31" s="136">
        <f>AFA_totale!D31/AFA_par_habitant!$I31*1000</f>
        <v>4209.554250631948</v>
      </c>
      <c r="E31" s="136">
        <f>AFA_totale!E31/AFA_par_habitant!$I31*1000</f>
        <v>1394.5270682105797</v>
      </c>
      <c r="F31" s="136">
        <f>AFA_totale!F31/AFA_par_habitant!$I31*1000</f>
        <v>11440.956189572804</v>
      </c>
      <c r="G31" s="136">
        <f>AFA_totale!G31/AFA_par_habitant!$I31*1000</f>
        <v>-276.60692968478884</v>
      </c>
      <c r="H31" s="157">
        <f>AFA_totale!H31/AFA_par_habitant!$I31*1000</f>
        <v>40406.809701198647</v>
      </c>
      <c r="I31" s="158">
        <v>432235</v>
      </c>
      <c r="J31" s="149"/>
    </row>
    <row r="32" spans="1:10">
      <c r="A32" s="124"/>
      <c r="B32" s="132" t="s">
        <v>74</v>
      </c>
      <c r="C32" s="133">
        <f>AFA_totale!C32/AFA_par_habitant!$I32*1000</f>
        <v>12530.119452668168</v>
      </c>
      <c r="D32" s="133">
        <f>AFA_totale!D32/AFA_par_habitant!$I32*1000</f>
        <v>951.31006190005735</v>
      </c>
      <c r="E32" s="133">
        <f>AFA_totale!E32/AFA_par_habitant!$I32*1000</f>
        <v>834.55861429013305</v>
      </c>
      <c r="F32" s="133">
        <f>AFA_totale!F32/AFA_par_habitant!$I32*1000</f>
        <v>4526.162230274108</v>
      </c>
      <c r="G32" s="133">
        <f>AFA_totale!G32/AFA_par_habitant!$I32*1000</f>
        <v>108.52420687833425</v>
      </c>
      <c r="H32" s="155">
        <f>AFA_totale!H32/AFA_par_habitant!$I32*1000</f>
        <v>18950.674566010799</v>
      </c>
      <c r="I32" s="156">
        <v>67893</v>
      </c>
      <c r="J32" s="149"/>
    </row>
    <row r="33" spans="1:10">
      <c r="A33" s="139"/>
      <c r="B33" s="140" t="s">
        <v>75</v>
      </c>
      <c r="C33" s="55">
        <f>AFA_totale!C33/AFA_par_habitant!$I33*1000</f>
        <v>18487.000981331155</v>
      </c>
      <c r="D33" s="55">
        <f>AFA_totale!D33/AFA_par_habitant!$I33*1000</f>
        <v>1092.4882577685457</v>
      </c>
      <c r="E33" s="55">
        <f>AFA_totale!E33/AFA_par_habitant!$I33*1000</f>
        <v>1745.1851556562251</v>
      </c>
      <c r="F33" s="55">
        <f>AFA_totale!F33/AFA_par_habitant!$I33*1000</f>
        <v>6083.2253300191906</v>
      </c>
      <c r="G33" s="55">
        <f>AFA_totale!G33/AFA_par_habitant!$I33*1000</f>
        <v>8.5559387491881385</v>
      </c>
      <c r="H33" s="55">
        <f>AFA_totale!H33/AFA_par_habitant!$I33*1000</f>
        <v>27416.455663524295</v>
      </c>
      <c r="I33" s="56">
        <f>SUM(I7:I32)</f>
        <v>7454112</v>
      </c>
      <c r="J33" s="149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2" customWidth="1"/>
    <col min="2" max="3" width="18.42578125" style="2" customWidth="1"/>
    <col min="4" max="4" width="17.28515625" style="2" customWidth="1"/>
    <col min="5" max="6" width="18.5703125" style="2" customWidth="1"/>
    <col min="7" max="7" width="14" style="2" customWidth="1"/>
    <col min="8" max="8" width="13.140625" style="2" customWidth="1"/>
    <col min="9" max="9" width="15.28515625" style="2" hidden="1" customWidth="1"/>
  </cols>
  <sheetData>
    <row r="1" spans="1:10" ht="23.25" customHeight="1">
      <c r="A1" s="159" t="str">
        <f>"AFA en pourcentage "&amp;Info!C31</f>
        <v>AFA en pourcentage 2004</v>
      </c>
      <c r="B1" s="160"/>
      <c r="C1" s="160"/>
      <c r="E1" s="161"/>
      <c r="F1" s="162"/>
      <c r="G1" s="162"/>
      <c r="H1" s="162"/>
      <c r="I1" s="1"/>
    </row>
    <row r="2" spans="1:10" ht="21.75" customHeight="1">
      <c r="A2" s="163" t="str">
        <f>Info!A4</f>
        <v>Année de référence 2009</v>
      </c>
      <c r="H2" s="19" t="str">
        <f>Info!C28</f>
        <v>FA_2009_20120423</v>
      </c>
    </row>
    <row r="3" spans="1:10" s="2" customFormat="1">
      <c r="A3" s="22" t="s">
        <v>24</v>
      </c>
      <c r="B3" s="23" t="s">
        <v>78</v>
      </c>
      <c r="C3" s="23" t="s">
        <v>25</v>
      </c>
      <c r="D3" s="23" t="s">
        <v>26</v>
      </c>
      <c r="E3" s="23" t="s">
        <v>27</v>
      </c>
      <c r="F3" s="23" t="s">
        <v>28</v>
      </c>
      <c r="G3" s="23" t="s">
        <v>29</v>
      </c>
      <c r="H3" s="84" t="s">
        <v>30</v>
      </c>
      <c r="I3" s="6"/>
    </row>
    <row r="4" spans="1:10" ht="68.25" customHeight="1">
      <c r="A4" s="164"/>
      <c r="B4" s="33" t="s">
        <v>42</v>
      </c>
      <c r="C4" s="33" t="s">
        <v>105</v>
      </c>
      <c r="D4" s="33" t="s">
        <v>82</v>
      </c>
      <c r="E4" s="33" t="s">
        <v>112</v>
      </c>
      <c r="F4" s="33" t="s">
        <v>113</v>
      </c>
      <c r="G4" s="33" t="s">
        <v>102</v>
      </c>
      <c r="H4" s="64" t="s">
        <v>114</v>
      </c>
      <c r="I4" s="6"/>
    </row>
    <row r="5" spans="1:10" s="36" customFormat="1" ht="11.25" customHeight="1">
      <c r="A5" s="86" t="s">
        <v>46</v>
      </c>
      <c r="B5" s="39" t="s">
        <v>115</v>
      </c>
      <c r="C5" s="39" t="s">
        <v>115</v>
      </c>
      <c r="D5" s="39" t="s">
        <v>115</v>
      </c>
      <c r="E5" s="39" t="s">
        <v>115</v>
      </c>
      <c r="F5" s="39" t="s">
        <v>115</v>
      </c>
      <c r="G5" s="39" t="s">
        <v>115</v>
      </c>
      <c r="H5" s="40" t="s">
        <v>115</v>
      </c>
      <c r="I5" s="165"/>
    </row>
    <row r="6" spans="1:10">
      <c r="A6" s="42" t="s">
        <v>49</v>
      </c>
      <c r="B6" s="166">
        <f>AFA_totale!C7/AFA_totale!$H7</f>
        <v>0.62931207428988201</v>
      </c>
      <c r="C6" s="166">
        <f>AFA_totale!D7/AFA_totale!$H7</f>
        <v>2.4616699541382441E-2</v>
      </c>
      <c r="D6" s="166">
        <f>AFA_totale!E7/AFA_totale!$H7</f>
        <v>6.8982806943032715E-2</v>
      </c>
      <c r="E6" s="166">
        <f>PM!B9/AFA_totale!$H7</f>
        <v>0.26571520168319213</v>
      </c>
      <c r="F6" s="166">
        <f>PM!C9/AFA_totale!$H7</f>
        <v>1.3090503363539816E-2</v>
      </c>
      <c r="G6" s="166">
        <f>AFA_totale!G7/AFA_totale!$H7</f>
        <v>-1.7172858210290371E-3</v>
      </c>
      <c r="H6" s="167">
        <f t="shared" ref="H6:H32" si="0">SUM(B6:G6)</f>
        <v>1</v>
      </c>
      <c r="I6" s="128" t="s">
        <v>49</v>
      </c>
      <c r="J6" s="149"/>
    </row>
    <row r="7" spans="1:10">
      <c r="A7" s="46" t="s">
        <v>50</v>
      </c>
      <c r="B7" s="168">
        <f>AFA_totale!C8/AFA_totale!$H8</f>
        <v>0.70968500199972373</v>
      </c>
      <c r="C7" s="168">
        <f>AFA_totale!D8/AFA_totale!$H8</f>
        <v>1.3768514694694737E-2</v>
      </c>
      <c r="D7" s="168">
        <f>AFA_totale!E8/AFA_totale!$H8</f>
        <v>7.3758707489734981E-2</v>
      </c>
      <c r="E7" s="168">
        <f>PM!B10/AFA_totale!$H8</f>
        <v>0.21810045269412834</v>
      </c>
      <c r="F7" s="168">
        <f>PM!C10/AFA_totale!$H8</f>
        <v>6.5482230408322479E-3</v>
      </c>
      <c r="G7" s="168">
        <f>AFA_totale!G8/AFA_totale!$H8</f>
        <v>-2.1860899919114062E-2</v>
      </c>
      <c r="H7" s="169">
        <f t="shared" si="0"/>
        <v>1</v>
      </c>
      <c r="I7" s="132" t="s">
        <v>50</v>
      </c>
      <c r="J7" s="149"/>
    </row>
    <row r="8" spans="1:10">
      <c r="A8" s="49" t="s">
        <v>51</v>
      </c>
      <c r="B8" s="170">
        <f>AFA_totale!C9/AFA_totale!$H9</f>
        <v>0.72822849111233801</v>
      </c>
      <c r="C8" s="170">
        <f>AFA_totale!D9/AFA_totale!$H9</f>
        <v>2.3701129317168806E-2</v>
      </c>
      <c r="D8" s="170">
        <f>AFA_totale!E9/AFA_totale!$H9</f>
        <v>7.8930655898870272E-2</v>
      </c>
      <c r="E8" s="170">
        <f>PM!B11/AFA_totale!$H9</f>
        <v>0.14760001936482095</v>
      </c>
      <c r="F8" s="170">
        <f>PM!C11/AFA_totale!$H9</f>
        <v>1.9081854756736079E-2</v>
      </c>
      <c r="G8" s="170">
        <f>AFA_totale!G9/AFA_totale!$H9</f>
        <v>2.457849550065947E-3</v>
      </c>
      <c r="H8" s="171">
        <f t="shared" si="0"/>
        <v>1</v>
      </c>
      <c r="I8" s="31" t="s">
        <v>51</v>
      </c>
      <c r="J8" s="149"/>
    </row>
    <row r="9" spans="1:10">
      <c r="A9" s="46" t="s">
        <v>52</v>
      </c>
      <c r="B9" s="168">
        <f>AFA_totale!C10/AFA_totale!$H10</f>
        <v>0.73352592347154422</v>
      </c>
      <c r="C9" s="168">
        <f>AFA_totale!D10/AFA_totale!$H10</f>
        <v>3.6118989062299683E-2</v>
      </c>
      <c r="D9" s="168">
        <f>AFA_totale!E10/AFA_totale!$H10</f>
        <v>7.610937396575207E-2</v>
      </c>
      <c r="E9" s="168">
        <f>PM!B12/AFA_totale!$H10</f>
        <v>0.14107602053610863</v>
      </c>
      <c r="F9" s="168">
        <f>PM!C12/AFA_totale!$H10</f>
        <v>6.2042550846607715E-4</v>
      </c>
      <c r="G9" s="168">
        <f>AFA_totale!G10/AFA_totale!$H10</f>
        <v>1.2549267455829467E-2</v>
      </c>
      <c r="H9" s="169">
        <f t="shared" si="0"/>
        <v>1</v>
      </c>
      <c r="I9" s="132" t="s">
        <v>52</v>
      </c>
      <c r="J9" s="149"/>
    </row>
    <row r="10" spans="1:10">
      <c r="A10" s="49" t="s">
        <v>53</v>
      </c>
      <c r="B10" s="170">
        <f>AFA_totale!C11/AFA_totale!$H11</f>
        <v>0.74062147183789351</v>
      </c>
      <c r="C10" s="170">
        <f>AFA_totale!D11/AFA_totale!$H11</f>
        <v>1.473078734437904E-2</v>
      </c>
      <c r="D10" s="170">
        <f>AFA_totale!E11/AFA_totale!$H11</f>
        <v>8.9886789446081083E-2</v>
      </c>
      <c r="E10" s="170">
        <f>PM!B13/AFA_totale!$H11</f>
        <v>0.13202234501129537</v>
      </c>
      <c r="F10" s="170">
        <f>PM!C13/AFA_totale!$H11</f>
        <v>2.9724587232094361E-2</v>
      </c>
      <c r="G10" s="170">
        <f>AFA_totale!G11/AFA_totale!$H11</f>
        <v>-6.9859808717433781E-3</v>
      </c>
      <c r="H10" s="171">
        <f t="shared" si="0"/>
        <v>1</v>
      </c>
      <c r="I10" s="31" t="s">
        <v>53</v>
      </c>
      <c r="J10" s="149"/>
    </row>
    <row r="11" spans="1:10">
      <c r="A11" s="46" t="s">
        <v>54</v>
      </c>
      <c r="B11" s="168">
        <f>AFA_totale!C12/AFA_totale!$H12</f>
        <v>0.79893366022825263</v>
      </c>
      <c r="C11" s="168">
        <f>AFA_totale!D12/AFA_totale!$H12</f>
        <v>3.7793966436424083E-2</v>
      </c>
      <c r="D11" s="168">
        <f>AFA_totale!E12/AFA_totale!$H12</f>
        <v>8.0365001906803235E-2</v>
      </c>
      <c r="E11" s="168">
        <f>PM!B14/AFA_totale!$H12</f>
        <v>6.8103346241375873E-2</v>
      </c>
      <c r="F11" s="168">
        <f>PM!C14/AFA_totale!$H12</f>
        <v>2.0276292375009568E-3</v>
      </c>
      <c r="G11" s="168">
        <f>AFA_totale!G12/AFA_totale!$H12</f>
        <v>1.2776395949643181E-2</v>
      </c>
      <c r="H11" s="169">
        <f t="shared" si="0"/>
        <v>1</v>
      </c>
      <c r="I11" s="132" t="s">
        <v>54</v>
      </c>
      <c r="J11" s="149"/>
    </row>
    <row r="12" spans="1:10">
      <c r="A12" s="49" t="s">
        <v>55</v>
      </c>
      <c r="B12" s="170">
        <f>AFA_totale!C13/AFA_totale!$H13</f>
        <v>0.7370054807309705</v>
      </c>
      <c r="C12" s="170">
        <f>AFA_totale!D13/AFA_totale!$H13</f>
        <v>1.6498162345850213E-2</v>
      </c>
      <c r="D12" s="170">
        <f>AFA_totale!E13/AFA_totale!$H13</f>
        <v>0.12400312667692777</v>
      </c>
      <c r="E12" s="170">
        <f>PM!B15/AFA_totale!$H13</f>
        <v>0.10636596748073768</v>
      </c>
      <c r="F12" s="170">
        <f>PM!C15/AFA_totale!$H13</f>
        <v>1.4039826833873914E-2</v>
      </c>
      <c r="G12" s="170">
        <f>AFA_totale!G13/AFA_totale!$H13</f>
        <v>2.0874359316397531E-3</v>
      </c>
      <c r="H12" s="171">
        <f t="shared" si="0"/>
        <v>0.99999999999999989</v>
      </c>
      <c r="I12" s="31" t="s">
        <v>55</v>
      </c>
      <c r="J12" s="149"/>
    </row>
    <row r="13" spans="1:10">
      <c r="A13" s="46" t="s">
        <v>56</v>
      </c>
      <c r="B13" s="168">
        <f>AFA_totale!C14/AFA_totale!$H14</f>
        <v>0.71117023807614188</v>
      </c>
      <c r="C13" s="168">
        <f>AFA_totale!D14/AFA_totale!$H14</f>
        <v>2.8030635964149536E-2</v>
      </c>
      <c r="D13" s="168">
        <f>AFA_totale!E14/AFA_totale!$H14</f>
        <v>9.1380538605987757E-2</v>
      </c>
      <c r="E13" s="168">
        <f>PM!B16/AFA_totale!$H14</f>
        <v>0.12191422162671196</v>
      </c>
      <c r="F13" s="168">
        <f>PM!C16/AFA_totale!$H14</f>
        <v>3.5411717407503394E-2</v>
      </c>
      <c r="G13" s="168">
        <f>AFA_totale!G14/AFA_totale!$H14</f>
        <v>1.2092648319505482E-2</v>
      </c>
      <c r="H13" s="169">
        <f t="shared" si="0"/>
        <v>1</v>
      </c>
      <c r="I13" s="132" t="s">
        <v>56</v>
      </c>
      <c r="J13" s="149"/>
    </row>
    <row r="14" spans="1:10">
      <c r="A14" s="49" t="s">
        <v>57</v>
      </c>
      <c r="B14" s="170">
        <f>AFA_totale!C15/AFA_totale!$H15</f>
        <v>0.53599318385122341</v>
      </c>
      <c r="C14" s="170">
        <f>AFA_totale!D15/AFA_totale!$H15</f>
        <v>1.1867211115730665E-2</v>
      </c>
      <c r="D14" s="170">
        <f>AFA_totale!E15/AFA_totale!$H15</f>
        <v>5.8616472226166533E-2</v>
      </c>
      <c r="E14" s="170">
        <f>PM!B17/AFA_totale!$H15</f>
        <v>0.2094505974799577</v>
      </c>
      <c r="F14" s="170">
        <f>PM!C17/AFA_totale!$H15</f>
        <v>0.18506449232653174</v>
      </c>
      <c r="G14" s="170">
        <f>AFA_totale!G15/AFA_totale!$H15</f>
        <v>-9.9195699960997834E-4</v>
      </c>
      <c r="H14" s="171">
        <f t="shared" si="0"/>
        <v>1</v>
      </c>
      <c r="I14" s="31" t="s">
        <v>57</v>
      </c>
      <c r="J14" s="149"/>
    </row>
    <row r="15" spans="1:10">
      <c r="A15" s="46" t="s">
        <v>58</v>
      </c>
      <c r="B15" s="168">
        <f>AFA_totale!C16/AFA_totale!$H16</f>
        <v>0.73902239507108913</v>
      </c>
      <c r="C15" s="168">
        <f>AFA_totale!D16/AFA_totale!$H16</f>
        <v>2.8070559638618257E-2</v>
      </c>
      <c r="D15" s="168">
        <f>AFA_totale!E16/AFA_totale!$H16</f>
        <v>4.5254243328305938E-2</v>
      </c>
      <c r="E15" s="168">
        <f>PM!B18/AFA_totale!$H16</f>
        <v>0.16675717919978217</v>
      </c>
      <c r="F15" s="168">
        <f>PM!C18/AFA_totale!$H16</f>
        <v>1.722791063910202E-2</v>
      </c>
      <c r="G15" s="168">
        <f>AFA_totale!G16/AFA_totale!$H16</f>
        <v>3.6677121231023105E-3</v>
      </c>
      <c r="H15" s="169">
        <f t="shared" si="0"/>
        <v>0.99999999999999989</v>
      </c>
      <c r="I15" s="132" t="s">
        <v>58</v>
      </c>
      <c r="J15" s="149"/>
    </row>
    <row r="16" spans="1:10">
      <c r="A16" s="49" t="s">
        <v>59</v>
      </c>
      <c r="B16" s="170">
        <f>AFA_totale!C17/AFA_totale!$H17</f>
        <v>0.77695210789935354</v>
      </c>
      <c r="C16" s="170">
        <f>AFA_totale!D17/AFA_totale!$H17</f>
        <v>1.7928299641752968E-2</v>
      </c>
      <c r="D16" s="170">
        <f>AFA_totale!E17/AFA_totale!$H17</f>
        <v>4.2308885952529407E-2</v>
      </c>
      <c r="E16" s="170">
        <f>PM!B19/AFA_totale!$H17</f>
        <v>0.15536746457887796</v>
      </c>
      <c r="F16" s="170">
        <f>PM!C19/AFA_totale!$H17</f>
        <v>3.0799638774025111E-3</v>
      </c>
      <c r="G16" s="170">
        <f>AFA_totale!G17/AFA_totale!$H17</f>
        <v>4.3632780500835015E-3</v>
      </c>
      <c r="H16" s="171">
        <f t="shared" si="0"/>
        <v>1</v>
      </c>
      <c r="I16" s="31" t="s">
        <v>59</v>
      </c>
      <c r="J16" s="149"/>
    </row>
    <row r="17" spans="1:10">
      <c r="A17" s="46" t="s">
        <v>60</v>
      </c>
      <c r="B17" s="168">
        <f>AFA_totale!C18/AFA_totale!$H18</f>
        <v>0.54868072325991402</v>
      </c>
      <c r="C17" s="168">
        <f>AFA_totale!D18/AFA_totale!$H18</f>
        <v>8.7457105616789085E-2</v>
      </c>
      <c r="D17" s="168">
        <f>AFA_totale!E18/AFA_totale!$H18</f>
        <v>6.0204377404958223E-2</v>
      </c>
      <c r="E17" s="168">
        <f>PM!B20/AFA_totale!$H18</f>
        <v>0.28224649219195297</v>
      </c>
      <c r="F17" s="168">
        <f>PM!C20/AFA_totale!$H18</f>
        <v>1.1550760349340739E-2</v>
      </c>
      <c r="G17" s="168">
        <f>AFA_totale!G18/AFA_totale!$H18</f>
        <v>9.8605411770450319E-3</v>
      </c>
      <c r="H17" s="169">
        <f t="shared" si="0"/>
        <v>1</v>
      </c>
      <c r="I17" s="132" t="s">
        <v>60</v>
      </c>
      <c r="J17" s="149"/>
    </row>
    <row r="18" spans="1:10">
      <c r="A18" s="49" t="s">
        <v>61</v>
      </c>
      <c r="B18" s="170">
        <f>AFA_totale!C19/AFA_totale!$H19</f>
        <v>0.79002842224511893</v>
      </c>
      <c r="C18" s="170">
        <f>AFA_totale!D19/AFA_totale!$H19</f>
        <v>4.1794048777336154E-2</v>
      </c>
      <c r="D18" s="170">
        <f>AFA_totale!E19/AFA_totale!$H19</f>
        <v>4.9390587975590927E-2</v>
      </c>
      <c r="E18" s="170">
        <f>PM!B21/AFA_totale!$H19</f>
        <v>0.12312996059533435</v>
      </c>
      <c r="F18" s="170">
        <f>PM!C21/AFA_totale!$H19</f>
        <v>6.3086319664701586E-3</v>
      </c>
      <c r="G18" s="170">
        <f>AFA_totale!G19/AFA_totale!$H19</f>
        <v>-1.065165155985064E-2</v>
      </c>
      <c r="H18" s="171">
        <f t="shared" si="0"/>
        <v>1</v>
      </c>
      <c r="I18" s="31" t="s">
        <v>61</v>
      </c>
      <c r="J18" s="149"/>
    </row>
    <row r="19" spans="1:10">
      <c r="A19" s="46" t="s">
        <v>62</v>
      </c>
      <c r="B19" s="168">
        <f>AFA_totale!C20/AFA_totale!$H20</f>
        <v>0.58755748110006878</v>
      </c>
      <c r="C19" s="168">
        <f>AFA_totale!D20/AFA_totale!$H20</f>
        <v>5.2689616314941783E-2</v>
      </c>
      <c r="D19" s="168">
        <f>AFA_totale!E20/AFA_totale!$H20</f>
        <v>5.2620447199887059E-2</v>
      </c>
      <c r="E19" s="168">
        <f>PM!B22/AFA_totale!$H20</f>
        <v>0.19973354405271507</v>
      </c>
      <c r="F19" s="168">
        <f>PM!C22/AFA_totale!$H20</f>
        <v>0.10229441503101103</v>
      </c>
      <c r="G19" s="168">
        <f>AFA_totale!G20/AFA_totale!$H20</f>
        <v>5.1044963013763709E-3</v>
      </c>
      <c r="H19" s="169">
        <f t="shared" si="0"/>
        <v>0.99999999999999989</v>
      </c>
      <c r="I19" s="132" t="s">
        <v>62</v>
      </c>
      <c r="J19" s="149"/>
    </row>
    <row r="20" spans="1:10">
      <c r="A20" s="49" t="s">
        <v>63</v>
      </c>
      <c r="B20" s="170">
        <f>AFA_totale!C21/AFA_totale!$H21</f>
        <v>0.75696725820600697</v>
      </c>
      <c r="C20" s="170">
        <f>AFA_totale!D21/AFA_totale!$H21</f>
        <v>2.1001296026451899E-2</v>
      </c>
      <c r="D20" s="170">
        <f>AFA_totale!E21/AFA_totale!$H21</f>
        <v>9.124821115301858E-2</v>
      </c>
      <c r="E20" s="170">
        <f>PM!B23/AFA_totale!$H21</f>
        <v>0.1271406454889962</v>
      </c>
      <c r="F20" s="170">
        <f>PM!C23/AFA_totale!$H21</f>
        <v>6.3871988364748911E-4</v>
      </c>
      <c r="G20" s="170">
        <f>AFA_totale!G21/AFA_totale!$H21</f>
        <v>3.0038692418787689E-3</v>
      </c>
      <c r="H20" s="171">
        <f t="shared" si="0"/>
        <v>0.99999999999999989</v>
      </c>
      <c r="I20" s="31" t="s">
        <v>63</v>
      </c>
      <c r="J20" s="149"/>
    </row>
    <row r="21" spans="1:10">
      <c r="A21" s="46" t="s">
        <v>64</v>
      </c>
      <c r="B21" s="168">
        <f>AFA_totale!C22/AFA_totale!$H22</f>
        <v>0.74859308955244885</v>
      </c>
      <c r="C21" s="168">
        <f>AFA_totale!D22/AFA_totale!$H22</f>
        <v>1.8635716359330035E-2</v>
      </c>
      <c r="D21" s="168">
        <f>AFA_totale!E22/AFA_totale!$H22</f>
        <v>0.10733334909652083</v>
      </c>
      <c r="E21" s="168">
        <f>PM!B24/AFA_totale!$H22</f>
        <v>0.11396850837699671</v>
      </c>
      <c r="F21" s="168">
        <f>PM!C24/AFA_totale!$H22</f>
        <v>4.9290104842479076E-3</v>
      </c>
      <c r="G21" s="168">
        <f>AFA_totale!G22/AFA_totale!$H22</f>
        <v>6.5403261304557789E-3</v>
      </c>
      <c r="H21" s="169">
        <f t="shared" si="0"/>
        <v>1</v>
      </c>
      <c r="I21" s="132" t="s">
        <v>64</v>
      </c>
      <c r="J21" s="149"/>
    </row>
    <row r="22" spans="1:10">
      <c r="A22" s="49" t="s">
        <v>65</v>
      </c>
      <c r="B22" s="170">
        <f>AFA_totale!C23/AFA_totale!$H23</f>
        <v>0.72109498578789022</v>
      </c>
      <c r="C22" s="170">
        <f>AFA_totale!D23/AFA_totale!$H23</f>
        <v>2.8219384408200897E-2</v>
      </c>
      <c r="D22" s="170">
        <f>AFA_totale!E23/AFA_totale!$H23</f>
        <v>8.1650478943330343E-2</v>
      </c>
      <c r="E22" s="170">
        <f>PM!B25/AFA_totale!$H23</f>
        <v>0.15719100281513398</v>
      </c>
      <c r="F22" s="170">
        <f>PM!C25/AFA_totale!$H23</f>
        <v>4.404550603269778E-3</v>
      </c>
      <c r="G22" s="170">
        <f>AFA_totale!G23/AFA_totale!$H23</f>
        <v>7.4395974421747578E-3</v>
      </c>
      <c r="H22" s="171">
        <f t="shared" si="0"/>
        <v>1</v>
      </c>
      <c r="I22" s="31" t="s">
        <v>65</v>
      </c>
      <c r="J22" s="149"/>
    </row>
    <row r="23" spans="1:10">
      <c r="A23" s="46" t="s">
        <v>66</v>
      </c>
      <c r="B23" s="168">
        <f>AFA_totale!C24/AFA_totale!$H24</f>
        <v>0.69583951882526685</v>
      </c>
      <c r="C23" s="168">
        <f>AFA_totale!D24/AFA_totale!$H24</f>
        <v>6.6039760305775158E-2</v>
      </c>
      <c r="D23" s="168">
        <f>AFA_totale!E24/AFA_totale!$H24</f>
        <v>9.1990204164613162E-2</v>
      </c>
      <c r="E23" s="168">
        <f>PM!B26/AFA_totale!$H24</f>
        <v>0.12091568440410508</v>
      </c>
      <c r="F23" s="168">
        <f>PM!C26/AFA_totale!$H24</f>
        <v>4.130899192151774E-3</v>
      </c>
      <c r="G23" s="168">
        <f>AFA_totale!G24/AFA_totale!$H24</f>
        <v>2.1083933108087947E-2</v>
      </c>
      <c r="H23" s="169">
        <f t="shared" si="0"/>
        <v>1</v>
      </c>
      <c r="I23" s="132" t="s">
        <v>66</v>
      </c>
      <c r="J23" s="149"/>
    </row>
    <row r="24" spans="1:10">
      <c r="A24" s="49" t="s">
        <v>67</v>
      </c>
      <c r="B24" s="170">
        <f>AFA_totale!C25/AFA_totale!$H25</f>
        <v>0.74299090954387081</v>
      </c>
      <c r="C24" s="170">
        <f>AFA_totale!D25/AFA_totale!$H25</f>
        <v>4.900973514007919E-2</v>
      </c>
      <c r="D24" s="170">
        <f>AFA_totale!E25/AFA_totale!$H25</f>
        <v>6.648180136707256E-2</v>
      </c>
      <c r="E24" s="170">
        <f>PM!B27/AFA_totale!$H25</f>
        <v>0.13602733904895559</v>
      </c>
      <c r="F24" s="170">
        <f>PM!C27/AFA_totale!$H25</f>
        <v>4.2978822381157487E-3</v>
      </c>
      <c r="G24" s="170">
        <f>AFA_totale!G25/AFA_totale!$H25</f>
        <v>1.1923326619062225E-3</v>
      </c>
      <c r="H24" s="171">
        <f t="shared" si="0"/>
        <v>1.0000000000000002</v>
      </c>
      <c r="I24" s="31" t="s">
        <v>67</v>
      </c>
      <c r="J24" s="149"/>
    </row>
    <row r="25" spans="1:10">
      <c r="A25" s="46" t="s">
        <v>68</v>
      </c>
      <c r="B25" s="168">
        <f>AFA_totale!C26/AFA_totale!$H26</f>
        <v>0.73204920628706693</v>
      </c>
      <c r="C25" s="168">
        <f>AFA_totale!D26/AFA_totale!$H26</f>
        <v>2.9699840366824187E-2</v>
      </c>
      <c r="D25" s="168">
        <f>AFA_totale!E26/AFA_totale!$H26</f>
        <v>7.6104921925475619E-2</v>
      </c>
      <c r="E25" s="168">
        <f>PM!B28/AFA_totale!$H26</f>
        <v>0.15298040725225098</v>
      </c>
      <c r="F25" s="168">
        <f>PM!C28/AFA_totale!$H26</f>
        <v>2.4711814117648898E-3</v>
      </c>
      <c r="G25" s="168">
        <f>AFA_totale!G26/AFA_totale!$H26</f>
        <v>6.6944427566174511E-3</v>
      </c>
      <c r="H25" s="169">
        <f t="shared" si="0"/>
        <v>1</v>
      </c>
      <c r="I25" s="132" t="s">
        <v>68</v>
      </c>
      <c r="J25" s="149"/>
    </row>
    <row r="26" spans="1:10">
      <c r="A26" s="49" t="s">
        <v>69</v>
      </c>
      <c r="B26" s="170">
        <f>AFA_totale!C27/AFA_totale!$H27</f>
        <v>0.62981173977541727</v>
      </c>
      <c r="C26" s="170">
        <f>AFA_totale!D27/AFA_totale!$H27</f>
        <v>8.5620553508183483E-2</v>
      </c>
      <c r="D26" s="170">
        <f>AFA_totale!E27/AFA_totale!$H27</f>
        <v>4.7433335297929299E-2</v>
      </c>
      <c r="E26" s="170">
        <f>PM!B29/AFA_totale!$H27</f>
        <v>0.18895765821809726</v>
      </c>
      <c r="F26" s="170">
        <f>PM!C29/AFA_totale!$H27</f>
        <v>3.1771630847308635E-2</v>
      </c>
      <c r="G26" s="170">
        <f>AFA_totale!G27/AFA_totale!$H27</f>
        <v>1.6405082353063948E-2</v>
      </c>
      <c r="H26" s="171">
        <f t="shared" si="0"/>
        <v>0.99999999999999989</v>
      </c>
      <c r="I26" s="31" t="s">
        <v>69</v>
      </c>
      <c r="J26" s="149"/>
    </row>
    <row r="27" spans="1:10">
      <c r="A27" s="46" t="s">
        <v>70</v>
      </c>
      <c r="B27" s="168">
        <f>AFA_totale!C28/AFA_totale!$H28</f>
        <v>0.70619417505898452</v>
      </c>
      <c r="C27" s="168">
        <f>AFA_totale!D28/AFA_totale!$H28</f>
        <v>3.3108817750552764E-2</v>
      </c>
      <c r="D27" s="168">
        <f>AFA_totale!E28/AFA_totale!$H28</f>
        <v>6.1356578503779007E-2</v>
      </c>
      <c r="E27" s="168">
        <f>PM!B30/AFA_totale!$H28</f>
        <v>0.15156922026090663</v>
      </c>
      <c r="F27" s="168">
        <f>PM!C30/AFA_totale!$H28</f>
        <v>4.0627173440094179E-2</v>
      </c>
      <c r="G27" s="168">
        <f>AFA_totale!G28/AFA_totale!$H28</f>
        <v>7.1440349856829967E-3</v>
      </c>
      <c r="H27" s="169">
        <f t="shared" si="0"/>
        <v>1</v>
      </c>
      <c r="I27" s="132" t="s">
        <v>70</v>
      </c>
      <c r="J27" s="149"/>
    </row>
    <row r="28" spans="1:10">
      <c r="A28" s="49" t="s">
        <v>71</v>
      </c>
      <c r="B28" s="170">
        <f>AFA_totale!C29/AFA_totale!$H29</f>
        <v>0.76495191340836477</v>
      </c>
      <c r="C28" s="170">
        <f>AFA_totale!D29/AFA_totale!$H29</f>
        <v>4.7828095166183117E-2</v>
      </c>
      <c r="D28" s="170">
        <f>AFA_totale!E29/AFA_totale!$H29</f>
        <v>5.9705479928077301E-2</v>
      </c>
      <c r="E28" s="170">
        <f>PM!B31/AFA_totale!$H29</f>
        <v>0.11101459738967169</v>
      </c>
      <c r="F28" s="170">
        <f>PM!C31/AFA_totale!$H29</f>
        <v>3.2396439164301917E-4</v>
      </c>
      <c r="G28" s="170">
        <f>AFA_totale!G29/AFA_totale!$H29</f>
        <v>1.6175949716060064E-2</v>
      </c>
      <c r="H28" s="171">
        <f t="shared" si="0"/>
        <v>1</v>
      </c>
      <c r="I28" s="31" t="s">
        <v>71</v>
      </c>
      <c r="J28" s="149"/>
    </row>
    <row r="29" spans="1:10">
      <c r="A29" s="46" t="s">
        <v>72</v>
      </c>
      <c r="B29" s="168">
        <f>AFA_totale!C30/AFA_totale!$H30</f>
        <v>0.59034512325640853</v>
      </c>
      <c r="C29" s="168">
        <f>AFA_totale!D30/AFA_totale!$H30</f>
        <v>3.6781070579880247E-2</v>
      </c>
      <c r="D29" s="168">
        <f>AFA_totale!E30/AFA_totale!$H30</f>
        <v>3.965740632083771E-2</v>
      </c>
      <c r="E29" s="168">
        <f>PM!B32/AFA_totale!$H30</f>
        <v>0.30312593344160049</v>
      </c>
      <c r="F29" s="168">
        <f>PM!C32/AFA_totale!$H30</f>
        <v>1.45555116867403E-2</v>
      </c>
      <c r="G29" s="168">
        <f>AFA_totale!G30/AFA_totale!$H30</f>
        <v>1.5534954714532668E-2</v>
      </c>
      <c r="H29" s="169">
        <f t="shared" si="0"/>
        <v>0.99999999999999989</v>
      </c>
      <c r="I29" s="132" t="s">
        <v>72</v>
      </c>
      <c r="J29" s="149"/>
    </row>
    <row r="30" spans="1:10">
      <c r="A30" s="49" t="s">
        <v>73</v>
      </c>
      <c r="B30" s="170">
        <f>AFA_totale!C31/AFA_totale!$H31</f>
        <v>0.58500978664907777</v>
      </c>
      <c r="C30" s="170">
        <f>AFA_totale!D31/AFA_totale!$H31</f>
        <v>0.10417932724114752</v>
      </c>
      <c r="D30" s="170">
        <f>AFA_totale!E31/AFA_totale!$H31</f>
        <v>3.4512179469818723E-2</v>
      </c>
      <c r="E30" s="170">
        <f>PM!B33/AFA_totale!$H31</f>
        <v>0.24286906641978037</v>
      </c>
      <c r="F30" s="170">
        <f>PM!C33/AFA_totale!$H31</f>
        <v>4.0275192535002044E-2</v>
      </c>
      <c r="G30" s="170">
        <f>AFA_totale!G31/AFA_totale!$H31</f>
        <v>-6.8455523148263668E-3</v>
      </c>
      <c r="H30" s="171">
        <f t="shared" si="0"/>
        <v>1.0000000000000002</v>
      </c>
      <c r="I30" s="31" t="s">
        <v>73</v>
      </c>
      <c r="J30" s="149"/>
    </row>
    <row r="31" spans="1:10">
      <c r="A31" s="46" t="s">
        <v>74</v>
      </c>
      <c r="B31" s="168">
        <f>AFA_totale!C32/AFA_totale!$H32</f>
        <v>0.66119648717633039</v>
      </c>
      <c r="C31" s="168">
        <f>AFA_totale!D32/AFA_totale!$H32</f>
        <v>5.0199271724410834E-2</v>
      </c>
      <c r="D31" s="168">
        <f>AFA_totale!E32/AFA_totale!$H32</f>
        <v>4.403846477248706E-2</v>
      </c>
      <c r="E31" s="168">
        <f>PM!B34/AFA_totale!$H32</f>
        <v>0.23843772171480632</v>
      </c>
      <c r="F31" s="168">
        <f>PM!C34/AFA_totale!$H32</f>
        <v>4.0138738962937527E-4</v>
      </c>
      <c r="G31" s="168">
        <f>AFA_totale!G32/AFA_totale!$H32</f>
        <v>5.726667222336195E-3</v>
      </c>
      <c r="H31" s="169">
        <f t="shared" si="0"/>
        <v>1.0000000000000002</v>
      </c>
      <c r="I31" s="132" t="s">
        <v>74</v>
      </c>
      <c r="J31" s="149"/>
    </row>
    <row r="32" spans="1:10">
      <c r="A32" s="54" t="s">
        <v>75</v>
      </c>
      <c r="B32" s="172">
        <f>AFA_totale!C33/AFA_totale!$H33</f>
        <v>0.67430309768037722</v>
      </c>
      <c r="C32" s="172">
        <f>AFA_totale!D33/AFA_totale!$H33</f>
        <v>3.9847902703996345E-2</v>
      </c>
      <c r="D32" s="172">
        <f>AFA_totale!E33/AFA_totale!$H33</f>
        <v>6.3654659707821873E-2</v>
      </c>
      <c r="E32" s="172">
        <f>PM!B35/AFA_totale!$H33</f>
        <v>0.1993472203380468</v>
      </c>
      <c r="F32" s="172">
        <f>PM!C35/AFA_totale!$H33</f>
        <v>2.2535046453736232E-2</v>
      </c>
      <c r="G32" s="172">
        <f>AFA_totale!G33/AFA_totale!$H33</f>
        <v>3.1207311602174837E-4</v>
      </c>
      <c r="H32" s="173">
        <f t="shared" si="0"/>
        <v>1.0000000000000002</v>
      </c>
      <c r="I32" s="174" t="s">
        <v>75</v>
      </c>
      <c r="J32" s="149"/>
    </row>
    <row r="33" spans="1:10">
      <c r="A33" s="53"/>
      <c r="H33" s="175"/>
      <c r="I33" s="53"/>
      <c r="J33" s="149"/>
    </row>
    <row r="34" spans="1:10">
      <c r="A34" s="198" t="s">
        <v>116</v>
      </c>
      <c r="B34" s="176">
        <f t="shared" ref="B34:G34" si="1">MIN(B6:B32)</f>
        <v>0.53599318385122341</v>
      </c>
      <c r="C34" s="176">
        <f t="shared" si="1"/>
        <v>1.1867211115730665E-2</v>
      </c>
      <c r="D34" s="176">
        <f t="shared" si="1"/>
        <v>3.4512179469818723E-2</v>
      </c>
      <c r="E34" s="176">
        <f t="shared" si="1"/>
        <v>6.8103346241375873E-2</v>
      </c>
      <c r="F34" s="176">
        <f t="shared" si="1"/>
        <v>3.2396439164301917E-4</v>
      </c>
      <c r="G34" s="177">
        <f t="shared" si="1"/>
        <v>-2.1860899919114062E-2</v>
      </c>
    </row>
    <row r="35" spans="1:10">
      <c r="A35" s="199"/>
      <c r="B35" s="178" t="str">
        <f>VLOOKUP(B34,B$6:$I$32,B$36,FALSE)</f>
        <v>Zoug</v>
      </c>
      <c r="C35" s="178" t="str">
        <f>VLOOKUP(C34,C$6:$I$32,C$36,FALSE)</f>
        <v>Zoug</v>
      </c>
      <c r="D35" s="178" t="str">
        <f>VLOOKUP(D34,D$6:$I$32,D$36,FALSE)</f>
        <v>Genève</v>
      </c>
      <c r="E35" s="178" t="str">
        <f>VLOOKUP(E34,E$6:$I$32,E$36,FALSE)</f>
        <v>Obwald</v>
      </c>
      <c r="F35" s="178" t="str">
        <f>VLOOKUP(F34,F$6:$I$32,F$36,FALSE)</f>
        <v>Valais</v>
      </c>
      <c r="G35" s="179" t="str">
        <f>VLOOKUP(G34,G$6:$I$32,G$36,FALSE)</f>
        <v>Berne</v>
      </c>
    </row>
    <row r="36" spans="1:10" s="2" customFormat="1" ht="3.75" customHeight="1">
      <c r="A36" s="31"/>
      <c r="B36" s="180">
        <v>8</v>
      </c>
      <c r="C36" s="180">
        <v>7</v>
      </c>
      <c r="D36" s="180">
        <v>6</v>
      </c>
      <c r="E36" s="180">
        <v>5</v>
      </c>
      <c r="F36" s="180">
        <v>4</v>
      </c>
      <c r="G36" s="180">
        <v>3</v>
      </c>
    </row>
    <row r="37" spans="1:10">
      <c r="A37" s="198" t="s">
        <v>117</v>
      </c>
      <c r="B37" s="176">
        <f t="shared" ref="B37:G37" si="2">MAX(B6:B31)</f>
        <v>0.79893366022825263</v>
      </c>
      <c r="C37" s="176">
        <f t="shared" si="2"/>
        <v>0.10417932724114752</v>
      </c>
      <c r="D37" s="176">
        <f t="shared" si="2"/>
        <v>0.12400312667692777</v>
      </c>
      <c r="E37" s="176">
        <f t="shared" si="2"/>
        <v>0.30312593344160049</v>
      </c>
      <c r="F37" s="176">
        <f t="shared" si="2"/>
        <v>0.18506449232653174</v>
      </c>
      <c r="G37" s="177">
        <f t="shared" si="2"/>
        <v>2.1083933108087947E-2</v>
      </c>
    </row>
    <row r="38" spans="1:10">
      <c r="A38" s="199"/>
      <c r="B38" s="178" t="str">
        <f>VLOOKUP(B37,B$6:$I$32,B$36,FALSE)</f>
        <v>Obwald</v>
      </c>
      <c r="C38" s="178" t="str">
        <f>VLOOKUP(C37,C$6:$I$32,C$36,FALSE)</f>
        <v>Genève</v>
      </c>
      <c r="D38" s="178" t="str">
        <f>VLOOKUP(D37,D$6:$I$32,D$36,FALSE)</f>
        <v>Nidwald</v>
      </c>
      <c r="E38" s="178" t="str">
        <f>VLOOKUP(E37,E$6:$I$32,E$36,FALSE)</f>
        <v>Neuchâtel</v>
      </c>
      <c r="F38" s="178" t="str">
        <f>VLOOKUP(F37,F$6:$I$32,F$36,FALSE)</f>
        <v>Zoug</v>
      </c>
      <c r="G38" s="179" t="str">
        <f>VLOOKUP(G37,G$6:$I$32,G$36,FALSE)</f>
        <v>Grisons</v>
      </c>
    </row>
    <row r="40" spans="1:10">
      <c r="G40" s="181"/>
    </row>
  </sheetData>
  <mergeCells count="2">
    <mergeCell ref="A37:A38"/>
    <mergeCell ref="A34:A35"/>
  </mergeCells>
  <conditionalFormatting sqref="C3:H4 C6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PP</vt:lpstr>
      <vt:lpstr>RIS</vt:lpstr>
      <vt:lpstr>Fortunes</vt:lpstr>
      <vt:lpstr>PM</vt:lpstr>
      <vt:lpstr>REPART</vt:lpstr>
      <vt:lpstr>AFA_totale</vt:lpstr>
      <vt:lpstr>AFA_par_habitant</vt:lpstr>
      <vt:lpstr>AFA_pourcent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2012-03-06T13:43:13Z</cp:lastPrinted>
  <dcterms:created xsi:type="dcterms:W3CDTF">2010-11-03T16:06:04Z</dcterms:created>
  <dcterms:modified xsi:type="dcterms:W3CDTF">2012-05-15T09:04:24Z</dcterms:modified>
</cp:coreProperties>
</file>