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<sst xmlns="http://schemas.openxmlformats.org/spreadsheetml/2006/main" count="95" uniqueCount="83">
  <si>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</si>
  <si>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</si>
  <si>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</si>
  <si>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</si>
  <si>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</si>
  <si>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</si>
  <si>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</si>
  <si>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</si>
  <si>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</si>
  <si>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</si>
  <si>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</si>
  <si>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</si>
  <si>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</si>
  <si>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</si>
  <si>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</si>
  <si>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</si>
  <si>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</si>
  <si>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</si>
  <si>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</si>
  <si>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</si>
  <si>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</si>
  <si>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</si>
  <si>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</si>
  <si>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</si>
  <si>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</si>
  <si>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</si>
  <si>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</si>
  <si>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</si>
  <si>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</si>
  <si>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</si>
  <si>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</si>
  <si>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</si>
  <si>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</si>
  <si>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</si>
  <si>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</si>
  <si>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</si>
  <si>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</si>
  <si>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</si>
  <si>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</si>
  <si>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</si>
  <si>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</si>
  <si>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</si>
  <si>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</si>
  <si>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</si>
  <si>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</si>
  <si>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</si>
  <si>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</si>
  <si>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</si>
  <si>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Test</t>
  </si>
  <si>
    <t>WS</t>
  </si>
  <si>
    <t>FA_2008_20120424</t>
  </si>
  <si>
    <t>SWS</t>
  </si>
  <si>
    <t>ZA_2008_20120424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</si>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</sst>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zoomScaleNormal="100" workbookViewId="0"/>
  </sheetViews>
  <sheetFormatPr baseColWidth="10" defaultColWidth="11.42578125" defaultRowHeight="12.75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02" t="str">
        <f>"Paiements "&amp;R35</f>
        <v>Paiements 2008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14" t="s">
        <v>1</v>
      </c>
      <c r="D3" s="126" t="s">
        <v>2</v>
      </c>
      <c r="E3" s="127"/>
      <c r="F3" s="127"/>
      <c r="G3" s="127"/>
      <c r="H3" s="128"/>
      <c r="I3" s="114" t="s">
        <v>3</v>
      </c>
      <c r="J3" s="129" t="s">
        <v>4</v>
      </c>
      <c r="K3" s="127"/>
      <c r="L3" s="127"/>
      <c r="M3" s="130"/>
      <c r="N3" s="116" t="s">
        <v>5</v>
      </c>
      <c r="O3" s="110" t="s">
        <v>6</v>
      </c>
      <c r="P3" s="104"/>
      <c r="Q3" s="122"/>
      <c r="R3" s="119" t="str">
        <f>"Total des paiements "&amp;R35&amp;" nets"</f>
        <v>Total des paiements 2008 nets</v>
      </c>
    </row>
    <row r="4" spans="1:19" ht="15.75" customHeight="1">
      <c r="A4" s="6"/>
      <c r="B4" s="8"/>
      <c r="C4" s="114"/>
      <c r="D4" s="106" t="s">
        <v>7</v>
      </c>
      <c r="E4" s="107"/>
      <c r="F4" s="9" t="s">
        <v>8</v>
      </c>
      <c r="G4" s="108" t="s">
        <v>9</v>
      </c>
      <c r="H4" s="109"/>
      <c r="I4" s="114"/>
      <c r="J4" s="110" t="s">
        <v>10</v>
      </c>
      <c r="K4" s="104" t="s">
        <v>11</v>
      </c>
      <c r="L4" s="104" t="s">
        <v>12</v>
      </c>
      <c r="M4" s="112" t="s">
        <v>9</v>
      </c>
      <c r="N4" s="117"/>
      <c r="O4" s="123"/>
      <c r="P4" s="124"/>
      <c r="Q4" s="125"/>
      <c r="R4" s="120"/>
    </row>
    <row r="5" spans="1:19" ht="25.5" customHeight="1">
      <c r="A5" s="10"/>
      <c r="B5" s="11"/>
      <c r="C5" s="115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15"/>
      <c r="J5" s="111"/>
      <c r="K5" s="105"/>
      <c r="L5" s="105"/>
      <c r="M5" s="113"/>
      <c r="N5" s="118"/>
      <c r="O5" s="15" t="s">
        <v>16</v>
      </c>
      <c r="P5" s="13" t="s">
        <v>17</v>
      </c>
      <c r="Q5" s="16" t="s">
        <v>9</v>
      </c>
      <c r="R5" s="121"/>
    </row>
    <row r="6" spans="1:19" s="17" customFormat="1" ht="15" customHeight="1">
      <c r="A6" s="18"/>
      <c r="B6" s="19" t="s">
        <v>18</v>
      </c>
      <c r="C6" s="20">
        <v>126.5</v>
      </c>
      <c r="D6" s="21">
        <v>505737.73538615298</v>
      </c>
      <c r="E6" s="22">
        <v>0</v>
      </c>
      <c r="F6" s="22">
        <v>0</v>
      </c>
      <c r="G6" s="22">
        <f t="shared" ref="G6:G31" si="0">SUM(D6:F6)</f>
        <v>505737.73538615298</v>
      </c>
      <c r="H6" s="23">
        <f t="shared" ref="H6:H31" si="1">SUM(E6:F6)</f>
        <v>0</v>
      </c>
      <c r="I6" s="20">
        <v>121.2</v>
      </c>
      <c r="J6" s="24">
        <v>0</v>
      </c>
      <c r="K6" s="22">
        <v>-33727.935925476602</v>
      </c>
      <c r="L6" s="22">
        <v>-59359.541414151703</v>
      </c>
      <c r="M6" s="25">
        <f t="shared" ref="M6:M31" si="2">SUM(J6:L6)</f>
        <v>-93087.477339628298</v>
      </c>
      <c r="N6" s="26">
        <f t="shared" ref="N6:N31" si="3">G6+M6</f>
        <v>412650.25804652472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433276.02516832872</v>
      </c>
    </row>
    <row r="7" spans="1:19" s="17" customFormat="1" ht="15" customHeight="1">
      <c r="A7" s="18"/>
      <c r="B7" s="28" t="s">
        <v>19</v>
      </c>
      <c r="C7" s="29">
        <v>77.099999999999994</v>
      </c>
      <c r="D7" s="30">
        <v>0</v>
      </c>
      <c r="E7" s="31">
        <v>-331539.57465005899</v>
      </c>
      <c r="F7" s="31">
        <v>-473627.96374817903</v>
      </c>
      <c r="G7" s="31">
        <f t="shared" si="0"/>
        <v>-805167.53839823802</v>
      </c>
      <c r="H7" s="32">
        <f t="shared" si="1"/>
        <v>-805167.53839823802</v>
      </c>
      <c r="I7" s="29">
        <v>88.3</v>
      </c>
      <c r="J7" s="33">
        <v>-23439.031503047001</v>
      </c>
      <c r="K7" s="31">
        <v>-15978.1356817697</v>
      </c>
      <c r="L7" s="31">
        <v>-375.94669881561902</v>
      </c>
      <c r="M7" s="34">
        <f t="shared" si="2"/>
        <v>-39793.113883632323</v>
      </c>
      <c r="N7" s="35">
        <f t="shared" si="3"/>
        <v>-844960.65228187037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-881002.0189789664</v>
      </c>
    </row>
    <row r="8" spans="1:19" s="17" customFormat="1" ht="15" customHeight="1">
      <c r="A8" s="18"/>
      <c r="B8" s="19" t="s">
        <v>20</v>
      </c>
      <c r="C8" s="20">
        <v>76.7</v>
      </c>
      <c r="D8" s="21">
        <v>0</v>
      </c>
      <c r="E8" s="22">
        <v>-125305.399340253</v>
      </c>
      <c r="F8" s="22">
        <v>-179007.71332899999</v>
      </c>
      <c r="G8" s="22">
        <f t="shared" si="0"/>
        <v>-304313.11266925302</v>
      </c>
      <c r="H8" s="23">
        <f t="shared" si="1"/>
        <v>-304313.11266925302</v>
      </c>
      <c r="I8" s="20">
        <v>88.3</v>
      </c>
      <c r="J8" s="24">
        <v>-6484.9684737712896</v>
      </c>
      <c r="K8" s="22">
        <v>0</v>
      </c>
      <c r="L8" s="22">
        <v>0</v>
      </c>
      <c r="M8" s="25">
        <f t="shared" si="2"/>
        <v>-6484.9684737712896</v>
      </c>
      <c r="N8" s="26">
        <f t="shared" si="3"/>
        <v>-310798.08114302432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-328655.09466654068</v>
      </c>
    </row>
    <row r="9" spans="1:19" s="17" customFormat="1" ht="15" customHeight="1">
      <c r="A9" s="18"/>
      <c r="B9" s="28" t="s">
        <v>21</v>
      </c>
      <c r="C9" s="29">
        <v>61.8</v>
      </c>
      <c r="D9" s="30">
        <v>0</v>
      </c>
      <c r="E9" s="31">
        <v>-26473.778368735599</v>
      </c>
      <c r="F9" s="31">
        <v>-37819.683380904098</v>
      </c>
      <c r="G9" s="31">
        <f t="shared" si="0"/>
        <v>-64293.461749639697</v>
      </c>
      <c r="H9" s="32">
        <f t="shared" si="1"/>
        <v>-64293.461749639697</v>
      </c>
      <c r="I9" s="29">
        <v>86.5</v>
      </c>
      <c r="J9" s="33">
        <v>-10549.274917709799</v>
      </c>
      <c r="K9" s="31">
        <v>0</v>
      </c>
      <c r="L9" s="31">
        <v>0</v>
      </c>
      <c r="M9" s="34">
        <f t="shared" si="2"/>
        <v>-10549.274917709799</v>
      </c>
      <c r="N9" s="35">
        <f t="shared" si="3"/>
        <v>-74842.736667349498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-74257.816893376134</v>
      </c>
    </row>
    <row r="10" spans="1:19" s="17" customFormat="1" ht="15" customHeight="1">
      <c r="A10" s="18"/>
      <c r="B10" s="19" t="s">
        <v>22</v>
      </c>
      <c r="C10" s="20">
        <v>124.1</v>
      </c>
      <c r="D10" s="21">
        <v>48454.113910088498</v>
      </c>
      <c r="E10" s="22">
        <v>0</v>
      </c>
      <c r="F10" s="22">
        <v>0</v>
      </c>
      <c r="G10" s="22">
        <f t="shared" si="0"/>
        <v>48454.113910088498</v>
      </c>
      <c r="H10" s="23">
        <f t="shared" si="1"/>
        <v>0</v>
      </c>
      <c r="I10" s="20">
        <v>119.3</v>
      </c>
      <c r="J10" s="24">
        <v>-5885.9544149510402</v>
      </c>
      <c r="K10" s="22">
        <v>0</v>
      </c>
      <c r="L10" s="22">
        <v>0</v>
      </c>
      <c r="M10" s="25">
        <f t="shared" si="2"/>
        <v>-5885.9544149510402</v>
      </c>
      <c r="N10" s="26">
        <f t="shared" si="3"/>
        <v>42568.159495137457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44727.522578125529</v>
      </c>
    </row>
    <row r="11" spans="1:19" s="17" customFormat="1" ht="15" customHeight="1">
      <c r="A11" s="18"/>
      <c r="B11" s="28" t="s">
        <v>23</v>
      </c>
      <c r="C11" s="29">
        <v>67.2</v>
      </c>
      <c r="D11" s="30">
        <v>0</v>
      </c>
      <c r="E11" s="31">
        <v>-19880.264554482699</v>
      </c>
      <c r="F11" s="31">
        <v>-28400.377932719399</v>
      </c>
      <c r="G11" s="31">
        <f t="shared" si="0"/>
        <v>-48280.642487202102</v>
      </c>
      <c r="H11" s="32">
        <f t="shared" si="1"/>
        <v>-48280.642487202102</v>
      </c>
      <c r="I11" s="29">
        <v>86.7</v>
      </c>
      <c r="J11" s="33">
        <v>-5295.7222896782296</v>
      </c>
      <c r="K11" s="31">
        <v>0</v>
      </c>
      <c r="L11" s="31">
        <v>0</v>
      </c>
      <c r="M11" s="34">
        <f t="shared" si="2"/>
        <v>-5295.7222896782296</v>
      </c>
      <c r="N11" s="35">
        <f t="shared" si="3"/>
        <v>-53576.364776880335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-62474.512793315393</v>
      </c>
    </row>
    <row r="12" spans="1:19" s="17" customFormat="1" ht="15" customHeight="1">
      <c r="A12" s="18"/>
      <c r="B12" s="19" t="s">
        <v>24</v>
      </c>
      <c r="C12" s="20">
        <v>125.4</v>
      </c>
      <c r="D12" s="21">
        <v>14649.688999091701</v>
      </c>
      <c r="E12" s="22">
        <v>0</v>
      </c>
      <c r="F12" s="22">
        <v>0</v>
      </c>
      <c r="G12" s="22">
        <f t="shared" si="0"/>
        <v>14649.688999091701</v>
      </c>
      <c r="H12" s="23">
        <f t="shared" si="1"/>
        <v>0</v>
      </c>
      <c r="I12" s="20">
        <v>120.3</v>
      </c>
      <c r="J12" s="24">
        <v>-1437.29127206052</v>
      </c>
      <c r="K12" s="22">
        <v>0</v>
      </c>
      <c r="L12" s="22">
        <v>0</v>
      </c>
      <c r="M12" s="25">
        <f t="shared" si="2"/>
        <v>-1437.29127206052</v>
      </c>
      <c r="N12" s="26">
        <f t="shared" si="3"/>
        <v>13212.397727031181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13835.677384833947</v>
      </c>
    </row>
    <row r="13" spans="1:19" s="17" customFormat="1" ht="15" customHeight="1">
      <c r="A13" s="18"/>
      <c r="B13" s="28" t="s">
        <v>25</v>
      </c>
      <c r="C13" s="29">
        <v>69.599999999999994</v>
      </c>
      <c r="D13" s="30">
        <v>0</v>
      </c>
      <c r="E13" s="31">
        <v>-20483.374172726901</v>
      </c>
      <c r="F13" s="31">
        <v>-29261.963101571298</v>
      </c>
      <c r="G13" s="31">
        <f t="shared" si="0"/>
        <v>-49745.337274298203</v>
      </c>
      <c r="H13" s="32">
        <f t="shared" si="1"/>
        <v>-49745.337274298203</v>
      </c>
      <c r="I13" s="29">
        <v>86.9</v>
      </c>
      <c r="J13" s="33">
        <v>-4995.4851700998297</v>
      </c>
      <c r="K13" s="31">
        <v>-155.90280710871099</v>
      </c>
      <c r="L13" s="31">
        <v>0</v>
      </c>
      <c r="M13" s="34">
        <f t="shared" si="2"/>
        <v>-5151.3879772085411</v>
      </c>
      <c r="N13" s="35">
        <f t="shared" si="3"/>
        <v>-54896.725251506745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-62418.021932075964</v>
      </c>
    </row>
    <row r="14" spans="1:19" s="17" customFormat="1" ht="15" customHeight="1">
      <c r="A14" s="18"/>
      <c r="B14" s="19" t="s">
        <v>26</v>
      </c>
      <c r="C14" s="20">
        <v>214.9</v>
      </c>
      <c r="D14" s="21">
        <v>178580.76723591701</v>
      </c>
      <c r="E14" s="22">
        <v>0</v>
      </c>
      <c r="F14" s="22">
        <v>0</v>
      </c>
      <c r="G14" s="22">
        <f t="shared" si="0"/>
        <v>178580.76723591701</v>
      </c>
      <c r="H14" s="23">
        <f t="shared" si="1"/>
        <v>0</v>
      </c>
      <c r="I14" s="20">
        <v>192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178580.76723591701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180238.80962945655</v>
      </c>
    </row>
    <row r="15" spans="1:19" s="17" customFormat="1" ht="15" customHeight="1">
      <c r="A15" s="18"/>
      <c r="B15" s="28" t="s">
        <v>27</v>
      </c>
      <c r="C15" s="29">
        <v>75.3</v>
      </c>
      <c r="D15" s="30">
        <v>0</v>
      </c>
      <c r="E15" s="31">
        <v>-97128.322268740798</v>
      </c>
      <c r="F15" s="31">
        <v>-138754.74608718001</v>
      </c>
      <c r="G15" s="31">
        <f t="shared" si="0"/>
        <v>-235883.06835592081</v>
      </c>
      <c r="H15" s="32">
        <f t="shared" si="1"/>
        <v>-235883.06835592081</v>
      </c>
      <c r="I15" s="29">
        <v>87.9</v>
      </c>
      <c r="J15" s="33">
        <v>-11678.517526851099</v>
      </c>
      <c r="K15" s="31">
        <v>0</v>
      </c>
      <c r="L15" s="31">
        <v>0</v>
      </c>
      <c r="M15" s="34">
        <f t="shared" si="2"/>
        <v>-11678.517526851099</v>
      </c>
      <c r="N15" s="35">
        <f t="shared" si="3"/>
        <v>-247561.58588277191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-380835.01626075793</v>
      </c>
    </row>
    <row r="16" spans="1:19" s="17" customFormat="1" ht="15" customHeight="1">
      <c r="A16" s="18"/>
      <c r="B16" s="19" t="s">
        <v>28</v>
      </c>
      <c r="C16" s="20">
        <v>76.2</v>
      </c>
      <c r="D16" s="21">
        <v>0</v>
      </c>
      <c r="E16" s="22">
        <v>-90126.896897856306</v>
      </c>
      <c r="F16" s="22">
        <v>-128752.709843854</v>
      </c>
      <c r="G16" s="22">
        <f t="shared" si="0"/>
        <v>-218879.6067417103</v>
      </c>
      <c r="H16" s="23">
        <f t="shared" si="1"/>
        <v>-218879.6067417103</v>
      </c>
      <c r="I16" s="20">
        <v>88.1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-218879.6067417103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-214781.12033851072</v>
      </c>
    </row>
    <row r="17" spans="1:31" s="17" customFormat="1" ht="15" customHeight="1">
      <c r="A17" s="18"/>
      <c r="B17" s="28" t="s">
        <v>29</v>
      </c>
      <c r="C17" s="29">
        <v>139.80000000000001</v>
      </c>
      <c r="D17" s="30">
        <v>113595.316479153</v>
      </c>
      <c r="E17" s="31">
        <v>0</v>
      </c>
      <c r="F17" s="31">
        <v>0</v>
      </c>
      <c r="G17" s="31">
        <f t="shared" si="0"/>
        <v>113595.316479153</v>
      </c>
      <c r="H17" s="32">
        <f t="shared" si="1"/>
        <v>0</v>
      </c>
      <c r="I17" s="29">
        <v>131.80000000000001</v>
      </c>
      <c r="J17" s="33">
        <v>0</v>
      </c>
      <c r="K17" s="31">
        <v>-26775.8130575986</v>
      </c>
      <c r="L17" s="31">
        <v>-20386.228478862002</v>
      </c>
      <c r="M17" s="34">
        <f t="shared" si="2"/>
        <v>-47162.041536460601</v>
      </c>
      <c r="N17" s="35">
        <f t="shared" si="3"/>
        <v>66433.274942692398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69684.75568964197</v>
      </c>
    </row>
    <row r="18" spans="1:31" s="17" customFormat="1" ht="15" customHeight="1">
      <c r="A18" s="18"/>
      <c r="B18" s="19" t="s">
        <v>30</v>
      </c>
      <c r="C18" s="20">
        <v>103.8</v>
      </c>
      <c r="D18" s="21">
        <v>14974.056528680299</v>
      </c>
      <c r="E18" s="22">
        <v>0</v>
      </c>
      <c r="F18" s="22">
        <v>0</v>
      </c>
      <c r="G18" s="22">
        <f t="shared" si="0"/>
        <v>14974.056528680299</v>
      </c>
      <c r="H18" s="23">
        <f t="shared" si="1"/>
        <v>0</v>
      </c>
      <c r="I18" s="20">
        <v>103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14974.056528680299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19317.203281528768</v>
      </c>
    </row>
    <row r="19" spans="1:31" s="17" customFormat="1" ht="15" customHeight="1">
      <c r="A19" s="18"/>
      <c r="B19" s="28" t="s">
        <v>31</v>
      </c>
      <c r="C19" s="29">
        <v>96.1</v>
      </c>
      <c r="D19" s="30">
        <v>0</v>
      </c>
      <c r="E19" s="31">
        <v>-1658.3346555887499</v>
      </c>
      <c r="F19" s="31">
        <v>-2369.0495077957498</v>
      </c>
      <c r="G19" s="31">
        <f t="shared" si="0"/>
        <v>-4027.3841633844995</v>
      </c>
      <c r="H19" s="32">
        <f t="shared" si="1"/>
        <v>-4027.3841633844995</v>
      </c>
      <c r="I19" s="29">
        <v>96.8</v>
      </c>
      <c r="J19" s="33">
        <v>0</v>
      </c>
      <c r="K19" s="31">
        <v>-3186.3087533244002</v>
      </c>
      <c r="L19" s="31">
        <v>0</v>
      </c>
      <c r="M19" s="34">
        <f t="shared" si="2"/>
        <v>-3186.3087533244002</v>
      </c>
      <c r="N19" s="35">
        <f t="shared" si="3"/>
        <v>-7213.6929167089002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-12615.98608155297</v>
      </c>
    </row>
    <row r="20" spans="1:31" s="17" customFormat="1" ht="15" customHeight="1">
      <c r="A20" s="18"/>
      <c r="B20" s="19" t="s">
        <v>32</v>
      </c>
      <c r="C20" s="20">
        <v>77.400000000000006</v>
      </c>
      <c r="D20" s="21">
        <v>0</v>
      </c>
      <c r="E20" s="22">
        <v>-17803.159788377001</v>
      </c>
      <c r="F20" s="22">
        <v>-25433.085409947002</v>
      </c>
      <c r="G20" s="22">
        <f t="shared" si="0"/>
        <v>-43236.245198324003</v>
      </c>
      <c r="H20" s="23">
        <f t="shared" si="1"/>
        <v>-43236.245198324003</v>
      </c>
      <c r="I20" s="20">
        <v>88.4</v>
      </c>
      <c r="J20" s="24">
        <v>-17101.793215711401</v>
      </c>
      <c r="K20" s="22">
        <v>0</v>
      </c>
      <c r="L20" s="22">
        <v>0</v>
      </c>
      <c r="M20" s="25">
        <f t="shared" si="2"/>
        <v>-17101.793215711401</v>
      </c>
      <c r="N20" s="26">
        <f t="shared" si="3"/>
        <v>-60338.0384140354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-59436.03774293774</v>
      </c>
    </row>
    <row r="21" spans="1:31" s="17" customFormat="1" ht="15" customHeight="1">
      <c r="A21" s="18"/>
      <c r="B21" s="28" t="s">
        <v>33</v>
      </c>
      <c r="C21" s="29">
        <v>79.599999999999994</v>
      </c>
      <c r="D21" s="30">
        <v>0</v>
      </c>
      <c r="E21" s="31">
        <v>-4237.9718527652103</v>
      </c>
      <c r="F21" s="31">
        <v>-6054.2455034694303</v>
      </c>
      <c r="G21" s="31">
        <f t="shared" si="0"/>
        <v>-10292.21735623464</v>
      </c>
      <c r="H21" s="32">
        <f t="shared" si="1"/>
        <v>-10292.21735623464</v>
      </c>
      <c r="I21" s="29">
        <v>89</v>
      </c>
      <c r="J21" s="33">
        <v>-7942.8487012373198</v>
      </c>
      <c r="K21" s="31">
        <v>0</v>
      </c>
      <c r="L21" s="31">
        <v>0</v>
      </c>
      <c r="M21" s="34">
        <f t="shared" si="2"/>
        <v>-7942.8487012373198</v>
      </c>
      <c r="N21" s="35">
        <f t="shared" si="3"/>
        <v>-18235.066057471959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-17987.848194043592</v>
      </c>
    </row>
    <row r="22" spans="1:31" s="17" customFormat="1" ht="15" customHeight="1">
      <c r="A22" s="18"/>
      <c r="B22" s="19" t="s">
        <v>34</v>
      </c>
      <c r="C22" s="20">
        <v>80.900000000000006</v>
      </c>
      <c r="D22" s="21">
        <v>0</v>
      </c>
      <c r="E22" s="22">
        <v>-119620.706155855</v>
      </c>
      <c r="F22" s="22">
        <v>-170886.72306621901</v>
      </c>
      <c r="G22" s="22">
        <f t="shared" si="0"/>
        <v>-290507.42922207399</v>
      </c>
      <c r="H22" s="23">
        <f t="shared" si="1"/>
        <v>-290507.42922207399</v>
      </c>
      <c r="I22" s="20">
        <v>89.4</v>
      </c>
      <c r="J22" s="24">
        <v>-1928.8139149625299</v>
      </c>
      <c r="K22" s="22">
        <v>0</v>
      </c>
      <c r="L22" s="22">
        <v>0</v>
      </c>
      <c r="M22" s="25">
        <f t="shared" si="2"/>
        <v>-1928.8139149625299</v>
      </c>
      <c r="N22" s="26">
        <f t="shared" si="3"/>
        <v>-292436.24313703651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-284860.62197308533</v>
      </c>
    </row>
    <row r="23" spans="1:31" s="17" customFormat="1" ht="15" customHeight="1">
      <c r="A23" s="18"/>
      <c r="B23" s="28" t="s">
        <v>35</v>
      </c>
      <c r="C23" s="29">
        <v>81.599999999999994</v>
      </c>
      <c r="D23" s="30">
        <v>0</v>
      </c>
      <c r="E23" s="31">
        <v>-47122.621329724301</v>
      </c>
      <c r="F23" s="31">
        <v>-67318.030465687698</v>
      </c>
      <c r="G23" s="31">
        <f t="shared" si="0"/>
        <v>-114440.65179541201</v>
      </c>
      <c r="H23" s="32">
        <f t="shared" si="1"/>
        <v>-114440.65179541201</v>
      </c>
      <c r="I23" s="29">
        <v>89.6</v>
      </c>
      <c r="J23" s="33">
        <v>-133174.30722957299</v>
      </c>
      <c r="K23" s="31">
        <v>0</v>
      </c>
      <c r="L23" s="31">
        <v>0</v>
      </c>
      <c r="M23" s="34">
        <f t="shared" si="2"/>
        <v>-133174.30722957299</v>
      </c>
      <c r="N23" s="35">
        <f t="shared" si="3"/>
        <v>-247614.959024985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-244429.09008021711</v>
      </c>
    </row>
    <row r="24" spans="1:31" s="17" customFormat="1" ht="15" customHeight="1">
      <c r="A24" s="18"/>
      <c r="B24" s="19" t="s">
        <v>36</v>
      </c>
      <c r="C24" s="20">
        <v>89.6</v>
      </c>
      <c r="D24" s="21">
        <v>0</v>
      </c>
      <c r="E24" s="22">
        <v>-57170.099560239803</v>
      </c>
      <c r="F24" s="22">
        <v>-81671.570793855499</v>
      </c>
      <c r="G24" s="22">
        <f t="shared" si="0"/>
        <v>-138841.67035409529</v>
      </c>
      <c r="H24" s="23">
        <f t="shared" si="1"/>
        <v>-138841.67035409529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-138841.67035409529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-129708.84228194349</v>
      </c>
    </row>
    <row r="25" spans="1:31" s="17" customFormat="1" ht="15" customHeight="1">
      <c r="A25" s="18"/>
      <c r="B25" s="28" t="s">
        <v>37</v>
      </c>
      <c r="C25" s="29">
        <v>74</v>
      </c>
      <c r="D25" s="30">
        <v>0</v>
      </c>
      <c r="E25" s="31">
        <v>-97573.777378982501</v>
      </c>
      <c r="F25" s="31">
        <v>-139391.11053033199</v>
      </c>
      <c r="G25" s="31">
        <f t="shared" si="0"/>
        <v>-236964.88790931448</v>
      </c>
      <c r="H25" s="32">
        <f t="shared" si="1"/>
        <v>-236964.88790931448</v>
      </c>
      <c r="I25" s="29">
        <v>87.6</v>
      </c>
      <c r="J25" s="33">
        <v>-3622.7210446900899</v>
      </c>
      <c r="K25" s="31">
        <v>0</v>
      </c>
      <c r="L25" s="31">
        <v>0</v>
      </c>
      <c r="M25" s="34">
        <f t="shared" si="2"/>
        <v>-3622.7210446900899</v>
      </c>
      <c r="N25" s="35">
        <f t="shared" si="3"/>
        <v>-240587.60895400457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-236745.06306056737</v>
      </c>
    </row>
    <row r="26" spans="1:31" s="17" customFormat="1" ht="15" customHeight="1">
      <c r="A26" s="18"/>
      <c r="B26" s="19" t="s">
        <v>38</v>
      </c>
      <c r="C26" s="20">
        <v>97.2</v>
      </c>
      <c r="D26" s="21">
        <v>0</v>
      </c>
      <c r="E26" s="22">
        <v>-4258.8227452421497</v>
      </c>
      <c r="F26" s="22">
        <v>-6084.0324927198199</v>
      </c>
      <c r="G26" s="22">
        <f t="shared" si="0"/>
        <v>-10342.855237961969</v>
      </c>
      <c r="H26" s="23">
        <f t="shared" si="1"/>
        <v>-10342.855237961969</v>
      </c>
      <c r="I26" s="20">
        <v>97.6</v>
      </c>
      <c r="J26" s="24">
        <v>-13372.8172115995</v>
      </c>
      <c r="K26" s="22">
        <v>-17965.566542116401</v>
      </c>
      <c r="L26" s="22">
        <v>0</v>
      </c>
      <c r="M26" s="25">
        <f t="shared" si="2"/>
        <v>-31338.383753715902</v>
      </c>
      <c r="N26" s="26">
        <f t="shared" si="3"/>
        <v>-41681.23899167787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-36494.649035548158</v>
      </c>
    </row>
    <row r="27" spans="1:31" s="17" customFormat="1" ht="15" customHeight="1">
      <c r="A27" s="18"/>
      <c r="B27" s="28" t="s">
        <v>39</v>
      </c>
      <c r="C27" s="29">
        <v>105.5</v>
      </c>
      <c r="D27" s="30">
        <v>53671.547608670902</v>
      </c>
      <c r="E27" s="31">
        <v>0</v>
      </c>
      <c r="F27" s="31">
        <v>0</v>
      </c>
      <c r="G27" s="31">
        <f t="shared" si="0"/>
        <v>53671.547608670902</v>
      </c>
      <c r="H27" s="32">
        <f t="shared" si="1"/>
        <v>0</v>
      </c>
      <c r="I27" s="29">
        <v>104.4</v>
      </c>
      <c r="J27" s="33">
        <v>0</v>
      </c>
      <c r="K27" s="31">
        <v>-48019.099725592801</v>
      </c>
      <c r="L27" s="31">
        <v>-3158.8883596369901</v>
      </c>
      <c r="M27" s="34">
        <f t="shared" si="2"/>
        <v>-51177.988085229794</v>
      </c>
      <c r="N27" s="35">
        <f t="shared" si="3"/>
        <v>2493.5595234411085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13106.377912265809</v>
      </c>
    </row>
    <row r="28" spans="1:31" s="17" customFormat="1" ht="15" customHeight="1">
      <c r="A28" s="18"/>
      <c r="B28" s="19" t="s">
        <v>40</v>
      </c>
      <c r="C28" s="20">
        <v>69</v>
      </c>
      <c r="D28" s="21">
        <v>0</v>
      </c>
      <c r="E28" s="22">
        <v>-157227.39486283399</v>
      </c>
      <c r="F28" s="22">
        <v>-224610.56407192201</v>
      </c>
      <c r="G28" s="22">
        <f t="shared" si="0"/>
        <v>-381837.958934756</v>
      </c>
      <c r="H28" s="23">
        <f t="shared" si="1"/>
        <v>-381837.958934756</v>
      </c>
      <c r="I28" s="20">
        <v>86.9</v>
      </c>
      <c r="J28" s="24">
        <v>-67906.833053632305</v>
      </c>
      <c r="K28" s="22">
        <v>0</v>
      </c>
      <c r="L28" s="22">
        <v>0</v>
      </c>
      <c r="M28" s="25">
        <f t="shared" si="2"/>
        <v>-67906.833053632305</v>
      </c>
      <c r="N28" s="26">
        <f t="shared" si="3"/>
        <v>-449744.79198838829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-445132.09852664155</v>
      </c>
    </row>
    <row r="29" spans="1:31" s="17" customFormat="1" ht="15" customHeight="1">
      <c r="A29" s="18"/>
      <c r="B29" s="28" t="s">
        <v>41</v>
      </c>
      <c r="C29" s="29">
        <v>96.5</v>
      </c>
      <c r="D29" s="30">
        <v>0</v>
      </c>
      <c r="E29" s="31">
        <v>-3185.4851338722601</v>
      </c>
      <c r="F29" s="31">
        <v>-4550.6930480274796</v>
      </c>
      <c r="G29" s="31">
        <f t="shared" si="0"/>
        <v>-7736.1781818997397</v>
      </c>
      <c r="H29" s="32">
        <f t="shared" si="1"/>
        <v>-7736.1781818997397</v>
      </c>
      <c r="I29" s="29">
        <v>97.1</v>
      </c>
      <c r="J29" s="33">
        <v>-22183.060304602499</v>
      </c>
      <c r="K29" s="31">
        <v>-11914.4982068153</v>
      </c>
      <c r="L29" s="31">
        <v>0</v>
      </c>
      <c r="M29" s="34">
        <f t="shared" si="2"/>
        <v>-34097.558511417796</v>
      </c>
      <c r="N29" s="35">
        <f t="shared" si="3"/>
        <v>-41833.736693317536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-147851.30364699222</v>
      </c>
    </row>
    <row r="30" spans="1:31" s="17" customFormat="1" ht="15" customHeight="1">
      <c r="A30" s="18"/>
      <c r="B30" s="19" t="s">
        <v>42</v>
      </c>
      <c r="C30" s="20">
        <v>151.19999999999999</v>
      </c>
      <c r="D30" s="21">
        <v>329334.72885224601</v>
      </c>
      <c r="E30" s="22">
        <v>0</v>
      </c>
      <c r="F30" s="22">
        <v>0</v>
      </c>
      <c r="G30" s="22">
        <f t="shared" si="0"/>
        <v>329334.72885224601</v>
      </c>
      <c r="H30" s="23">
        <f t="shared" si="1"/>
        <v>0</v>
      </c>
      <c r="I30" s="20">
        <v>140.9</v>
      </c>
      <c r="J30" s="24">
        <v>0</v>
      </c>
      <c r="K30" s="22">
        <v>-69681.952792983604</v>
      </c>
      <c r="L30" s="22">
        <v>-30422.0017949266</v>
      </c>
      <c r="M30" s="25">
        <f t="shared" si="2"/>
        <v>-100103.95458791021</v>
      </c>
      <c r="N30" s="26">
        <f t="shared" si="3"/>
        <v>229230.77426433581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236127.69168047709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43</v>
      </c>
      <c r="C31" s="38">
        <v>68.599999999999994</v>
      </c>
      <c r="D31" s="39">
        <v>0</v>
      </c>
      <c r="E31" s="40">
        <v>-38201.971283665996</v>
      </c>
      <c r="F31" s="40">
        <v>-54574.244686616599</v>
      </c>
      <c r="G31" s="40">
        <f t="shared" si="0"/>
        <v>-92776.215970282588</v>
      </c>
      <c r="H31" s="41">
        <f t="shared" si="1"/>
        <v>-92776.215970282588</v>
      </c>
      <c r="I31" s="38">
        <v>86.9</v>
      </c>
      <c r="J31" s="42">
        <v>-4108.3799950019202</v>
      </c>
      <c r="K31" s="40">
        <v>0</v>
      </c>
      <c r="L31" s="40">
        <v>0</v>
      </c>
      <c r="M31" s="43">
        <f t="shared" si="2"/>
        <v>-4108.3799950019202</v>
      </c>
      <c r="N31" s="44">
        <f t="shared" si="3"/>
        <v>-96884.595965284505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-115131.49636671928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9</v>
      </c>
      <c r="C32" s="47">
        <v>100</v>
      </c>
      <c r="D32" s="48">
        <f>SUM(D6:D31)</f>
        <v>1258997.9550000005</v>
      </c>
      <c r="E32" s="49">
        <f>SUM(E6:E31)</f>
        <v>-1258997.9550000012</v>
      </c>
      <c r="F32" s="49">
        <f>SUM(F6:F31)</f>
        <v>-1798568.507</v>
      </c>
      <c r="G32" s="49">
        <f>SUM(G6:G31)</f>
        <v>-1798568.5070000009</v>
      </c>
      <c r="H32" s="50">
        <f>SUM(H6:H31)</f>
        <v>-3057566.4620000012</v>
      </c>
      <c r="I32" s="51"/>
      <c r="J32" s="52">
        <f t="shared" ref="J32:R32" si="6">SUM(J6:J31)</f>
        <v>-341107.82023917936</v>
      </c>
      <c r="K32" s="49">
        <f t="shared" si="6"/>
        <v>-227405.2134927861</v>
      </c>
      <c r="L32" s="49">
        <f t="shared" si="6"/>
        <v>-113702.60674639291</v>
      </c>
      <c r="M32" s="53">
        <f t="shared" si="6"/>
        <v>-682215.64047835837</v>
      </c>
      <c r="N32" s="54">
        <f t="shared" si="6"/>
        <v>-2480784.1474783598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-2724502.5755291344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3" t="s">
        <v>44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45</v>
      </c>
      <c r="E35" s="60" t="s">
        <v>46</v>
      </c>
      <c r="F35" s="58"/>
      <c r="G35" s="59" t="s">
        <v>47</v>
      </c>
      <c r="H35" s="60" t="s">
        <v>48</v>
      </c>
      <c r="I35" s="59" t="s">
        <v>49</v>
      </c>
      <c r="J35" s="60" t="s">
        <v>50</v>
      </c>
      <c r="K35" s="61"/>
      <c r="L35" s="61"/>
      <c r="M35" s="59" t="s">
        <v>51</v>
      </c>
      <c r="N35" s="60" t="s">
        <v>52</v>
      </c>
      <c r="O35" s="61"/>
      <c r="P35" s="61"/>
      <c r="Q35" s="59" t="s">
        <v>53</v>
      </c>
      <c r="R35" s="62">
        <v>2008</v>
      </c>
    </row>
  </sheetData>
  <mergeCells count="15">
    <mergeCell ref="B1:R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5">
    <cfRule type="expression" dxfId="8" priority="2" stopIfTrue="1">
      <formula>ISBLANK(R35)</formula>
    </cfRule>
  </conditionalFormatting>
  <conditionalFormatting sqref="H35">
    <cfRule type="expression" dxfId="7" priority="3" stopIfTrue="1">
      <formula>ISBLANK(H35)</formula>
    </cfRule>
  </conditionalFormatting>
  <conditionalFormatting sqref="E35">
    <cfRule type="expression" dxfId="6" priority="4" stopIfTrue="1">
      <formula>ISBLANK(E35)</formula>
    </cfRule>
  </conditionalFormatting>
  <conditionalFormatting sqref="J35">
    <cfRule type="expression" dxfId="5" priority="5" stopIfTrue="1">
      <formula>ISBLANK(J35)</formula>
    </cfRule>
  </conditionalFormatting>
  <conditionalFormatting sqref="N35">
    <cfRule type="expression" dxfId="4" priority="6" stopIfTrue="1">
      <formula>ISBLANK(N35)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workbookViewId="0"/>
  </sheetViews>
  <sheetFormatPr baseColWidth="10" defaultColWidth="11.42578125" defaultRowHeight="12.75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2" t="str">
        <f>"Paiements par habitant "&amp;Paiements!R35</f>
        <v>Paiements par habitant 2008</v>
      </c>
      <c r="C1" s="102"/>
      <c r="D1" s="102"/>
      <c r="E1" s="102"/>
      <c r="F1" s="102"/>
      <c r="G1" s="102"/>
      <c r="H1" s="102"/>
      <c r="I1" s="102"/>
      <c r="J1" s="102"/>
      <c r="K1" s="4"/>
    </row>
    <row r="2" spans="1:12" ht="22.5" customHeight="1">
      <c r="B2" s="5" t="s">
        <v>54</v>
      </c>
      <c r="L2" s="63" t="str">
        <f>Paiements!J35</f>
        <v>FA_2008_20120424</v>
      </c>
    </row>
    <row r="3" spans="1:12" ht="27.75" customHeight="1">
      <c r="A3" s="64"/>
      <c r="B3" s="65"/>
      <c r="C3" s="139" t="s">
        <v>1</v>
      </c>
      <c r="D3" s="138" t="s">
        <v>2</v>
      </c>
      <c r="E3" s="135" t="s">
        <v>4</v>
      </c>
      <c r="F3" s="136"/>
      <c r="G3" s="136"/>
      <c r="H3" s="137"/>
      <c r="I3" s="133" t="s">
        <v>55</v>
      </c>
      <c r="J3" s="133" t="str">
        <f>"Total des paiements "&amp;Paiements!R35&amp;" nets"</f>
        <v>Total des paiements 2008 nets</v>
      </c>
      <c r="L3" s="131" t="str">
        <f>"Population déterminante "&amp;Paiements!R35</f>
        <v>Population déterminante 2008</v>
      </c>
    </row>
    <row r="4" spans="1:12" ht="27" customHeight="1">
      <c r="A4" s="64"/>
      <c r="B4" s="66"/>
      <c r="C4" s="139"/>
      <c r="D4" s="138"/>
      <c r="E4" s="67" t="s">
        <v>10</v>
      </c>
      <c r="F4" s="68" t="s">
        <v>11</v>
      </c>
      <c r="G4" s="68" t="s">
        <v>12</v>
      </c>
      <c r="H4" s="69" t="s">
        <v>9</v>
      </c>
      <c r="I4" s="134"/>
      <c r="J4" s="133"/>
      <c r="L4" s="132"/>
    </row>
    <row r="5" spans="1:12" s="17" customFormat="1" ht="15" customHeight="1">
      <c r="A5" s="18"/>
      <c r="B5" s="70" t="s">
        <v>56</v>
      </c>
      <c r="C5" s="71">
        <f>Paiements!C6</f>
        <v>126.5</v>
      </c>
      <c r="D5" s="72">
        <f>Paiements!G6/L5*1000</f>
        <v>396.34168372393339</v>
      </c>
      <c r="E5" s="73">
        <f>Paiements!J6/$L5*1000</f>
        <v>0</v>
      </c>
      <c r="F5" s="74">
        <f>Paiements!K6/$L5*1000</f>
        <v>-26.43225129924198</v>
      </c>
      <c r="G5" s="74">
        <f>Paiements!L6/$L5*1000</f>
        <v>-46.519488151703371</v>
      </c>
      <c r="H5" s="75">
        <f t="shared" ref="H5:H30" si="0">SUM(E5:G5)</f>
        <v>-72.951739450945354</v>
      </c>
      <c r="I5" s="76">
        <f>Paiements!Q6/L5*1000</f>
        <v>16.164210611873141</v>
      </c>
      <c r="J5" s="77">
        <f>Paiements!R6/L5*1000</f>
        <v>339.55415488486119</v>
      </c>
      <c r="L5" s="78">
        <v>1276014.5</v>
      </c>
    </row>
    <row r="6" spans="1:12" s="17" customFormat="1" ht="15" customHeight="1">
      <c r="A6" s="18"/>
      <c r="B6" s="79" t="s">
        <v>57</v>
      </c>
      <c r="C6" s="29">
        <f>Paiements!C7</f>
        <v>77.099999999999994</v>
      </c>
      <c r="D6" s="80">
        <f>Paiements!G7/L6*1000</f>
        <v>-838.58821377595814</v>
      </c>
      <c r="E6" s="81">
        <f>Paiements!J7/$L6*1000</f>
        <v>-24.411932453065237</v>
      </c>
      <c r="F6" s="82">
        <f>Paiements!K7/$L6*1000</f>
        <v>-16.641351795553803</v>
      </c>
      <c r="G6" s="82">
        <f>Paiements!L7/$L6*1000</f>
        <v>-0.39155139222568536</v>
      </c>
      <c r="H6" s="83">
        <f t="shared" si="0"/>
        <v>-41.444835640844722</v>
      </c>
      <c r="I6" s="84">
        <f>Paiements!Q7/L6*1000</f>
        <v>-37.537361951635511</v>
      </c>
      <c r="J6" s="85">
        <f>Paiements!R7/L6*1000</f>
        <v>-917.57041136843839</v>
      </c>
      <c r="L6" s="86">
        <v>960146.5</v>
      </c>
    </row>
    <row r="7" spans="1:12" s="17" customFormat="1" ht="15" customHeight="1">
      <c r="A7" s="18"/>
      <c r="B7" s="87" t="s">
        <v>58</v>
      </c>
      <c r="C7" s="20">
        <f>Paiements!C8</f>
        <v>76.7</v>
      </c>
      <c r="D7" s="88">
        <f>Paiements!G8/L7*1000</f>
        <v>-861.34600436528513</v>
      </c>
      <c r="E7" s="89">
        <f>Paiements!J8/$L7*1000</f>
        <v>-18.355441979881913</v>
      </c>
      <c r="F7" s="90">
        <f>Paiements!K8/$L7*1000</f>
        <v>0</v>
      </c>
      <c r="G7" s="90">
        <f>Paiements!L8/$L7*1000</f>
        <v>0</v>
      </c>
      <c r="H7" s="91">
        <f t="shared" si="0"/>
        <v>-18.355441979881913</v>
      </c>
      <c r="I7" s="92">
        <f>Paiements!Q8/L7*1000</f>
        <v>-50.543557303410708</v>
      </c>
      <c r="J7" s="93">
        <f>Paiements!R8/L7*1000</f>
        <v>-930.24500364857772</v>
      </c>
      <c r="L7" s="78">
        <v>353299.5</v>
      </c>
    </row>
    <row r="8" spans="1:12" s="17" customFormat="1" ht="15" customHeight="1">
      <c r="A8" s="18"/>
      <c r="B8" s="79" t="s">
        <v>59</v>
      </c>
      <c r="C8" s="29">
        <f>Paiements!C9</f>
        <v>61.8</v>
      </c>
      <c r="D8" s="80">
        <f>Paiements!G9/L8*1000</f>
        <v>-1850.0384648482755</v>
      </c>
      <c r="E8" s="81">
        <f>Paiements!J9/$L8*1000</f>
        <v>-303.55441817739154</v>
      </c>
      <c r="F8" s="82">
        <f>Paiements!K9/$L8*1000</f>
        <v>0</v>
      </c>
      <c r="G8" s="82">
        <f>Paiements!L9/$L8*1000</f>
        <v>0</v>
      </c>
      <c r="H8" s="83">
        <f t="shared" si="0"/>
        <v>-303.55441817739154</v>
      </c>
      <c r="I8" s="84">
        <f>Paiements!Q9/L8*1000</f>
        <v>16.831012847229957</v>
      </c>
      <c r="J8" s="85">
        <f>Paiements!R9/L8*1000</f>
        <v>-2136.7618701784372</v>
      </c>
      <c r="L8" s="86">
        <v>34752.5</v>
      </c>
    </row>
    <row r="9" spans="1:12" s="17" customFormat="1" ht="15" customHeight="1">
      <c r="A9" s="18"/>
      <c r="B9" s="87" t="s">
        <v>60</v>
      </c>
      <c r="C9" s="20">
        <f>Paiements!C10</f>
        <v>124.1</v>
      </c>
      <c r="D9" s="88">
        <f>Paiements!G10/L9*1000</f>
        <v>360.44658783950138</v>
      </c>
      <c r="E9" s="89">
        <f>Paiements!J10/$L9*1000</f>
        <v>-43.785181769802719</v>
      </c>
      <c r="F9" s="90">
        <f>Paiements!K10/$L9*1000</f>
        <v>0</v>
      </c>
      <c r="G9" s="90">
        <f>Paiements!L10/$L9*1000</f>
        <v>0</v>
      </c>
      <c r="H9" s="91">
        <f t="shared" si="0"/>
        <v>-43.785181769802719</v>
      </c>
      <c r="I9" s="92">
        <f>Paiements!Q10/L9*1000</f>
        <v>16.063343075758546</v>
      </c>
      <c r="J9" s="93">
        <f>Paiements!R10/L9*1000</f>
        <v>332.72474914545722</v>
      </c>
      <c r="L9" s="78">
        <v>134428</v>
      </c>
    </row>
    <row r="10" spans="1:12" s="17" customFormat="1" ht="15" customHeight="1">
      <c r="A10" s="18"/>
      <c r="B10" s="79" t="s">
        <v>61</v>
      </c>
      <c r="C10" s="29">
        <f>Paiements!C11</f>
        <v>67.2</v>
      </c>
      <c r="D10" s="80">
        <f>Paiements!G11/L10*1000</f>
        <v>-1461.6103076425368</v>
      </c>
      <c r="E10" s="81">
        <f>Paiements!J11/$L10*1000</f>
        <v>-160.31854354584817</v>
      </c>
      <c r="F10" s="82">
        <f>Paiements!K11/$L10*1000</f>
        <v>0</v>
      </c>
      <c r="G10" s="82">
        <f>Paiements!L11/$L10*1000</f>
        <v>0</v>
      </c>
      <c r="H10" s="83">
        <f t="shared" si="0"/>
        <v>-160.31854354584817</v>
      </c>
      <c r="I10" s="84">
        <f>Paiements!Q11/L10*1000</f>
        <v>-269.3755548758059</v>
      </c>
      <c r="J10" s="85">
        <f>Paiements!R11/L10*1000</f>
        <v>-1891.304406064191</v>
      </c>
      <c r="L10" s="86">
        <v>33032.5</v>
      </c>
    </row>
    <row r="11" spans="1:12" s="17" customFormat="1" ht="15" customHeight="1">
      <c r="A11" s="18"/>
      <c r="B11" s="87" t="s">
        <v>62</v>
      </c>
      <c r="C11" s="20">
        <f>Paiements!C12</f>
        <v>125.4</v>
      </c>
      <c r="D11" s="88">
        <f>Paiements!G12/L11*1000</f>
        <v>379.88976477690272</v>
      </c>
      <c r="E11" s="89">
        <f>Paiements!J12/$L11*1000</f>
        <v>-37.271251512084646</v>
      </c>
      <c r="F11" s="90">
        <f>Paiements!K12/$L11*1000</f>
        <v>0</v>
      </c>
      <c r="G11" s="90">
        <f>Paiements!L12/$L11*1000</f>
        <v>0</v>
      </c>
      <c r="H11" s="91">
        <f t="shared" si="0"/>
        <v>-37.271251512084646</v>
      </c>
      <c r="I11" s="92">
        <f>Paiements!Q12/L11*1000</f>
        <v>16.162634074184243</v>
      </c>
      <c r="J11" s="93">
        <f>Paiements!R12/L11*1000</f>
        <v>358.78114733900236</v>
      </c>
      <c r="L11" s="78">
        <v>38563</v>
      </c>
    </row>
    <row r="12" spans="1:12" s="17" customFormat="1" ht="15" customHeight="1">
      <c r="A12" s="18"/>
      <c r="B12" s="79" t="s">
        <v>63</v>
      </c>
      <c r="C12" s="29">
        <f>Paiements!C13</f>
        <v>69.599999999999994</v>
      </c>
      <c r="D12" s="80">
        <f>Paiements!G13/L12*1000</f>
        <v>-1299.5803666413658</v>
      </c>
      <c r="E12" s="81">
        <f>Paiements!J13/$L12*1000</f>
        <v>-130.50538612518494</v>
      </c>
      <c r="F12" s="82">
        <f>Paiements!K13/$L12*1000</f>
        <v>-4.0729089061265213</v>
      </c>
      <c r="G12" s="82">
        <f>Paiements!L13/$L12*1000</f>
        <v>0</v>
      </c>
      <c r="H12" s="83">
        <f t="shared" si="0"/>
        <v>-134.57829503131146</v>
      </c>
      <c r="I12" s="84">
        <f>Paiements!Q13/L12*1000</f>
        <v>-196.49137051489689</v>
      </c>
      <c r="J12" s="85">
        <f>Paiements!R13/L12*1000</f>
        <v>-1630.6500321875742</v>
      </c>
      <c r="L12" s="86">
        <v>38278</v>
      </c>
    </row>
    <row r="13" spans="1:12" s="17" customFormat="1" ht="15" customHeight="1">
      <c r="A13" s="18"/>
      <c r="B13" s="87" t="s">
        <v>64</v>
      </c>
      <c r="C13" s="20">
        <f>Paiements!C14</f>
        <v>214.9</v>
      </c>
      <c r="D13" s="88">
        <f>Paiements!G14/L13*1000</f>
        <v>1718.4777154671665</v>
      </c>
      <c r="E13" s="89">
        <f>Paiements!J14/$L13*1000</f>
        <v>0</v>
      </c>
      <c r="F13" s="90">
        <f>Paiements!K14/$L13*1000</f>
        <v>0</v>
      </c>
      <c r="G13" s="90">
        <f>Paiements!L14/$L13*1000</f>
        <v>0</v>
      </c>
      <c r="H13" s="91">
        <f t="shared" si="0"/>
        <v>0</v>
      </c>
      <c r="I13" s="92">
        <f>Paiements!Q14/L13*1000</f>
        <v>15.955295459300023</v>
      </c>
      <c r="J13" s="93">
        <f>Paiements!R14/L13*1000</f>
        <v>1734.4330109264665</v>
      </c>
      <c r="L13" s="78">
        <v>103918</v>
      </c>
    </row>
    <row r="14" spans="1:12" s="17" customFormat="1" ht="15" customHeight="1">
      <c r="A14" s="18"/>
      <c r="B14" s="79" t="s">
        <v>65</v>
      </c>
      <c r="C14" s="29">
        <f>Paiements!C15</f>
        <v>75.3</v>
      </c>
      <c r="D14" s="80">
        <f>Paiements!G15/L14*1000</f>
        <v>-942.67632332210678</v>
      </c>
      <c r="E14" s="81">
        <f>Paiements!J15/$L14*1000</f>
        <v>-46.67169221087692</v>
      </c>
      <c r="F14" s="82">
        <f>Paiements!K15/$L14*1000</f>
        <v>0</v>
      </c>
      <c r="G14" s="82">
        <f>Paiements!L15/$L14*1000</f>
        <v>0</v>
      </c>
      <c r="H14" s="83">
        <f t="shared" si="0"/>
        <v>-46.67169221087692</v>
      </c>
      <c r="I14" s="84">
        <f>Paiements!Q15/L14*1000</f>
        <v>-532.61011153067409</v>
      </c>
      <c r="J14" s="85">
        <f>Paiements!R15/L14*1000</f>
        <v>-1521.9581270636579</v>
      </c>
      <c r="L14" s="86">
        <v>250227</v>
      </c>
    </row>
    <row r="15" spans="1:12" s="17" customFormat="1" ht="15" customHeight="1">
      <c r="A15" s="18"/>
      <c r="B15" s="87" t="s">
        <v>66</v>
      </c>
      <c r="C15" s="20">
        <f>Paiements!C16</f>
        <v>76.2</v>
      </c>
      <c r="D15" s="88">
        <f>Paiements!G16/L15*1000</f>
        <v>-890.09461640509107</v>
      </c>
      <c r="E15" s="89">
        <f>Paiements!J16/$L15*1000</f>
        <v>0</v>
      </c>
      <c r="F15" s="90">
        <f>Paiements!K16/$L15*1000</f>
        <v>0</v>
      </c>
      <c r="G15" s="90">
        <f>Paiements!L16/$L15*1000</f>
        <v>0</v>
      </c>
      <c r="H15" s="91">
        <f t="shared" si="0"/>
        <v>0</v>
      </c>
      <c r="I15" s="92">
        <f>Paiements!Q16/L15*1000</f>
        <v>16.666882480295683</v>
      </c>
      <c r="J15" s="93">
        <f>Paiements!R16/L15*1000</f>
        <v>-873.42773392479535</v>
      </c>
      <c r="L15" s="78">
        <v>245906</v>
      </c>
    </row>
    <row r="16" spans="1:12" s="17" customFormat="1" ht="15" customHeight="1">
      <c r="A16" s="18"/>
      <c r="B16" s="79" t="s">
        <v>67</v>
      </c>
      <c r="C16" s="29">
        <f>Paiements!C17</f>
        <v>139.80000000000001</v>
      </c>
      <c r="D16" s="80">
        <f>Paiements!G17/L16*1000</f>
        <v>595.26034008349177</v>
      </c>
      <c r="E16" s="81">
        <f>Paiements!J17/$L16*1000</f>
        <v>0</v>
      </c>
      <c r="F16" s="82">
        <f>Paiements!K17/$L16*1000</f>
        <v>-140.31018250301889</v>
      </c>
      <c r="G16" s="82">
        <f>Paiements!L17/$L16*1000</f>
        <v>-106.8275847409096</v>
      </c>
      <c r="H16" s="83">
        <f t="shared" si="0"/>
        <v>-247.13776724392849</v>
      </c>
      <c r="I16" s="84">
        <f>Paiements!Q17/L16*1000</f>
        <v>17.038356819572975</v>
      </c>
      <c r="J16" s="85">
        <f>Paiements!R17/L16*1000</f>
        <v>365.1609296591364</v>
      </c>
      <c r="L16" s="86">
        <v>190833</v>
      </c>
    </row>
    <row r="17" spans="1:23" s="17" customFormat="1" ht="15" customHeight="1">
      <c r="A17" s="18"/>
      <c r="B17" s="87" t="s">
        <v>68</v>
      </c>
      <c r="C17" s="20">
        <f>Paiements!C18</f>
        <v>103.8</v>
      </c>
      <c r="D17" s="88">
        <f>Paiements!G18/L17*1000</f>
        <v>56.833901817016702</v>
      </c>
      <c r="E17" s="89">
        <f>Paiements!J18/$L17*1000</f>
        <v>0</v>
      </c>
      <c r="F17" s="90">
        <f>Paiements!K18/$L17*1000</f>
        <v>0</v>
      </c>
      <c r="G17" s="90">
        <f>Paiements!L18/$L17*1000</f>
        <v>0</v>
      </c>
      <c r="H17" s="91">
        <f t="shared" si="0"/>
        <v>0</v>
      </c>
      <c r="I17" s="92">
        <f>Paiements!Q18/L17*1000</f>
        <v>16.484375870727352</v>
      </c>
      <c r="J17" s="93">
        <f>Paiements!R18/L17*1000</f>
        <v>73.318277687744043</v>
      </c>
      <c r="L17" s="78">
        <v>263470.5</v>
      </c>
    </row>
    <row r="18" spans="1:23" s="17" customFormat="1" ht="15" customHeight="1">
      <c r="A18" s="18"/>
      <c r="B18" s="79" t="s">
        <v>69</v>
      </c>
      <c r="C18" s="29">
        <f>Paiements!C19</f>
        <v>96.1</v>
      </c>
      <c r="D18" s="80">
        <f>Paiements!G19/L18*1000</f>
        <v>-54.29936852345287</v>
      </c>
      <c r="E18" s="81">
        <f>Paiements!J19/$L18*1000</f>
        <v>0</v>
      </c>
      <c r="F18" s="82">
        <f>Paiements!K19/$L18*1000</f>
        <v>-42.959535571314554</v>
      </c>
      <c r="G18" s="82">
        <f>Paiements!L19/$L18*1000</f>
        <v>0</v>
      </c>
      <c r="H18" s="83">
        <f t="shared" si="0"/>
        <v>-42.959535571314554</v>
      </c>
      <c r="I18" s="84">
        <f>Paiements!Q19/L18*1000</f>
        <v>-72.836634283997171</v>
      </c>
      <c r="J18" s="85">
        <f>Paiements!R19/L18*1000</f>
        <v>-170.09553837876459</v>
      </c>
      <c r="L18" s="86">
        <v>74170</v>
      </c>
    </row>
    <row r="19" spans="1:23" s="17" customFormat="1" ht="15" customHeight="1">
      <c r="A19" s="18"/>
      <c r="B19" s="87" t="s">
        <v>70</v>
      </c>
      <c r="C19" s="20">
        <f>Paiements!C20</f>
        <v>77.400000000000006</v>
      </c>
      <c r="D19" s="88">
        <f>Paiements!G20/L19*1000</f>
        <v>-821.66161853885842</v>
      </c>
      <c r="E19" s="89">
        <f>Paiements!J20/$L19*1000</f>
        <v>-325.00248412142417</v>
      </c>
      <c r="F19" s="90">
        <f>Paiements!K20/$L19*1000</f>
        <v>0</v>
      </c>
      <c r="G19" s="90">
        <f>Paiements!L20/$L19*1000</f>
        <v>0</v>
      </c>
      <c r="H19" s="91">
        <f t="shared" si="0"/>
        <v>-325.00248412142417</v>
      </c>
      <c r="I19" s="92">
        <f>Paiements!Q20/L19*1000</f>
        <v>17.141621062089072</v>
      </c>
      <c r="J19" s="93">
        <f>Paiements!R20/L19*1000</f>
        <v>-1129.5224815981935</v>
      </c>
      <c r="L19" s="78">
        <v>52620.5</v>
      </c>
    </row>
    <row r="20" spans="1:23" s="17" customFormat="1" ht="15" customHeight="1">
      <c r="A20" s="18"/>
      <c r="B20" s="79" t="s">
        <v>71</v>
      </c>
      <c r="C20" s="29">
        <f>Paiements!C21</f>
        <v>79.599999999999994</v>
      </c>
      <c r="D20" s="80">
        <f>Paiements!G21/L20*1000</f>
        <v>-701.31970673807643</v>
      </c>
      <c r="E20" s="81">
        <f>Paiements!J21/$L20*1000</f>
        <v>-541.23189678289123</v>
      </c>
      <c r="F20" s="82">
        <f>Paiements!K21/$L20*1000</f>
        <v>0</v>
      </c>
      <c r="G20" s="82">
        <f>Paiements!L21/$L20*1000</f>
        <v>0</v>
      </c>
      <c r="H20" s="83">
        <f t="shared" si="0"/>
        <v>-541.23189678289123</v>
      </c>
      <c r="I20" s="84">
        <f>Paiements!Q21/L20*1000</f>
        <v>16.845617759419849</v>
      </c>
      <c r="J20" s="85">
        <f>Paiements!R21/L20*1000</f>
        <v>-1225.7059857615475</v>
      </c>
      <c r="L20" s="86">
        <v>14675.5</v>
      </c>
    </row>
    <row r="21" spans="1:23" s="17" customFormat="1" ht="15" customHeight="1">
      <c r="A21" s="18"/>
      <c r="B21" s="87" t="s">
        <v>72</v>
      </c>
      <c r="C21" s="20">
        <f>Paiements!C22</f>
        <v>80.900000000000006</v>
      </c>
      <c r="D21" s="88">
        <f>Paiements!G22/L21*1000</f>
        <v>-633.4271549536312</v>
      </c>
      <c r="E21" s="89">
        <f>Paiements!J22/$L21*1000</f>
        <v>-4.205617439324528</v>
      </c>
      <c r="F21" s="90">
        <f>Paiements!K22/$L21*1000</f>
        <v>0</v>
      </c>
      <c r="G21" s="90">
        <f>Paiements!L22/$L21*1000</f>
        <v>0</v>
      </c>
      <c r="H21" s="91">
        <f t="shared" si="0"/>
        <v>-4.205617439324528</v>
      </c>
      <c r="I21" s="92">
        <f>Paiements!Q22/L21*1000</f>
        <v>16.518008416300685</v>
      </c>
      <c r="J21" s="93">
        <f>Paiements!R22/L21*1000</f>
        <v>-621.11476397665501</v>
      </c>
      <c r="L21" s="78">
        <v>458628</v>
      </c>
    </row>
    <row r="22" spans="1:23" s="17" customFormat="1" ht="15" customHeight="1">
      <c r="A22" s="18"/>
      <c r="B22" s="79" t="s">
        <v>73</v>
      </c>
      <c r="C22" s="29">
        <f>Paiements!C23</f>
        <v>81.599999999999994</v>
      </c>
      <c r="D22" s="80">
        <f>Paiements!G23/L22*1000</f>
        <v>-597.89167478416152</v>
      </c>
      <c r="E22" s="81">
        <f>Paiements!J23/$L22*1000</f>
        <v>-695.76508293621964</v>
      </c>
      <c r="F22" s="82">
        <f>Paiements!K23/$L22*1000</f>
        <v>0</v>
      </c>
      <c r="G22" s="82">
        <f>Paiements!L23/$L22*1000</f>
        <v>0</v>
      </c>
      <c r="H22" s="83">
        <f t="shared" si="0"/>
        <v>-695.76508293621964</v>
      </c>
      <c r="I22" s="84">
        <f>Paiements!Q23/L22*1000</f>
        <v>16.644474573907328</v>
      </c>
      <c r="J22" s="85">
        <f>Paiements!R23/L22*1000</f>
        <v>-1277.0122831464739</v>
      </c>
      <c r="L22" s="86">
        <v>191407</v>
      </c>
    </row>
    <row r="23" spans="1:23" s="17" customFormat="1" ht="15" customHeight="1">
      <c r="A23" s="18"/>
      <c r="B23" s="87" t="s">
        <v>74</v>
      </c>
      <c r="C23" s="20">
        <f>Paiements!C24</f>
        <v>89.6</v>
      </c>
      <c r="D23" s="88">
        <f>Paiements!G24/L23*1000</f>
        <v>-247.44131110611258</v>
      </c>
      <c r="E23" s="89">
        <f>Paiements!J24/$L23*1000</f>
        <v>0</v>
      </c>
      <c r="F23" s="90">
        <f>Paiements!K24/$L23*1000</f>
        <v>0</v>
      </c>
      <c r="G23" s="90">
        <f>Paiements!L24/$L23*1000</f>
        <v>0</v>
      </c>
      <c r="H23" s="91">
        <f t="shared" si="0"/>
        <v>0</v>
      </c>
      <c r="I23" s="92">
        <f>Paiements!Q24/L23*1000</f>
        <v>16.276373991443361</v>
      </c>
      <c r="J23" s="93">
        <f>Paiements!R24/L23*1000</f>
        <v>-231.16493711466924</v>
      </c>
      <c r="L23" s="78">
        <v>561109.5</v>
      </c>
    </row>
    <row r="24" spans="1:23" s="17" customFormat="1" ht="15" customHeight="1">
      <c r="A24" s="18"/>
      <c r="B24" s="79" t="s">
        <v>75</v>
      </c>
      <c r="C24" s="29">
        <f>Paiements!C25</f>
        <v>74</v>
      </c>
      <c r="D24" s="80">
        <f>Paiements!G25/L24*1000</f>
        <v>-1020.4898556430877</v>
      </c>
      <c r="E24" s="81">
        <f>Paiements!J25/$L24*1000</f>
        <v>-15.601256829854785</v>
      </c>
      <c r="F24" s="82">
        <f>Paiements!K25/$L24*1000</f>
        <v>0</v>
      </c>
      <c r="G24" s="82">
        <f>Paiements!L25/$L24*1000</f>
        <v>0</v>
      </c>
      <c r="H24" s="83">
        <f t="shared" si="0"/>
        <v>-15.601256829854785</v>
      </c>
      <c r="I24" s="84">
        <f>Paiements!Q25/L24*1000</f>
        <v>16.547933065916233</v>
      </c>
      <c r="J24" s="85">
        <f>Paiements!R25/L24*1000</f>
        <v>-1019.5431794070264</v>
      </c>
      <c r="L24" s="86">
        <v>232207</v>
      </c>
    </row>
    <row r="25" spans="1:23" s="17" customFormat="1" ht="15" customHeight="1">
      <c r="A25" s="18"/>
      <c r="B25" s="87" t="s">
        <v>76</v>
      </c>
      <c r="C25" s="20">
        <f>Paiements!C26</f>
        <v>97.2</v>
      </c>
      <c r="D25" s="88">
        <f>Paiements!G26/L25*1000</f>
        <v>-32.52904944202281</v>
      </c>
      <c r="E25" s="89">
        <f>Paiements!J26/$L25*1000</f>
        <v>-42.058505339863032</v>
      </c>
      <c r="F25" s="90">
        <f>Paiements!K26/$L25*1000</f>
        <v>-56.503043778229483</v>
      </c>
      <c r="G25" s="90">
        <f>Paiements!L26/$L25*1000</f>
        <v>0</v>
      </c>
      <c r="H25" s="91">
        <f t="shared" si="0"/>
        <v>-98.561549118092515</v>
      </c>
      <c r="I25" s="92">
        <f>Paiements!Q26/L25*1000</f>
        <v>16.312211399730185</v>
      </c>
      <c r="J25" s="93">
        <f>Paiements!R26/L25*1000</f>
        <v>-114.77838716038515</v>
      </c>
      <c r="L25" s="78">
        <v>317957.5</v>
      </c>
    </row>
    <row r="26" spans="1:23" s="17" customFormat="1" ht="15" customHeight="1">
      <c r="A26" s="18"/>
      <c r="B26" s="79" t="s">
        <v>77</v>
      </c>
      <c r="C26" s="29">
        <f>Paiements!C27</f>
        <v>105.5</v>
      </c>
      <c r="D26" s="80">
        <f>Paiements!G27/L26*1000</f>
        <v>82.259594735155957</v>
      </c>
      <c r="E26" s="81">
        <f>Paiements!J27/$L26*1000</f>
        <v>0</v>
      </c>
      <c r="F26" s="82">
        <f>Paiements!K27/$L26*1000</f>
        <v>-73.596381303828025</v>
      </c>
      <c r="G26" s="82">
        <f>Paiements!L27/$L26*1000</f>
        <v>-4.8414641994664702</v>
      </c>
      <c r="H26" s="83">
        <f t="shared" si="0"/>
        <v>-78.437845503294497</v>
      </c>
      <c r="I26" s="84">
        <f>Paiements!Q27/L26*1000</f>
        <v>16.265715794666079</v>
      </c>
      <c r="J26" s="85">
        <f>Paiements!R27/L26*1000</f>
        <v>20.087465026527546</v>
      </c>
      <c r="L26" s="86">
        <v>652465.5</v>
      </c>
    </row>
    <row r="27" spans="1:23" s="17" customFormat="1" ht="15" customHeight="1">
      <c r="A27" s="18"/>
      <c r="B27" s="87" t="s">
        <v>78</v>
      </c>
      <c r="C27" s="20">
        <f>Paiements!C28</f>
        <v>69</v>
      </c>
      <c r="D27" s="88">
        <f>Paiements!G28/L27*1000</f>
        <v>-1339.4556728613759</v>
      </c>
      <c r="E27" s="89">
        <f>Paiements!J28/$L27*1000</f>
        <v>-238.21149948918529</v>
      </c>
      <c r="F27" s="90">
        <f>Paiements!K28/$L27*1000</f>
        <v>0</v>
      </c>
      <c r="G27" s="90">
        <f>Paiements!L28/$L27*1000</f>
        <v>0</v>
      </c>
      <c r="H27" s="91">
        <f t="shared" si="0"/>
        <v>-238.21149948918529</v>
      </c>
      <c r="I27" s="92">
        <f>Paiements!Q28/L27*1000</f>
        <v>16.180943460267581</v>
      </c>
      <c r="J27" s="93">
        <f>Paiements!R28/L27*1000</f>
        <v>-1561.4862288902934</v>
      </c>
      <c r="L27" s="78">
        <v>285069.5</v>
      </c>
    </row>
    <row r="28" spans="1:23" s="17" customFormat="1" ht="15" customHeight="1">
      <c r="A28" s="18"/>
      <c r="B28" s="79" t="s">
        <v>79</v>
      </c>
      <c r="C28" s="29">
        <f>Paiements!C29</f>
        <v>96.5</v>
      </c>
      <c r="D28" s="80">
        <f>Paiements!G29/L28*1000</f>
        <v>-45.932890492714733</v>
      </c>
      <c r="E28" s="81">
        <f>Paiements!J29/$L28*1000</f>
        <v>-131.71000664754322</v>
      </c>
      <c r="F28" s="82">
        <f>Paiements!K29/$L28*1000</f>
        <v>-70.741305143375484</v>
      </c>
      <c r="G28" s="82">
        <f>Paiements!L29/$L28*1000</f>
        <v>0</v>
      </c>
      <c r="H28" s="83">
        <f t="shared" si="0"/>
        <v>-202.45131179091871</v>
      </c>
      <c r="I28" s="84">
        <f>Paiements!Q29/L28*1000</f>
        <v>-629.47015679922742</v>
      </c>
      <c r="J28" s="85">
        <f>Paiements!R29/L28*1000</f>
        <v>-877.85435908286092</v>
      </c>
      <c r="L28" s="86">
        <v>168423.5</v>
      </c>
    </row>
    <row r="29" spans="1:23" s="17" customFormat="1" ht="15" customHeight="1">
      <c r="A29" s="18"/>
      <c r="B29" s="87" t="s">
        <v>80</v>
      </c>
      <c r="C29" s="20">
        <f>Paiements!C30</f>
        <v>151.19999999999999</v>
      </c>
      <c r="D29" s="88">
        <f>Paiements!G30/L29*1000</f>
        <v>765.76204553454352</v>
      </c>
      <c r="E29" s="89">
        <f>Paiements!J30/$L29*1000</f>
        <v>0</v>
      </c>
      <c r="F29" s="90">
        <f>Paiements!K30/$L29*1000</f>
        <v>-162.02298158338522</v>
      </c>
      <c r="G29" s="90">
        <f>Paiements!L30/$L29*1000</f>
        <v>-70.736585858790974</v>
      </c>
      <c r="H29" s="91">
        <f t="shared" si="0"/>
        <v>-232.75956744217621</v>
      </c>
      <c r="I29" s="92">
        <f>Paiements!Q30/L29*1000</f>
        <v>16.036564400217333</v>
      </c>
      <c r="J29" s="93">
        <f>Paiements!R30/L29*1000</f>
        <v>549.0390424925846</v>
      </c>
      <c r="K29" s="18"/>
      <c r="L29" s="78">
        <v>430074.5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94"/>
      <c r="B30" s="95" t="s">
        <v>81</v>
      </c>
      <c r="C30" s="96">
        <f>Paiements!C31</f>
        <v>68.599999999999994</v>
      </c>
      <c r="D30" s="97">
        <f>Paiements!G31/L30*1000</f>
        <v>-1366.2749297952653</v>
      </c>
      <c r="E30" s="140">
        <f>Paiements!J31/$L30*1000</f>
        <v>-60.502323041947442</v>
      </c>
      <c r="F30" s="141">
        <f>Paiements!K31/$L30*1000</f>
        <v>0</v>
      </c>
      <c r="G30" s="141">
        <f>Paiements!L31/$L30*1000</f>
        <v>0</v>
      </c>
      <c r="H30" s="142">
        <f t="shared" si="0"/>
        <v>-60.502323041947442</v>
      </c>
      <c r="I30" s="98">
        <f>Paiements!Q31/L30*1000</f>
        <v>-268.71415593126784</v>
      </c>
      <c r="J30" s="99">
        <f>Paiements!R31/L30*1000</f>
        <v>-1695.4914087684804</v>
      </c>
      <c r="K30" s="18"/>
      <c r="L30" s="100">
        <v>67904.5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82</v>
      </c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2012-03-01T07:48:25Z</cp:lastPrinted>
  <dcterms:created xsi:type="dcterms:W3CDTF">2007-03-30T08:04:01Z</dcterms:created>
  <dcterms:modified xsi:type="dcterms:W3CDTF">2012-05-21T09:02:59Z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