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45" windowWidth="18780" windowHeight="11760"/>
  </bookViews>
  <sheets>
    <sheet name="Info" sheetId="1" r:id="rId1"/>
    <sheet name="PP" sheetId="2" r:id="rId2"/>
    <sheet name="RIS" sheetId="3" r:id="rId3"/>
    <sheet name="Fortunes" sheetId="4" r:id="rId4"/>
    <sheet name="PM" sheetId="5" r:id="rId5"/>
    <sheet name="REPART" sheetId="6" r:id="rId6"/>
    <sheet name="AFA_totale" sheetId="7" r:id="rId7"/>
    <sheet name="AFA_par_habitant" sheetId="8" r:id="rId8"/>
    <sheet name="AFA_pou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B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A1"/>
  <c r="B35" i="4"/>
  <c r="D34"/>
  <c r="E32" i="7" s="1"/>
  <c r="C34" i="4"/>
  <c r="D33"/>
  <c r="E31" i="7" s="1"/>
  <c r="C33" i="4"/>
  <c r="D32"/>
  <c r="E30" i="7" s="1"/>
  <c r="C32" i="4"/>
  <c r="D31"/>
  <c r="E29" i="7" s="1"/>
  <c r="C31" i="4"/>
  <c r="D30"/>
  <c r="E28" i="7" s="1"/>
  <c r="C30" i="4"/>
  <c r="D29"/>
  <c r="E27" i="7" s="1"/>
  <c r="C29" i="4"/>
  <c r="D28"/>
  <c r="E26" i="7" s="1"/>
  <c r="C28" i="4"/>
  <c r="D27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D35" s="1"/>
  <c r="C9"/>
  <c r="D3"/>
  <c r="A1"/>
  <c r="C33" i="3"/>
  <c r="C5"/>
  <c r="C3"/>
  <c r="B1"/>
  <c r="I33" i="2"/>
  <c r="H33"/>
  <c r="G33"/>
  <c r="F33"/>
  <c r="E33"/>
  <c r="D33"/>
  <c r="C33"/>
  <c r="J32"/>
  <c r="C32" i="7" s="1"/>
  <c r="J31" i="2"/>
  <c r="C31" i="7" s="1"/>
  <c r="J30" i="2"/>
  <c r="C30" i="7" s="1"/>
  <c r="J29" i="2"/>
  <c r="C29" i="7" s="1"/>
  <c r="C28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J33" s="1"/>
  <c r="J1"/>
  <c r="B1"/>
  <c r="A4" i="1"/>
  <c r="A3"/>
  <c r="C8" i="8" l="1"/>
  <c r="C10"/>
  <c r="C9"/>
  <c r="E8"/>
  <c r="E9"/>
  <c r="E10"/>
  <c r="C12"/>
  <c r="C16"/>
  <c r="A2" i="9"/>
  <c r="E1" i="8"/>
  <c r="C11"/>
  <c r="C13"/>
  <c r="C15"/>
  <c r="C17"/>
  <c r="C19"/>
  <c r="C21"/>
  <c r="C23"/>
  <c r="C25"/>
  <c r="C27"/>
  <c r="C29"/>
  <c r="C31"/>
  <c r="G1" i="2"/>
  <c r="A2" i="4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G31" i="6"/>
  <c r="H31" s="1"/>
  <c r="I31" s="1"/>
  <c r="G31" i="7" s="1"/>
  <c r="G32" i="6"/>
  <c r="H32" s="1"/>
  <c r="I32" s="1"/>
  <c r="G32" i="7" s="1"/>
  <c r="D1"/>
  <c r="C7"/>
  <c r="E7"/>
  <c r="C14" i="8"/>
  <c r="C18"/>
  <c r="C20"/>
  <c r="C22"/>
  <c r="C24"/>
  <c r="C26"/>
  <c r="C28"/>
  <c r="C30"/>
  <c r="C32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7"/>
  <c r="F33" i="7"/>
  <c r="F33" i="8" s="1"/>
  <c r="B2" i="3"/>
  <c r="A2" i="5"/>
  <c r="D35"/>
  <c r="E1" i="6"/>
  <c r="D33" i="7"/>
  <c r="D7" i="8"/>
  <c r="D9"/>
  <c r="D11"/>
  <c r="D13"/>
  <c r="D15"/>
  <c r="D17"/>
  <c r="D19"/>
  <c r="D21"/>
  <c r="D23"/>
  <c r="D25"/>
  <c r="D27"/>
  <c r="D29"/>
  <c r="D31"/>
  <c r="G32" l="1"/>
  <c r="H32" i="7"/>
  <c r="G30" i="8"/>
  <c r="H30" i="7"/>
  <c r="G28" i="8"/>
  <c r="H28" i="7"/>
  <c r="G26" i="8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12" i="8"/>
  <c r="H12" i="7"/>
  <c r="G10" i="8"/>
  <c r="H10" i="7"/>
  <c r="G8" i="8"/>
  <c r="H8" i="7"/>
  <c r="G31" i="8"/>
  <c r="H31" i="7"/>
  <c r="G29" i="8"/>
  <c r="H29" i="7"/>
  <c r="G27" i="8"/>
  <c r="H27" i="7"/>
  <c r="G25" i="8"/>
  <c r="H25" i="7"/>
  <c r="G23" i="8"/>
  <c r="H23" i="7"/>
  <c r="G21" i="8"/>
  <c r="H21" i="7"/>
  <c r="G19" i="8"/>
  <c r="H19" i="7"/>
  <c r="G17" i="8"/>
  <c r="H17" i="7"/>
  <c r="G15" i="8"/>
  <c r="H15" i="7"/>
  <c r="G13" i="8"/>
  <c r="H13" i="7"/>
  <c r="G11" i="8"/>
  <c r="H11" i="7"/>
  <c r="G9" i="8"/>
  <c r="H9" i="7"/>
  <c r="C33"/>
  <c r="C7" i="8"/>
  <c r="G33" i="6"/>
  <c r="H33" s="1"/>
  <c r="H7"/>
  <c r="I7" s="1"/>
  <c r="D33" i="8"/>
  <c r="E33" i="7"/>
  <c r="E7" i="8"/>
  <c r="G7" i="7" l="1"/>
  <c r="I33" i="6"/>
  <c r="E8" i="9"/>
  <c r="H9" i="8"/>
  <c r="F8" i="9"/>
  <c r="B8"/>
  <c r="D8"/>
  <c r="C8"/>
  <c r="E12"/>
  <c r="H13" i="8"/>
  <c r="F12" i="9"/>
  <c r="B12"/>
  <c r="C12"/>
  <c r="D12"/>
  <c r="E16"/>
  <c r="H17" i="8"/>
  <c r="F16" i="9"/>
  <c r="B16"/>
  <c r="C16"/>
  <c r="D16"/>
  <c r="E20"/>
  <c r="H21" i="8"/>
  <c r="F20" i="9"/>
  <c r="B20"/>
  <c r="C20"/>
  <c r="D20"/>
  <c r="E24"/>
  <c r="H25" i="8"/>
  <c r="F24" i="9"/>
  <c r="B24"/>
  <c r="C24"/>
  <c r="D24"/>
  <c r="E28"/>
  <c r="H29" i="8"/>
  <c r="F28" i="9"/>
  <c r="B28"/>
  <c r="C28"/>
  <c r="D28"/>
  <c r="F7"/>
  <c r="H8" i="8"/>
  <c r="E7" i="9"/>
  <c r="B7"/>
  <c r="D7"/>
  <c r="C7"/>
  <c r="F11"/>
  <c r="H12" i="8"/>
  <c r="E11" i="9"/>
  <c r="B11"/>
  <c r="D11"/>
  <c r="C11"/>
  <c r="F15"/>
  <c r="H16" i="8"/>
  <c r="E15" i="9"/>
  <c r="B15"/>
  <c r="D15"/>
  <c r="C15"/>
  <c r="F19"/>
  <c r="H20" i="8"/>
  <c r="E19" i="9"/>
  <c r="B19"/>
  <c r="D19"/>
  <c r="C19"/>
  <c r="F23"/>
  <c r="H24" i="8"/>
  <c r="E23" i="9"/>
  <c r="B23"/>
  <c r="D23"/>
  <c r="C23"/>
  <c r="F27"/>
  <c r="H28" i="8"/>
  <c r="E27" i="9"/>
  <c r="B27"/>
  <c r="D27"/>
  <c r="C27"/>
  <c r="F31"/>
  <c r="H32" i="8"/>
  <c r="E31" i="9"/>
  <c r="B31"/>
  <c r="D31"/>
  <c r="C31"/>
  <c r="G8"/>
  <c r="G12"/>
  <c r="G16"/>
  <c r="G20"/>
  <c r="G24"/>
  <c r="G28"/>
  <c r="G7"/>
  <c r="G11"/>
  <c r="G15"/>
  <c r="G19"/>
  <c r="G23"/>
  <c r="G27"/>
  <c r="G31"/>
  <c r="E33" i="8"/>
  <c r="C33"/>
  <c r="E10" i="9"/>
  <c r="H11" i="8"/>
  <c r="F10" i="9"/>
  <c r="B10"/>
  <c r="C10"/>
  <c r="D10"/>
  <c r="E14"/>
  <c r="H15" i="8"/>
  <c r="F14" i="9"/>
  <c r="B14"/>
  <c r="C14"/>
  <c r="D14"/>
  <c r="E18"/>
  <c r="H19" i="8"/>
  <c r="F18" i="9"/>
  <c r="B18"/>
  <c r="C18"/>
  <c r="D18"/>
  <c r="E22"/>
  <c r="H23" i="8"/>
  <c r="F22" i="9"/>
  <c r="B22"/>
  <c r="C22"/>
  <c r="D22"/>
  <c r="E26"/>
  <c r="H27" i="8"/>
  <c r="F26" i="9"/>
  <c r="B26"/>
  <c r="C26"/>
  <c r="D26"/>
  <c r="E30"/>
  <c r="H31" i="8"/>
  <c r="F30" i="9"/>
  <c r="B30"/>
  <c r="C30"/>
  <c r="D30"/>
  <c r="F9"/>
  <c r="H10" i="8"/>
  <c r="E9" i="9"/>
  <c r="B9"/>
  <c r="C9"/>
  <c r="D9"/>
  <c r="F13"/>
  <c r="H14" i="8"/>
  <c r="E13" i="9"/>
  <c r="B13"/>
  <c r="C13"/>
  <c r="D13"/>
  <c r="F17"/>
  <c r="H18" i="8"/>
  <c r="E17" i="9"/>
  <c r="C17"/>
  <c r="B17"/>
  <c r="D17"/>
  <c r="F21"/>
  <c r="H22" i="8"/>
  <c r="E21" i="9"/>
  <c r="C21"/>
  <c r="B21"/>
  <c r="D21"/>
  <c r="F25"/>
  <c r="H26" i="8"/>
  <c r="E25" i="9"/>
  <c r="C25"/>
  <c r="B25"/>
  <c r="D25"/>
  <c r="F29"/>
  <c r="H30" i="8"/>
  <c r="E29" i="9"/>
  <c r="C29"/>
  <c r="B29"/>
  <c r="H29" s="1"/>
  <c r="D29"/>
  <c r="G10"/>
  <c r="G14"/>
  <c r="G18"/>
  <c r="G22"/>
  <c r="G26"/>
  <c r="G30"/>
  <c r="G9"/>
  <c r="G13"/>
  <c r="G17"/>
  <c r="G21"/>
  <c r="G25"/>
  <c r="G29"/>
  <c r="G33" i="7" l="1"/>
  <c r="G7" i="8"/>
  <c r="H7" i="7"/>
  <c r="G6" i="9" s="1"/>
  <c r="H13"/>
  <c r="H9"/>
  <c r="H30"/>
  <c r="H26"/>
  <c r="H22"/>
  <c r="H18"/>
  <c r="H14"/>
  <c r="H10"/>
  <c r="H25"/>
  <c r="H21"/>
  <c r="H17"/>
  <c r="H31"/>
  <c r="H27"/>
  <c r="H23"/>
  <c r="H19"/>
  <c r="H15"/>
  <c r="H11"/>
  <c r="H7"/>
  <c r="H28"/>
  <c r="H24"/>
  <c r="H20"/>
  <c r="H16"/>
  <c r="H12"/>
  <c r="H8"/>
  <c r="G37" l="1"/>
  <c r="G38" s="1"/>
  <c r="E6"/>
  <c r="H7" i="8"/>
  <c r="F6" i="9"/>
  <c r="H33" i="7"/>
  <c r="C6" i="9"/>
  <c r="B6"/>
  <c r="D6"/>
  <c r="G32"/>
  <c r="G34" s="1"/>
  <c r="G35" s="1"/>
  <c r="G33" i="8"/>
  <c r="D37" i="9" l="1"/>
  <c r="D38" s="1"/>
  <c r="C37"/>
  <c r="C38" s="1"/>
  <c r="F37"/>
  <c r="F38" s="1"/>
  <c r="E37"/>
  <c r="E38" s="1"/>
  <c r="B37"/>
  <c r="B38" s="1"/>
  <c r="H6"/>
  <c r="H33" i="8"/>
  <c r="F32" i="9"/>
  <c r="F34" s="1"/>
  <c r="F35" s="1"/>
  <c r="E32"/>
  <c r="E34" s="1"/>
  <c r="E35" s="1"/>
  <c r="C32"/>
  <c r="C34" s="1"/>
  <c r="C35" s="1"/>
  <c r="D32"/>
  <c r="D34" s="1"/>
  <c r="D35" s="1"/>
  <c r="B32"/>
  <c r="H32" s="1"/>
  <c r="B34" l="1"/>
  <c r="B35" s="1"/>
</calcChain>
</file>

<file path=xl/sharedStrings.xml><?xml version="1.0" encoding="utf-8"?>
<sst xmlns="http://schemas.openxmlformats.org/spreadsheetml/2006/main" count="446" uniqueCount="122">
  <si>
    <t>Assiette fiscale agrégée (AFA)</t>
  </si>
  <si>
    <t>Feuille d'excel</t>
  </si>
  <si>
    <t>Contenu</t>
  </si>
  <si>
    <t>PP</t>
  </si>
  <si>
    <t>Revenu des personnes physiques</t>
  </si>
  <si>
    <t>RIS</t>
  </si>
  <si>
    <t>Revenu pour l’imposition à la source</t>
  </si>
  <si>
    <t>Fortunes</t>
  </si>
  <si>
    <t>Fortune des personnes physiques</t>
  </si>
  <si>
    <t>PM</t>
  </si>
  <si>
    <t>Bénéfices des personnes morales</t>
  </si>
  <si>
    <t>REPART</t>
  </si>
  <si>
    <t>Répartitions fiscales</t>
  </si>
  <si>
    <t>Informations</t>
  </si>
  <si>
    <t>Environnement</t>
  </si>
  <si>
    <t>Produktion</t>
  </si>
  <si>
    <t>Type</t>
  </si>
  <si>
    <t>Test</t>
  </si>
  <si>
    <t>WS</t>
  </si>
  <si>
    <t>FA_2008_20120424</t>
  </si>
  <si>
    <t>SWS</t>
  </si>
  <si>
    <t>RA_2008_20120424</t>
  </si>
  <si>
    <t>AnRef</t>
  </si>
  <si>
    <t>AnCal</t>
  </si>
  <si>
    <t>Colonne</t>
  </si>
  <si>
    <t>C</t>
  </si>
  <si>
    <t>D</t>
  </si>
  <si>
    <t>E</t>
  </si>
  <si>
    <t>F</t>
  </si>
  <si>
    <t>G</t>
  </si>
  <si>
    <t>H</t>
  </si>
  <si>
    <t>I</t>
  </si>
  <si>
    <t>J</t>
  </si>
  <si>
    <t>Formule</t>
  </si>
  <si>
    <t>J = I - (E / 1000 * H)</t>
  </si>
  <si>
    <t>Nombre total de contribuables</t>
  </si>
  <si>
    <t>Revenu imposable total</t>
  </si>
  <si>
    <t>Revenu minimal déterminant par contribuable</t>
  </si>
  <si>
    <t>Nombre de contribuables avec revenu imposable plus bas que le revenu minimal déterminant</t>
  </si>
  <si>
    <t>Revenu imposable des contribuables avec revenu imposable plus bas que le revenu minimal déterminant</t>
  </si>
  <si>
    <t>Nombre de contribuables avec revenu imposable plus élevé que le revenu minimal déterminant</t>
  </si>
  <si>
    <t>Revenu imposable des contribuables avec revenu imposable plus grand ou égal au revenu minimal déterminant</t>
  </si>
  <si>
    <t>Revenu déterminant des personnes physiques</t>
  </si>
  <si>
    <t>Source de données</t>
  </si>
  <si>
    <t>AFC</t>
  </si>
  <si>
    <t>LIFD art. 214
al. 2 et 3</t>
  </si>
  <si>
    <t>Unité</t>
  </si>
  <si>
    <t>CHF 1'000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</si>
  <si>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</si>
  <si>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</si>
  <si>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</si>
  <si>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</si>
  <si>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</si>
  <si>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</si>
  <si>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</si>
  <si>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</si>
  <si>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</si>
  <si>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</si>
  <si>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</si>
  <si>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</si>
  <si>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</si>
  <si>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</si>
  <si>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</si>
  <si>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</si>
  <si>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</si>
  <si>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</si>
  <si>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</si>
  <si>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</si>
  <si>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</si>
  <si>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</si>
  <si>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</si>
  <si>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</si>
  <si>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</si>
  <si>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</si>
  <si>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</si>
  <si>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Total</t>
  </si>
  <si>
    <t>Revenu déterminant imposé à la source</t>
  </si>
  <si>
    <t>Source des données</t>
  </si>
  <si>
    <t>B</t>
  </si>
  <si>
    <t>D = B * C</t>
  </si>
  <si>
    <t>Fortune nette</t>
  </si>
  <si>
    <t>Facteur alpha</t>
  </si>
  <si>
    <t>Fortune déterminante</t>
  </si>
  <si>
    <t>Art. 13 OPFCC</t>
  </si>
  <si>
    <t>D = B + C</t>
  </si>
  <si>
    <t>Bénéfice déterminant des sociétés à statut fiscal ordinaire</t>
  </si>
  <si>
    <t>Bénéfice déterminant des sociétés à statut fiscal spécial</t>
  </si>
  <si>
    <t>Bénéfice déterminant des personnes morales</t>
  </si>
  <si>
    <t>Facteurs</t>
  </si>
  <si>
    <t>Beta (Holding)</t>
  </si>
  <si>
    <t>Beta (Domicile)</t>
  </si>
  <si>
    <t>Beta (Mixtes)</t>
  </si>
  <si>
    <t>Epsilon</t>
  </si>
  <si>
    <t>E = D - C</t>
  </si>
  <si>
    <t>H = G / F</t>
  </si>
  <si>
    <t>I = H * E</t>
  </si>
  <si>
    <t>Au profit
d'autres
cantons</t>
  </si>
  <si>
    <t>Reçu 
d'autres
cantons</t>
  </si>
  <si>
    <t>Solde</t>
  </si>
  <si>
    <t>Entrées fiscales IFD
(= fournies à l'AFC)</t>
  </si>
  <si>
    <t>Assiette fiscale déterminante
pour l'IFD</t>
  </si>
  <si>
    <t>Facteur de pondération</t>
  </si>
  <si>
    <t>Répartitions fiscales déterminantes</t>
  </si>
  <si>
    <t>Feuille "PP"; "RIS"; "PM"</t>
  </si>
  <si>
    <t>H = C + D + E + F + G</t>
  </si>
  <si>
    <t>Revenu déterminant pour l'imposition à la source</t>
  </si>
  <si>
    <t>AFA totale</t>
  </si>
  <si>
    <t>Année de calcul</t>
  </si>
  <si>
    <t>AFA</t>
  </si>
  <si>
    <t>Population
domiciliée moyenne</t>
  </si>
  <si>
    <t>CHF par habitant</t>
  </si>
  <si>
    <t>Habitants</t>
  </si>
  <si>
    <t>Bénéfice déterminant des personnes morales sans statut fiscal spécial</t>
  </si>
  <si>
    <t>Bénéfice déterminant des personnes morales avec statut fiscal spécial</t>
  </si>
  <si>
    <t>AFA par habitant</t>
  </si>
  <si>
    <t>%</t>
  </si>
  <si>
    <t>Minimum</t>
  </si>
  <si>
    <t>Maximum</t>
  </si>
  <si>
    <t>Vaud*</t>
  </si>
  <si>
    <t xml:space="preserve">* Correction </t>
  </si>
  <si>
    <t>Argovie*</t>
  </si>
  <si>
    <t xml:space="preserve">* Estimation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</si>
</sst>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8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color rgb="FF0000FF"/>
      <name val="Arial"/>
      <family val="2"/>
    </font>
    <font>
      <i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2" fillId="0" borderId="3" xfId="0" applyFont="1" applyFill="1" applyBorder="1"/>
    <xf numFmtId="1" fontId="21" fillId="0" borderId="4" xfId="0" applyNumberFormat="1" applyFont="1" applyFill="1" applyBorder="1" applyAlignment="1" applyProtection="1">
      <alignment horizontal="left" vertical="top"/>
      <protection locked="0"/>
    </xf>
    <xf numFmtId="1" fontId="21" fillId="0" borderId="5" xfId="0" applyNumberFormat="1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/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1" fontId="14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Border="1"/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/>
    <xf numFmtId="0" fontId="17" fillId="0" borderId="1" xfId="0" applyFont="1" applyFill="1" applyBorder="1" applyAlignment="1" applyProtection="1">
      <alignment vertical="top" wrapText="1"/>
      <protection locked="0"/>
    </xf>
    <xf numFmtId="0" fontId="1" fillId="0" borderId="9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5" fillId="0" borderId="0" xfId="0" applyFont="1" applyFill="1"/>
    <xf numFmtId="0" fontId="5" fillId="0" borderId="0" xfId="0" applyFont="1" applyFill="1" applyBorder="1"/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0" fillId="0" borderId="12" xfId="0" applyFont="1" applyFill="1" applyBorder="1"/>
    <xf numFmtId="164" fontId="6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3" xfId="0" applyFont="1" applyFill="1" applyBorder="1"/>
    <xf numFmtId="164" fontId="6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3" xfId="0" applyFont="1" applyFill="1" applyBorder="1"/>
    <xf numFmtId="164" fontId="6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8" xfId="0" applyFont="1" applyFill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1" fontId="1" fillId="0" borderId="0" xfId="0" applyNumberFormat="1" applyFont="1" applyFill="1"/>
    <xf numFmtId="0" fontId="20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1" fontId="14" fillId="0" borderId="0" xfId="0" applyNumberFormat="1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/>
    <xf numFmtId="0" fontId="0" fillId="0" borderId="8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2" fillId="0" borderId="0" xfId="0" applyFont="1" applyFill="1"/>
    <xf numFmtId="0" fontId="2" fillId="0" borderId="5" xfId="0" applyFont="1" applyFill="1" applyBorder="1"/>
    <xf numFmtId="0" fontId="4" fillId="0" borderId="11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13" fillId="0" borderId="15" xfId="0" applyFont="1" applyFill="1" applyBorder="1"/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>
      <alignment vertical="center"/>
    </xf>
    <xf numFmtId="164" fontId="7" fillId="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64" fontId="7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top"/>
    </xf>
    <xf numFmtId="1" fontId="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13" fillId="0" borderId="8" xfId="0" applyFont="1" applyFill="1" applyBorder="1" applyAlignment="1">
      <alignment horizontal="right"/>
    </xf>
    <xf numFmtId="164" fontId="6" fillId="0" borderId="13" xfId="0" applyNumberFormat="1" applyFont="1" applyFill="1" applyBorder="1" applyAlignment="1" applyProtection="1">
      <alignment vertical="center"/>
      <protection locked="0"/>
    </xf>
    <xf numFmtId="165" fontId="9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6" fillId="3" borderId="0" xfId="0" applyNumberFormat="1" applyFont="1" applyFill="1" applyBorder="1" applyAlignment="1" applyProtection="1">
      <alignment vertical="center"/>
      <protection locked="0"/>
    </xf>
    <xf numFmtId="165" fontId="9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165" fontId="10" fillId="0" borderId="9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/>
    <xf numFmtId="0" fontId="19" fillId="0" borderId="0" xfId="0" applyFont="1" applyFill="1"/>
    <xf numFmtId="0" fontId="18" fillId="0" borderId="0" xfId="0" applyFont="1" applyFill="1" applyBorder="1" applyAlignment="1">
      <alignment horizontal="right" vertical="top"/>
    </xf>
    <xf numFmtId="1" fontId="14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4" borderId="8" xfId="0" applyFont="1" applyFill="1" applyBorder="1"/>
    <xf numFmtId="0" fontId="5" fillId="4" borderId="10" xfId="0" applyFont="1" applyFill="1" applyBorder="1"/>
    <xf numFmtId="3" fontId="15" fillId="0" borderId="14" xfId="0" applyNumberFormat="1" applyFont="1" applyFill="1" applyBorder="1"/>
    <xf numFmtId="0" fontId="0" fillId="0" borderId="17" xfId="0" applyFont="1" applyFill="1" applyBorder="1"/>
    <xf numFmtId="165" fontId="6" fillId="0" borderId="5" xfId="0" applyNumberFormat="1" applyFont="1" applyFill="1" applyBorder="1" applyProtection="1">
      <protection locked="0"/>
    </xf>
    <xf numFmtId="3" fontId="15" fillId="3" borderId="15" xfId="0" applyNumberFormat="1" applyFont="1" applyFill="1" applyBorder="1"/>
    <xf numFmtId="3" fontId="15" fillId="0" borderId="15" xfId="0" applyNumberFormat="1" applyFont="1" applyFill="1" applyBorder="1"/>
    <xf numFmtId="0" fontId="0" fillId="0" borderId="18" xfId="0" applyFont="1" applyFill="1" applyBorder="1"/>
    <xf numFmtId="9" fontId="6" fillId="0" borderId="7" xfId="0" applyNumberFormat="1" applyFont="1" applyFill="1" applyBorder="1" applyProtection="1">
      <protection locked="0"/>
    </xf>
    <xf numFmtId="0" fontId="0" fillId="3" borderId="18" xfId="0" applyFont="1" applyFill="1" applyBorder="1"/>
    <xf numFmtId="3" fontId="16" fillId="0" borderId="9" xfId="0" applyNumberFormat="1" applyFont="1" applyFill="1" applyBorder="1"/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9" fillId="0" borderId="5" xfId="0" applyFont="1" applyFill="1" applyBorder="1"/>
    <xf numFmtId="0" fontId="9" fillId="0" borderId="9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9" xfId="0" applyFont="1" applyFill="1" applyBorder="1" applyAlignment="1">
      <alignment horizontal="right"/>
    </xf>
    <xf numFmtId="0" fontId="0" fillId="0" borderId="5" xfId="0" applyFont="1" applyFill="1" applyBorder="1"/>
    <xf numFmtId="0" fontId="17" fillId="0" borderId="9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/>
    <xf numFmtId="0" fontId="13" fillId="0" borderId="9" xfId="0" applyFont="1" applyFill="1" applyBorder="1" applyAlignment="1">
      <alignment horizontal="right"/>
    </xf>
    <xf numFmtId="0" fontId="0" fillId="0" borderId="13" xfId="0" applyFont="1" applyFill="1" applyBorder="1"/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0" fontId="0" fillId="3" borderId="0" xfId="0" applyFont="1" applyFill="1" applyBorder="1"/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0" fontId="1" fillId="0" borderId="5" xfId="0" applyFont="1" applyFill="1" applyBorder="1"/>
    <xf numFmtId="0" fontId="1" fillId="0" borderId="9" xfId="0" applyFont="1" applyFill="1" applyBorder="1"/>
    <xf numFmtId="166" fontId="1" fillId="0" borderId="9" xfId="0" applyNumberFormat="1" applyFont="1" applyFill="1" applyBorder="1"/>
    <xf numFmtId="0" fontId="20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1" fontId="4" fillId="0" borderId="9" xfId="0" applyNumberFormat="1" applyFont="1" applyFill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4" fillId="0" borderId="10" xfId="0" applyFont="1" applyFill="1" applyBorder="1" applyAlignment="1">
      <alignment horizontal="center"/>
    </xf>
    <xf numFmtId="3" fontId="1" fillId="0" borderId="13" xfId="0" applyNumberFormat="1" applyFont="1" applyFill="1" applyBorder="1" applyProtection="1">
      <protection locked="0"/>
    </xf>
    <xf numFmtId="164" fontId="6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6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6" fillId="0" borderId="15" xfId="0" applyNumberFormat="1" applyFont="1" applyFill="1" applyBorder="1" applyProtection="1"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>
      <alignment vertical="top"/>
    </xf>
    <xf numFmtId="0" fontId="17" fillId="0" borderId="8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165" fontId="0" fillId="3" borderId="0" xfId="0" applyNumberFormat="1" applyFont="1" applyFill="1" applyBorder="1" applyProtection="1">
      <protection locked="0"/>
    </xf>
    <xf numFmtId="165" fontId="0" fillId="3" borderId="5" xfId="0" applyNumberFormat="1" applyFont="1" applyFill="1" applyBorder="1" applyProtection="1">
      <protection locked="0"/>
    </xf>
    <xf numFmtId="165" fontId="0" fillId="0" borderId="0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165" fontId="1" fillId="0" borderId="9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0" fontId="1" fillId="0" borderId="0" xfId="0" applyNumberFormat="1" applyFont="1" applyFill="1" applyBorder="1"/>
    <xf numFmtId="165" fontId="0" fillId="3" borderId="9" xfId="0" applyNumberFormat="1" applyFont="1" applyFill="1" applyBorder="1"/>
    <xf numFmtId="165" fontId="0" fillId="3" borderId="2" xfId="0" applyNumberFormat="1" applyFont="1" applyFill="1" applyBorder="1"/>
    <xf numFmtId="0" fontId="0" fillId="3" borderId="11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11" fillId="0" borderId="0" xfId="0" applyFont="1" applyFill="1"/>
    <xf numFmtId="165" fontId="0" fillId="0" borderId="0" xfId="0" applyNumberFormat="1" applyFont="1" applyFill="1"/>
    <xf numFmtId="3" fontId="25" fillId="3" borderId="15" xfId="0" applyNumberFormat="1" applyFont="1" applyFill="1" applyBorder="1"/>
    <xf numFmtId="0" fontId="24" fillId="3" borderId="3" xfId="0" applyFont="1" applyFill="1" applyBorder="1"/>
    <xf numFmtId="0" fontId="2" fillId="0" borderId="0" xfId="0" applyFont="1" applyFill="1" applyBorder="1"/>
    <xf numFmtId="0" fontId="24" fillId="0" borderId="0" xfId="0" applyFont="1" applyFill="1" applyBorder="1" applyAlignment="1">
      <alignment vertical="center"/>
    </xf>
    <xf numFmtId="164" fontId="26" fillId="0" borderId="15" xfId="0" applyNumberFormat="1" applyFont="1" applyFill="1" applyBorder="1" applyAlignment="1" applyProtection="1">
      <alignment vertical="center"/>
      <protection locked="0"/>
    </xf>
    <xf numFmtId="164" fontId="27" fillId="0" borderId="0" xfId="0" applyNumberFormat="1" applyFont="1" applyFill="1" applyBorder="1" applyAlignment="1" applyProtection="1">
      <alignment vertical="center"/>
      <protection locked="0"/>
    </xf>
    <xf numFmtId="3" fontId="25" fillId="0" borderId="15" xfId="0" applyNumberFormat="1" applyFont="1" applyFill="1" applyBorder="1" applyAlignment="1" applyProtection="1">
      <alignment vertical="center"/>
      <protection locked="0"/>
    </xf>
    <xf numFmtId="164" fontId="27" fillId="3" borderId="0" xfId="0" applyNumberFormat="1" applyFont="1" applyFill="1" applyBorder="1" applyAlignment="1" applyProtection="1">
      <alignment vertical="center"/>
      <protection locked="0"/>
    </xf>
    <xf numFmtId="3" fontId="25" fillId="3" borderId="15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1" fillId="3" borderId="19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</cellXfs>
  <cellStyles count="1">
    <cellStyle name="Standard" xfId="0" builtinId="0"/>
  </cellStyles>
  <dxfs count="15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zoomScaleNormal="100" workbookViewId="0">
      <selection sqref="A1:E1"/>
    </sheetView>
  </sheetViews>
  <sheetFormatPr baseColWidth="10" defaultColWidth="11.42578125" defaultRowHeight="12.75"/>
  <cols>
    <col min="1" max="1" width="21.42578125" style="2" customWidth="1"/>
    <col min="2" max="2" width="14.8554687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>
      <c r="A1" s="193" t="s">
        <v>0</v>
      </c>
      <c r="B1" s="193"/>
      <c r="C1" s="193"/>
      <c r="D1" s="193"/>
      <c r="E1" s="193"/>
    </row>
    <row r="2" spans="1:5" ht="24.75" customHeight="1">
      <c r="A2" s="192"/>
      <c r="B2" s="192"/>
      <c r="C2" s="192"/>
      <c r="D2" s="192"/>
      <c r="E2" s="192"/>
    </row>
    <row r="3" spans="1:5" ht="18" customHeight="1">
      <c r="A3" s="191" t="str">
        <f>"Année de calcul "&amp;C31</f>
        <v>Année de calcul 2003</v>
      </c>
      <c r="B3" s="191"/>
      <c r="C3" s="191"/>
      <c r="D3" s="191"/>
      <c r="E3" s="191"/>
    </row>
    <row r="4" spans="1:5" ht="18" customHeight="1">
      <c r="A4" s="191" t="str">
        <f>"Année de référence "&amp;C30</f>
        <v>Année de référence 2008</v>
      </c>
      <c r="B4" s="191"/>
      <c r="C4" s="191"/>
      <c r="D4" s="191"/>
      <c r="E4" s="191"/>
    </row>
    <row r="12" spans="1:5">
      <c r="B12" s="3" t="s">
        <v>1</v>
      </c>
      <c r="C12" s="3" t="s">
        <v>2</v>
      </c>
      <c r="D12" s="4"/>
    </row>
    <row r="13" spans="1:5">
      <c r="B13" s="5" t="s">
        <v>3</v>
      </c>
      <c r="C13" s="5" t="s">
        <v>4</v>
      </c>
      <c r="D13" s="6"/>
    </row>
    <row r="14" spans="1:5">
      <c r="B14" s="5" t="s">
        <v>5</v>
      </c>
      <c r="C14" s="5" t="s">
        <v>6</v>
      </c>
      <c r="D14" s="6"/>
    </row>
    <row r="15" spans="1:5">
      <c r="B15" s="5" t="s">
        <v>7</v>
      </c>
      <c r="C15" s="5" t="s">
        <v>8</v>
      </c>
      <c r="D15" s="6"/>
    </row>
    <row r="16" spans="1:5">
      <c r="B16" s="5" t="s">
        <v>9</v>
      </c>
      <c r="C16" s="5" t="s">
        <v>10</v>
      </c>
      <c r="D16" s="6"/>
    </row>
    <row r="17" spans="2:4">
      <c r="B17" s="5" t="s">
        <v>11</v>
      </c>
      <c r="C17" s="5" t="s">
        <v>12</v>
      </c>
      <c r="D17" s="6"/>
    </row>
    <row r="25" spans="2:4">
      <c r="B25" s="7" t="s">
        <v>13</v>
      </c>
      <c r="C25" s="8"/>
    </row>
    <row r="26" spans="2:4">
      <c r="B26" s="9" t="s">
        <v>14</v>
      </c>
      <c r="C26" s="10" t="s">
        <v>15</v>
      </c>
    </row>
    <row r="27" spans="2:4">
      <c r="B27" s="9" t="s">
        <v>16</v>
      </c>
      <c r="C27" s="11" t="s">
        <v>17</v>
      </c>
    </row>
    <row r="28" spans="2:4">
      <c r="B28" s="9" t="s">
        <v>18</v>
      </c>
      <c r="C28" s="11" t="s">
        <v>19</v>
      </c>
    </row>
    <row r="29" spans="2:4">
      <c r="B29" s="9" t="s">
        <v>20</v>
      </c>
      <c r="C29" s="11" t="s">
        <v>21</v>
      </c>
    </row>
    <row r="30" spans="2:4">
      <c r="B30" s="9" t="s">
        <v>22</v>
      </c>
      <c r="C30" s="11">
        <v>2008</v>
      </c>
    </row>
    <row r="31" spans="2:4">
      <c r="B31" s="12" t="s">
        <v>23</v>
      </c>
      <c r="C31" s="13">
        <v>2003</v>
      </c>
    </row>
  </sheetData>
  <mergeCells count="4">
    <mergeCell ref="A4:E4"/>
    <mergeCell ref="A3:E3"/>
    <mergeCell ref="A2:E2"/>
    <mergeCell ref="A1:E1"/>
  </mergeCells>
  <conditionalFormatting sqref="C26:C31">
    <cfRule type="expression" dxfId="14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2" customWidth="1"/>
    <col min="2" max="2" width="16.7109375" style="2" customWidth="1"/>
    <col min="3" max="5" width="17.140625" style="2" customWidth="1"/>
    <col min="6" max="8" width="20.42578125" style="2" customWidth="1"/>
    <col min="9" max="9" width="21.42578125" style="2" customWidth="1"/>
    <col min="10" max="10" width="20.42578125" style="2" customWidth="1"/>
  </cols>
  <sheetData>
    <row r="1" spans="1:12" ht="32.25" customHeight="1">
      <c r="A1" s="14"/>
      <c r="B1" s="15" t="str">
        <f>"Revenu des personnes physiques "&amp;Info!C31</f>
        <v>Revenu des personnes physiques 2003</v>
      </c>
      <c r="D1" s="16"/>
      <c r="E1" s="17"/>
      <c r="G1" s="18" t="str">
        <f>Info!A4</f>
        <v>Année de référence 2008</v>
      </c>
      <c r="J1" s="19" t="str">
        <f>Info!$C$28</f>
        <v>FA_2008_20120424</v>
      </c>
    </row>
    <row r="2" spans="1:12" s="20" customFormat="1">
      <c r="A2" s="21"/>
      <c r="B2" s="22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3" t="s">
        <v>31</v>
      </c>
      <c r="J2" s="24" t="s">
        <v>32</v>
      </c>
    </row>
    <row r="3" spans="1:12" s="25" customFormat="1" ht="11.25" customHeight="1">
      <c r="A3" s="26"/>
      <c r="B3" s="27" t="s">
        <v>33</v>
      </c>
      <c r="C3" s="28"/>
      <c r="D3" s="28"/>
      <c r="E3" s="28"/>
      <c r="F3" s="28"/>
      <c r="G3" s="29"/>
      <c r="H3" s="29"/>
      <c r="I3" s="28"/>
      <c r="J3" s="30" t="s">
        <v>34</v>
      </c>
    </row>
    <row r="4" spans="1:12" ht="79.5" customHeight="1">
      <c r="A4" s="31"/>
      <c r="B4" s="32"/>
      <c r="C4" s="33" t="s">
        <v>35</v>
      </c>
      <c r="D4" s="33" t="s">
        <v>36</v>
      </c>
      <c r="E4" s="34" t="s">
        <v>37</v>
      </c>
      <c r="F4" s="33" t="s">
        <v>38</v>
      </c>
      <c r="G4" s="33" t="s">
        <v>39</v>
      </c>
      <c r="H4" s="33" t="s">
        <v>40</v>
      </c>
      <c r="I4" s="33" t="s">
        <v>41</v>
      </c>
      <c r="J4" s="35" t="s">
        <v>42</v>
      </c>
    </row>
    <row r="5" spans="1:12" s="36" customFormat="1" ht="22.5" customHeight="1">
      <c r="A5" s="37"/>
      <c r="B5" s="38" t="s">
        <v>43</v>
      </c>
      <c r="C5" s="39" t="s">
        <v>44</v>
      </c>
      <c r="D5" s="39" t="s">
        <v>44</v>
      </c>
      <c r="E5" s="39" t="s">
        <v>45</v>
      </c>
      <c r="F5" s="39" t="s">
        <v>44</v>
      </c>
      <c r="G5" s="39" t="s">
        <v>44</v>
      </c>
      <c r="H5" s="39" t="s">
        <v>44</v>
      </c>
      <c r="I5" s="39" t="s">
        <v>44</v>
      </c>
      <c r="J5" s="40"/>
    </row>
    <row r="6" spans="1:12" s="36" customFormat="1" ht="11.25" customHeight="1">
      <c r="A6" s="37"/>
      <c r="B6" s="38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0" t="s">
        <v>47</v>
      </c>
    </row>
    <row r="7" spans="1:12">
      <c r="A7" s="31"/>
      <c r="B7" s="42" t="s">
        <v>49</v>
      </c>
      <c r="C7" s="43">
        <v>759624</v>
      </c>
      <c r="D7" s="43">
        <v>45909682.700000003</v>
      </c>
      <c r="E7" s="43">
        <v>27400</v>
      </c>
      <c r="F7" s="43">
        <v>203251</v>
      </c>
      <c r="G7" s="43">
        <v>2261055.6</v>
      </c>
      <c r="H7" s="43">
        <v>556373</v>
      </c>
      <c r="I7" s="43">
        <v>43648627.100000001</v>
      </c>
      <c r="J7" s="44">
        <f t="shared" ref="J7:J32" si="0">I7-(E7/1000*H7)</f>
        <v>28404006.900000002</v>
      </c>
      <c r="K7" s="2"/>
      <c r="L7" s="45"/>
    </row>
    <row r="8" spans="1:12">
      <c r="A8" s="31"/>
      <c r="B8" s="46" t="s">
        <v>50</v>
      </c>
      <c r="C8" s="47">
        <v>583970</v>
      </c>
      <c r="D8" s="47">
        <v>26859319.600000001</v>
      </c>
      <c r="E8" s="47">
        <v>27400</v>
      </c>
      <c r="F8" s="47">
        <v>200302</v>
      </c>
      <c r="G8" s="47">
        <v>1978067.7</v>
      </c>
      <c r="H8" s="47">
        <v>383668</v>
      </c>
      <c r="I8" s="47">
        <v>24881251.899999999</v>
      </c>
      <c r="J8" s="48">
        <f t="shared" si="0"/>
        <v>14368748.699999999</v>
      </c>
      <c r="K8" s="2"/>
      <c r="L8" s="45"/>
    </row>
    <row r="9" spans="1:12">
      <c r="A9" s="31"/>
      <c r="B9" s="49" t="s">
        <v>51</v>
      </c>
      <c r="C9" s="50">
        <v>198296</v>
      </c>
      <c r="D9" s="50">
        <v>9764195.9000000004</v>
      </c>
      <c r="E9" s="50">
        <v>27400</v>
      </c>
      <c r="F9" s="50">
        <v>59703</v>
      </c>
      <c r="G9" s="50">
        <v>709333.1</v>
      </c>
      <c r="H9" s="50">
        <v>138593</v>
      </c>
      <c r="I9" s="50">
        <v>9054862.8000000007</v>
      </c>
      <c r="J9" s="51">
        <f t="shared" si="0"/>
        <v>5257414.6000000015</v>
      </c>
      <c r="K9" s="2"/>
      <c r="L9" s="45"/>
    </row>
    <row r="10" spans="1:12">
      <c r="A10" s="31"/>
      <c r="B10" s="46" t="s">
        <v>52</v>
      </c>
      <c r="C10" s="47">
        <v>19661</v>
      </c>
      <c r="D10" s="47">
        <v>862012.6</v>
      </c>
      <c r="E10" s="47">
        <v>27400</v>
      </c>
      <c r="F10" s="47">
        <v>6069</v>
      </c>
      <c r="G10" s="47">
        <v>77364.899999999994</v>
      </c>
      <c r="H10" s="47">
        <v>13592</v>
      </c>
      <c r="I10" s="47">
        <v>784647.7</v>
      </c>
      <c r="J10" s="48">
        <f t="shared" si="0"/>
        <v>412226.89999999997</v>
      </c>
      <c r="K10" s="2"/>
      <c r="L10" s="45"/>
    </row>
    <row r="11" spans="1:12">
      <c r="A11" s="31"/>
      <c r="B11" s="49" t="s">
        <v>53</v>
      </c>
      <c r="C11" s="50">
        <v>75518</v>
      </c>
      <c r="D11" s="50">
        <v>4989395.7</v>
      </c>
      <c r="E11" s="50">
        <v>27400</v>
      </c>
      <c r="F11" s="50">
        <v>21574</v>
      </c>
      <c r="G11" s="50">
        <v>259411.5</v>
      </c>
      <c r="H11" s="50">
        <v>53944</v>
      </c>
      <c r="I11" s="50">
        <v>4729984.2</v>
      </c>
      <c r="J11" s="51">
        <f t="shared" si="0"/>
        <v>3251918.6000000006</v>
      </c>
      <c r="K11" s="2"/>
      <c r="L11" s="45"/>
    </row>
    <row r="12" spans="1:12">
      <c r="A12" s="31"/>
      <c r="B12" s="46" t="s">
        <v>54</v>
      </c>
      <c r="C12" s="47">
        <v>19585</v>
      </c>
      <c r="D12" s="47">
        <v>895036.1</v>
      </c>
      <c r="E12" s="47">
        <v>27400</v>
      </c>
      <c r="F12" s="47">
        <v>6838</v>
      </c>
      <c r="G12" s="47">
        <v>79065.7</v>
      </c>
      <c r="H12" s="47">
        <v>12747</v>
      </c>
      <c r="I12" s="47">
        <v>815970.4</v>
      </c>
      <c r="J12" s="48">
        <f t="shared" si="0"/>
        <v>466702.60000000003</v>
      </c>
      <c r="K12" s="2"/>
      <c r="L12" s="45"/>
    </row>
    <row r="13" spans="1:12">
      <c r="A13" s="31"/>
      <c r="B13" s="49" t="s">
        <v>55</v>
      </c>
      <c r="C13" s="50">
        <v>22769</v>
      </c>
      <c r="D13" s="50">
        <v>1487665.8</v>
      </c>
      <c r="E13" s="50">
        <v>27400</v>
      </c>
      <c r="F13" s="50">
        <v>5658</v>
      </c>
      <c r="G13" s="50">
        <v>72566.899999999994</v>
      </c>
      <c r="H13" s="50">
        <v>17111</v>
      </c>
      <c r="I13" s="50">
        <v>1415098.9</v>
      </c>
      <c r="J13" s="51">
        <f t="shared" si="0"/>
        <v>946257.5</v>
      </c>
      <c r="K13" s="2"/>
      <c r="L13" s="45"/>
    </row>
    <row r="14" spans="1:12">
      <c r="A14" s="31"/>
      <c r="B14" s="46" t="s">
        <v>56</v>
      </c>
      <c r="C14" s="47">
        <v>21780</v>
      </c>
      <c r="D14" s="47">
        <v>1026741.3</v>
      </c>
      <c r="E14" s="47">
        <v>27400</v>
      </c>
      <c r="F14" s="47">
        <v>6359</v>
      </c>
      <c r="G14" s="47">
        <v>85628.6</v>
      </c>
      <c r="H14" s="47">
        <v>15421</v>
      </c>
      <c r="I14" s="47">
        <v>941112.7</v>
      </c>
      <c r="J14" s="48">
        <f t="shared" si="0"/>
        <v>518577.3</v>
      </c>
      <c r="K14" s="2"/>
      <c r="L14" s="45"/>
    </row>
    <row r="15" spans="1:12">
      <c r="A15" s="31"/>
      <c r="B15" s="49" t="s">
        <v>57</v>
      </c>
      <c r="C15" s="50">
        <v>60255</v>
      </c>
      <c r="D15" s="50">
        <v>4574808.3</v>
      </c>
      <c r="E15" s="50">
        <v>27400</v>
      </c>
      <c r="F15" s="50">
        <v>14195</v>
      </c>
      <c r="G15" s="50">
        <v>158156.9</v>
      </c>
      <c r="H15" s="50">
        <v>46060</v>
      </c>
      <c r="I15" s="50">
        <v>4416651.4000000004</v>
      </c>
      <c r="J15" s="51">
        <f t="shared" si="0"/>
        <v>3154607.4000000004</v>
      </c>
      <c r="K15" s="2"/>
      <c r="L15" s="45"/>
    </row>
    <row r="16" spans="1:12">
      <c r="A16" s="31"/>
      <c r="B16" s="46" t="s">
        <v>58</v>
      </c>
      <c r="C16" s="47">
        <v>133102</v>
      </c>
      <c r="D16" s="47">
        <v>6721994.2999999998</v>
      </c>
      <c r="E16" s="47">
        <v>27400</v>
      </c>
      <c r="F16" s="47">
        <v>38268</v>
      </c>
      <c r="G16" s="47">
        <v>497987.3</v>
      </c>
      <c r="H16" s="47">
        <v>94834</v>
      </c>
      <c r="I16" s="47">
        <v>6224007</v>
      </c>
      <c r="J16" s="48">
        <f t="shared" si="0"/>
        <v>3625555.4</v>
      </c>
      <c r="K16" s="2"/>
      <c r="L16" s="45"/>
    </row>
    <row r="17" spans="1:12">
      <c r="A17" s="31"/>
      <c r="B17" s="49" t="s">
        <v>59</v>
      </c>
      <c r="C17" s="50">
        <v>148225</v>
      </c>
      <c r="D17" s="50">
        <v>7227952.4000000004</v>
      </c>
      <c r="E17" s="50">
        <v>27400</v>
      </c>
      <c r="F17" s="50">
        <v>45125</v>
      </c>
      <c r="G17" s="50">
        <v>477012.4</v>
      </c>
      <c r="H17" s="50">
        <v>103100</v>
      </c>
      <c r="I17" s="50">
        <v>6750940</v>
      </c>
      <c r="J17" s="51">
        <f t="shared" si="0"/>
        <v>3926000</v>
      </c>
      <c r="K17" s="2"/>
      <c r="L17" s="45"/>
    </row>
    <row r="18" spans="1:12">
      <c r="A18" s="31"/>
      <c r="B18" s="46" t="s">
        <v>60</v>
      </c>
      <c r="C18" s="47">
        <v>122630</v>
      </c>
      <c r="D18" s="47">
        <v>6549047.0999999996</v>
      </c>
      <c r="E18" s="47">
        <v>27400</v>
      </c>
      <c r="F18" s="47">
        <v>41523</v>
      </c>
      <c r="G18" s="47">
        <v>428963.5</v>
      </c>
      <c r="H18" s="47">
        <v>81107</v>
      </c>
      <c r="I18" s="47">
        <v>6120083.5999999996</v>
      </c>
      <c r="J18" s="48">
        <f t="shared" si="0"/>
        <v>3897751.8</v>
      </c>
      <c r="K18" s="2"/>
      <c r="L18" s="45"/>
    </row>
    <row r="19" spans="1:12">
      <c r="A19" s="31"/>
      <c r="B19" s="49" t="s">
        <v>61</v>
      </c>
      <c r="C19" s="50">
        <v>156756</v>
      </c>
      <c r="D19" s="50">
        <v>9298624.5</v>
      </c>
      <c r="E19" s="50">
        <v>27400</v>
      </c>
      <c r="F19" s="50">
        <v>40963</v>
      </c>
      <c r="G19" s="50">
        <v>389849.8</v>
      </c>
      <c r="H19" s="50">
        <v>115793</v>
      </c>
      <c r="I19" s="50">
        <v>8908774.6999999993</v>
      </c>
      <c r="J19" s="51">
        <f t="shared" si="0"/>
        <v>5736046.5</v>
      </c>
      <c r="K19" s="2"/>
      <c r="L19" s="45"/>
    </row>
    <row r="20" spans="1:12">
      <c r="A20" s="31"/>
      <c r="B20" s="46" t="s">
        <v>62</v>
      </c>
      <c r="C20" s="47">
        <v>42336</v>
      </c>
      <c r="D20" s="47">
        <v>2131993</v>
      </c>
      <c r="E20" s="47">
        <v>27400</v>
      </c>
      <c r="F20" s="47">
        <v>11653</v>
      </c>
      <c r="G20" s="47">
        <v>146186.1</v>
      </c>
      <c r="H20" s="47">
        <v>30683</v>
      </c>
      <c r="I20" s="47">
        <v>1985806.9</v>
      </c>
      <c r="J20" s="48">
        <f t="shared" si="0"/>
        <v>1145092.7</v>
      </c>
      <c r="K20" s="2"/>
      <c r="L20" s="45"/>
    </row>
    <row r="21" spans="1:12">
      <c r="A21" s="31"/>
      <c r="B21" s="49" t="s">
        <v>63</v>
      </c>
      <c r="C21" s="50">
        <v>30041</v>
      </c>
      <c r="D21" s="50">
        <v>1515944.2</v>
      </c>
      <c r="E21" s="50">
        <v>27400</v>
      </c>
      <c r="F21" s="50">
        <v>9280</v>
      </c>
      <c r="G21" s="50">
        <v>110868.7</v>
      </c>
      <c r="H21" s="50">
        <v>20761</v>
      </c>
      <c r="I21" s="50">
        <v>1405075.5</v>
      </c>
      <c r="J21" s="51">
        <f t="shared" si="0"/>
        <v>836224.1</v>
      </c>
      <c r="K21" s="2"/>
      <c r="L21" s="45"/>
    </row>
    <row r="22" spans="1:12">
      <c r="A22" s="31"/>
      <c r="B22" s="46" t="s">
        <v>64</v>
      </c>
      <c r="C22" s="47">
        <v>8103</v>
      </c>
      <c r="D22" s="47">
        <v>419365.7</v>
      </c>
      <c r="E22" s="47">
        <v>27400</v>
      </c>
      <c r="F22" s="47">
        <v>2543</v>
      </c>
      <c r="G22" s="47">
        <v>34168.199999999997</v>
      </c>
      <c r="H22" s="47">
        <v>5560</v>
      </c>
      <c r="I22" s="47">
        <v>385197.5</v>
      </c>
      <c r="J22" s="48">
        <f t="shared" si="0"/>
        <v>232853.5</v>
      </c>
      <c r="K22" s="2"/>
      <c r="L22" s="45"/>
    </row>
    <row r="23" spans="1:12">
      <c r="A23" s="31"/>
      <c r="B23" s="49" t="s">
        <v>65</v>
      </c>
      <c r="C23" s="50">
        <v>256822</v>
      </c>
      <c r="D23" s="50">
        <v>12845727.6</v>
      </c>
      <c r="E23" s="50">
        <v>27400</v>
      </c>
      <c r="F23" s="50">
        <v>76594</v>
      </c>
      <c r="G23" s="50">
        <v>915270.9</v>
      </c>
      <c r="H23" s="50">
        <v>180228</v>
      </c>
      <c r="I23" s="50">
        <v>11930456.699999999</v>
      </c>
      <c r="J23" s="51">
        <f t="shared" si="0"/>
        <v>6992209.4999999991</v>
      </c>
      <c r="K23" s="2"/>
      <c r="L23" s="45"/>
    </row>
    <row r="24" spans="1:12">
      <c r="A24" s="31"/>
      <c r="B24" s="46" t="s">
        <v>66</v>
      </c>
      <c r="C24" s="47">
        <v>126786</v>
      </c>
      <c r="D24" s="47">
        <v>5399335.7999999998</v>
      </c>
      <c r="E24" s="47">
        <v>27400</v>
      </c>
      <c r="F24" s="47">
        <v>52699</v>
      </c>
      <c r="G24" s="47">
        <v>463277.9</v>
      </c>
      <c r="H24" s="47">
        <v>74087</v>
      </c>
      <c r="I24" s="47">
        <v>4936057.9000000004</v>
      </c>
      <c r="J24" s="48">
        <f t="shared" si="0"/>
        <v>2906074.1000000006</v>
      </c>
      <c r="K24" s="2"/>
      <c r="L24" s="45"/>
    </row>
    <row r="25" spans="1:12">
      <c r="A25" s="31"/>
      <c r="B25" s="49" t="s">
        <v>67</v>
      </c>
      <c r="C25" s="50">
        <v>315446</v>
      </c>
      <c r="D25" s="50">
        <v>17378403.300000001</v>
      </c>
      <c r="E25" s="50">
        <v>27400</v>
      </c>
      <c r="F25" s="50">
        <v>75989</v>
      </c>
      <c r="G25" s="50">
        <v>883965.1</v>
      </c>
      <c r="H25" s="50">
        <v>239457</v>
      </c>
      <c r="I25" s="50">
        <v>16494438.199999999</v>
      </c>
      <c r="J25" s="51">
        <f t="shared" si="0"/>
        <v>9933316.3999999985</v>
      </c>
      <c r="K25" s="2"/>
      <c r="L25" s="45"/>
    </row>
    <row r="26" spans="1:12">
      <c r="A26" s="31"/>
      <c r="B26" s="46" t="s">
        <v>68</v>
      </c>
      <c r="C26" s="47">
        <v>128703</v>
      </c>
      <c r="D26" s="47">
        <v>6304903.2000000002</v>
      </c>
      <c r="E26" s="47">
        <v>27400</v>
      </c>
      <c r="F26" s="47">
        <v>37313</v>
      </c>
      <c r="G26" s="47">
        <v>459538.1</v>
      </c>
      <c r="H26" s="47">
        <v>91390</v>
      </c>
      <c r="I26" s="47">
        <v>5845365.0999999996</v>
      </c>
      <c r="J26" s="48">
        <f t="shared" si="0"/>
        <v>3341279.0999999996</v>
      </c>
      <c r="K26" s="2"/>
      <c r="L26" s="45"/>
    </row>
    <row r="27" spans="1:12">
      <c r="A27" s="31"/>
      <c r="B27" s="49" t="s">
        <v>69</v>
      </c>
      <c r="C27" s="50">
        <v>177522</v>
      </c>
      <c r="D27" s="50">
        <v>9367780</v>
      </c>
      <c r="E27" s="50">
        <v>27400</v>
      </c>
      <c r="F27" s="50">
        <v>49205</v>
      </c>
      <c r="G27" s="50">
        <v>598382.9</v>
      </c>
      <c r="H27" s="50">
        <v>128317</v>
      </c>
      <c r="I27" s="50">
        <v>8769397.0999999996</v>
      </c>
      <c r="J27" s="51">
        <f t="shared" si="0"/>
        <v>5253511.3</v>
      </c>
      <c r="K27" s="2"/>
      <c r="L27" s="45"/>
    </row>
    <row r="28" spans="1:12">
      <c r="A28" s="31"/>
      <c r="B28" s="183" t="s">
        <v>118</v>
      </c>
      <c r="C28" s="47">
        <v>0</v>
      </c>
      <c r="D28" s="47">
        <v>0</v>
      </c>
      <c r="E28" s="47">
        <v>27400</v>
      </c>
      <c r="F28" s="47">
        <v>0</v>
      </c>
      <c r="G28" s="47">
        <v>0</v>
      </c>
      <c r="H28" s="47">
        <v>0</v>
      </c>
      <c r="I28" s="47">
        <v>0</v>
      </c>
      <c r="J28" s="182">
        <v>13367050</v>
      </c>
      <c r="K28" s="2"/>
      <c r="L28" s="45"/>
    </row>
    <row r="29" spans="1:12">
      <c r="A29" s="31"/>
      <c r="B29" s="49" t="s">
        <v>71</v>
      </c>
      <c r="C29" s="50">
        <v>198570</v>
      </c>
      <c r="D29" s="50">
        <v>7775566.9000000004</v>
      </c>
      <c r="E29" s="50">
        <v>27400</v>
      </c>
      <c r="F29" s="50">
        <v>86694</v>
      </c>
      <c r="G29" s="50">
        <v>720468.5</v>
      </c>
      <c r="H29" s="50">
        <v>111876</v>
      </c>
      <c r="I29" s="50">
        <v>7055098.4000000004</v>
      </c>
      <c r="J29" s="51">
        <f t="shared" si="0"/>
        <v>3989696.0000000005</v>
      </c>
      <c r="K29" s="2"/>
      <c r="L29" s="45"/>
    </row>
    <row r="30" spans="1:12">
      <c r="A30" s="31"/>
      <c r="B30" s="46" t="s">
        <v>72</v>
      </c>
      <c r="C30" s="47">
        <v>97489</v>
      </c>
      <c r="D30" s="47">
        <v>4783996.8</v>
      </c>
      <c r="E30" s="47">
        <v>27400</v>
      </c>
      <c r="F30" s="47">
        <v>30747</v>
      </c>
      <c r="G30" s="47">
        <v>348825.4</v>
      </c>
      <c r="H30" s="47">
        <v>66742</v>
      </c>
      <c r="I30" s="47">
        <v>4435171.4000000004</v>
      </c>
      <c r="J30" s="48">
        <f t="shared" si="0"/>
        <v>2606440.6000000006</v>
      </c>
      <c r="K30" s="2"/>
      <c r="L30" s="45"/>
    </row>
    <row r="31" spans="1:12">
      <c r="A31" s="31"/>
      <c r="B31" s="49" t="s">
        <v>73</v>
      </c>
      <c r="C31" s="50">
        <v>235503</v>
      </c>
      <c r="D31" s="50">
        <v>15025557.699999999</v>
      </c>
      <c r="E31" s="50">
        <v>27400</v>
      </c>
      <c r="F31" s="50">
        <v>73389</v>
      </c>
      <c r="G31" s="50">
        <v>517494.4</v>
      </c>
      <c r="H31" s="50">
        <v>162114</v>
      </c>
      <c r="I31" s="50">
        <v>14508063.300000001</v>
      </c>
      <c r="J31" s="51">
        <f t="shared" si="0"/>
        <v>10066139.700000001</v>
      </c>
      <c r="K31" s="2"/>
      <c r="L31" s="45"/>
    </row>
    <row r="32" spans="1:12">
      <c r="A32" s="31"/>
      <c r="B32" s="46" t="s">
        <v>74</v>
      </c>
      <c r="C32" s="47">
        <v>40660</v>
      </c>
      <c r="D32" s="47">
        <v>1707354.4</v>
      </c>
      <c r="E32" s="47">
        <v>27400</v>
      </c>
      <c r="F32" s="47">
        <v>14800</v>
      </c>
      <c r="G32" s="47">
        <v>170048.8</v>
      </c>
      <c r="H32" s="47">
        <v>25860</v>
      </c>
      <c r="I32" s="47">
        <v>1537305.6000000001</v>
      </c>
      <c r="J32" s="48">
        <f t="shared" si="0"/>
        <v>828741.60000000009</v>
      </c>
      <c r="K32" s="2"/>
      <c r="L32" s="45"/>
    </row>
    <row r="33" spans="1:12" s="52" customFormat="1">
      <c r="A33" s="53"/>
      <c r="B33" s="54" t="s">
        <v>75</v>
      </c>
      <c r="C33" s="55">
        <f>SUM(C7:C32)</f>
        <v>3980152</v>
      </c>
      <c r="D33" s="55">
        <f>SUM(D7:D32)</f>
        <v>210822404.90000004</v>
      </c>
      <c r="E33" s="55">
        <f>AVERAGE(E7:E32)</f>
        <v>27400</v>
      </c>
      <c r="F33" s="55">
        <f>SUM(F7:F32)</f>
        <v>1210734</v>
      </c>
      <c r="G33" s="55">
        <f>SUM(G7:G32)</f>
        <v>12842958.900000002</v>
      </c>
      <c r="H33" s="55">
        <f>SUM(H7:H32)</f>
        <v>2769418</v>
      </c>
      <c r="I33" s="55">
        <f>SUM(I7:I32)</f>
        <v>197979446.00000003</v>
      </c>
      <c r="J33" s="56">
        <f>SUM(J7:J32)</f>
        <v>135464442.79999998</v>
      </c>
      <c r="L33" s="57"/>
    </row>
    <row r="34" spans="1:12">
      <c r="B34" s="184" t="s">
        <v>119</v>
      </c>
      <c r="K34" s="2"/>
    </row>
    <row r="35" spans="1:12">
      <c r="K35" s="2"/>
    </row>
    <row r="36" spans="1:12">
      <c r="K36" s="2"/>
    </row>
  </sheetData>
  <conditionalFormatting sqref="C7:I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8.42578125" style="2" customWidth="1"/>
    <col min="3" max="3" width="24.28515625" style="2" customWidth="1"/>
    <col min="4" max="4" width="13.42578125" style="1" customWidth="1"/>
  </cols>
  <sheetData>
    <row r="1" spans="1:4" ht="28.5" customHeight="1">
      <c r="B1" s="58" t="str">
        <f>"Revenu pour l’imposition à la source "&amp;Info!C31</f>
        <v>Revenu pour l’imposition à la source 2003</v>
      </c>
      <c r="C1" s="59"/>
      <c r="D1" s="60"/>
    </row>
    <row r="2" spans="1:4" ht="15" customHeight="1">
      <c r="B2" s="61" t="str">
        <f>Info!A4</f>
        <v>Année de référence 2008</v>
      </c>
    </row>
    <row r="3" spans="1:4" ht="24" customHeight="1">
      <c r="A3" s="62"/>
      <c r="B3" s="62"/>
      <c r="C3" s="19" t="str">
        <f>Info!$C$28</f>
        <v>FA_2008_20120424</v>
      </c>
    </row>
    <row r="4" spans="1:4" ht="31.5" customHeight="1">
      <c r="B4" s="63"/>
      <c r="C4" s="64" t="s">
        <v>76</v>
      </c>
    </row>
    <row r="5" spans="1:4" s="65" customFormat="1">
      <c r="A5" s="66"/>
      <c r="B5" s="67" t="s">
        <v>77</v>
      </c>
      <c r="C5" s="68" t="str">
        <f>"RIS_"&amp;Info!C30&amp;"_"&amp;Info!C31&amp;".xlsx"</f>
        <v>RIS_2008_2003.xlsx</v>
      </c>
    </row>
    <row r="6" spans="1:4" s="65" customFormat="1">
      <c r="A6" s="69"/>
      <c r="B6" s="41" t="s">
        <v>46</v>
      </c>
      <c r="C6" s="40" t="s">
        <v>47</v>
      </c>
    </row>
    <row r="7" spans="1:4" ht="15" customHeight="1">
      <c r="A7" s="70"/>
      <c r="B7" s="71" t="s">
        <v>49</v>
      </c>
      <c r="C7" s="72">
        <v>1094037.803048</v>
      </c>
    </row>
    <row r="8" spans="1:4" ht="15" customHeight="1">
      <c r="A8" s="70"/>
      <c r="B8" s="73" t="s">
        <v>50</v>
      </c>
      <c r="C8" s="74">
        <v>413430.17543200002</v>
      </c>
    </row>
    <row r="9" spans="1:4" ht="15" customHeight="1">
      <c r="A9" s="70"/>
      <c r="B9" s="75" t="s">
        <v>51</v>
      </c>
      <c r="C9" s="76">
        <v>174767.506846</v>
      </c>
    </row>
    <row r="10" spans="1:4" ht="15" customHeight="1">
      <c r="A10" s="70"/>
      <c r="B10" s="73" t="s">
        <v>52</v>
      </c>
      <c r="C10" s="74">
        <v>16754.176737999998</v>
      </c>
    </row>
    <row r="11" spans="1:4" ht="15" customHeight="1">
      <c r="A11" s="70"/>
      <c r="B11" s="75" t="s">
        <v>53</v>
      </c>
      <c r="C11" s="76">
        <v>62697.182042439999</v>
      </c>
    </row>
    <row r="12" spans="1:4" ht="15" customHeight="1">
      <c r="A12" s="70"/>
      <c r="B12" s="73" t="s">
        <v>54</v>
      </c>
      <c r="C12" s="74">
        <v>23070.985445630002</v>
      </c>
    </row>
    <row r="13" spans="1:4" ht="15" customHeight="1">
      <c r="A13" s="70"/>
      <c r="B13" s="75" t="s">
        <v>55</v>
      </c>
      <c r="C13" s="76">
        <v>19880.593422999998</v>
      </c>
    </row>
    <row r="14" spans="1:4" ht="15" customHeight="1">
      <c r="A14" s="70"/>
      <c r="B14" s="73" t="s">
        <v>56</v>
      </c>
      <c r="C14" s="74">
        <v>20244.73419295</v>
      </c>
    </row>
    <row r="15" spans="1:4" ht="15" customHeight="1">
      <c r="A15" s="70"/>
      <c r="B15" s="75" t="s">
        <v>57</v>
      </c>
      <c r="C15" s="76">
        <v>71845.973066999999</v>
      </c>
    </row>
    <row r="16" spans="1:4" ht="15" customHeight="1">
      <c r="A16" s="70"/>
      <c r="B16" s="73" t="s">
        <v>58</v>
      </c>
      <c r="C16" s="74">
        <v>141271.36603025001</v>
      </c>
    </row>
    <row r="17" spans="1:3" ht="15" customHeight="1">
      <c r="A17" s="70"/>
      <c r="B17" s="75" t="s">
        <v>59</v>
      </c>
      <c r="C17" s="76">
        <v>87178.956393</v>
      </c>
    </row>
    <row r="18" spans="1:3" ht="15" customHeight="1">
      <c r="A18" s="70"/>
      <c r="B18" s="73" t="s">
        <v>60</v>
      </c>
      <c r="C18" s="74">
        <v>587922.93170069996</v>
      </c>
    </row>
    <row r="19" spans="1:3" ht="15" customHeight="1">
      <c r="A19" s="70"/>
      <c r="B19" s="75" t="s">
        <v>61</v>
      </c>
      <c r="C19" s="76">
        <v>295383.71538100002</v>
      </c>
    </row>
    <row r="20" spans="1:3" ht="15" customHeight="1">
      <c r="A20" s="70"/>
      <c r="B20" s="73" t="s">
        <v>62</v>
      </c>
      <c r="C20" s="74">
        <v>96866.832353349993</v>
      </c>
    </row>
    <row r="21" spans="1:3" ht="15" customHeight="1">
      <c r="A21" s="70"/>
      <c r="B21" s="75" t="s">
        <v>63</v>
      </c>
      <c r="C21" s="76">
        <v>22207.29339305</v>
      </c>
    </row>
    <row r="22" spans="1:3" ht="15" customHeight="1">
      <c r="A22" s="70"/>
      <c r="B22" s="73" t="s">
        <v>64</v>
      </c>
      <c r="C22" s="74">
        <v>5161.15365122</v>
      </c>
    </row>
    <row r="23" spans="1:3" ht="15" customHeight="1">
      <c r="A23" s="70"/>
      <c r="B23" s="75" t="s">
        <v>65</v>
      </c>
      <c r="C23" s="76">
        <v>258765.68775536001</v>
      </c>
    </row>
    <row r="24" spans="1:3" ht="15" customHeight="1">
      <c r="A24" s="70"/>
      <c r="B24" s="73" t="s">
        <v>66</v>
      </c>
      <c r="C24" s="74">
        <v>272431.027503716</v>
      </c>
    </row>
    <row r="25" spans="1:3" ht="15" customHeight="1">
      <c r="A25" s="70"/>
      <c r="B25" s="185" t="s">
        <v>120</v>
      </c>
      <c r="C25" s="186">
        <v>635958.409445239</v>
      </c>
    </row>
    <row r="26" spans="1:3" ht="15" customHeight="1">
      <c r="A26" s="70"/>
      <c r="B26" s="73" t="s">
        <v>68</v>
      </c>
      <c r="C26" s="74">
        <v>137432.79288995001</v>
      </c>
    </row>
    <row r="27" spans="1:3" ht="15" customHeight="1">
      <c r="A27" s="70"/>
      <c r="B27" s="75" t="s">
        <v>69</v>
      </c>
      <c r="C27" s="76">
        <v>693382.98800000001</v>
      </c>
    </row>
    <row r="28" spans="1:3" ht="15" customHeight="1">
      <c r="A28" s="70"/>
      <c r="B28" s="73" t="s">
        <v>70</v>
      </c>
      <c r="C28" s="74">
        <v>589163.24600599997</v>
      </c>
    </row>
    <row r="29" spans="1:3" ht="15" customHeight="1">
      <c r="A29" s="70"/>
      <c r="B29" s="75" t="s">
        <v>71</v>
      </c>
      <c r="C29" s="76">
        <v>242756.51421937</v>
      </c>
    </row>
    <row r="30" spans="1:3" ht="15" customHeight="1">
      <c r="A30" s="70"/>
      <c r="B30" s="73" t="s">
        <v>72</v>
      </c>
      <c r="C30" s="74">
        <v>164219.88462969</v>
      </c>
    </row>
    <row r="31" spans="1:3" ht="15" customHeight="1">
      <c r="A31" s="70"/>
      <c r="B31" s="75" t="s">
        <v>73</v>
      </c>
      <c r="C31" s="76">
        <v>1736519.2036055301</v>
      </c>
    </row>
    <row r="32" spans="1:3" ht="15" customHeight="1">
      <c r="A32" s="70"/>
      <c r="B32" s="73" t="s">
        <v>74</v>
      </c>
      <c r="C32" s="74">
        <v>59816.118051999998</v>
      </c>
    </row>
    <row r="33" spans="1:3" s="52" customFormat="1" ht="18.75" customHeight="1">
      <c r="A33" s="77"/>
      <c r="B33" s="78" t="s">
        <v>75</v>
      </c>
      <c r="C33" s="79">
        <f>SUM(C7:C32)</f>
        <v>7923167.2512444435</v>
      </c>
    </row>
    <row r="34" spans="1:3">
      <c r="B34" s="65" t="s">
        <v>121</v>
      </c>
    </row>
  </sheetData>
  <conditionalFormatting sqref="C7:C32">
    <cfRule type="expression" dxfId="1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8" style="2" customWidth="1"/>
    <col min="2" max="2" width="18.5703125" style="2" customWidth="1"/>
    <col min="3" max="3" width="17.140625" style="2" customWidth="1"/>
    <col min="4" max="4" width="19.7109375" style="2" customWidth="1"/>
  </cols>
  <sheetData>
    <row r="1" spans="1:5" s="31" customFormat="1" ht="28.5" customHeight="1">
      <c r="A1" s="58" t="str">
        <f>"Fortune des personnes physiques "&amp;Info!C31</f>
        <v>Fortune des personnes physiques 2003</v>
      </c>
      <c r="B1" s="58"/>
      <c r="C1" s="58"/>
      <c r="D1" s="58"/>
    </row>
    <row r="2" spans="1:5" ht="15.75" customHeight="1">
      <c r="A2" s="80" t="str">
        <f>Info!A4</f>
        <v>Année de référence 2008</v>
      </c>
      <c r="B2" s="14"/>
      <c r="C2" s="81"/>
    </row>
    <row r="3" spans="1:5" ht="15.75" customHeight="1">
      <c r="A3" s="82"/>
      <c r="B3" s="81"/>
      <c r="C3" s="16"/>
      <c r="D3" s="19" t="str">
        <f>Info!$C$28</f>
        <v>FA_2008_20120424</v>
      </c>
    </row>
    <row r="4" spans="1:5" s="2" customFormat="1">
      <c r="A4" s="83" t="s">
        <v>24</v>
      </c>
      <c r="B4" s="23" t="s">
        <v>78</v>
      </c>
      <c r="C4" s="23" t="s">
        <v>25</v>
      </c>
      <c r="D4" s="84" t="s">
        <v>26</v>
      </c>
    </row>
    <row r="5" spans="1:5">
      <c r="A5" s="27" t="s">
        <v>33</v>
      </c>
      <c r="B5" s="28"/>
      <c r="C5" s="28"/>
      <c r="D5" s="30" t="s">
        <v>79</v>
      </c>
    </row>
    <row r="6" spans="1:5" ht="25.5" customHeight="1">
      <c r="A6" s="32"/>
      <c r="B6" s="33" t="s">
        <v>80</v>
      </c>
      <c r="C6" s="33" t="s">
        <v>81</v>
      </c>
      <c r="D6" s="35" t="s">
        <v>82</v>
      </c>
      <c r="E6" s="52"/>
    </row>
    <row r="7" spans="1:5">
      <c r="A7" s="38" t="s">
        <v>77</v>
      </c>
      <c r="B7" s="39" t="s">
        <v>44</v>
      </c>
      <c r="C7" s="39" t="s">
        <v>83</v>
      </c>
      <c r="D7" s="85"/>
    </row>
    <row r="8" spans="1:5" s="36" customFormat="1" ht="11.25" customHeight="1">
      <c r="A8" s="86" t="s">
        <v>46</v>
      </c>
      <c r="B8" s="41" t="s">
        <v>47</v>
      </c>
      <c r="C8" s="41"/>
      <c r="D8" s="40" t="s">
        <v>47</v>
      </c>
    </row>
    <row r="9" spans="1:5" ht="15" customHeight="1">
      <c r="A9" s="42" t="s">
        <v>49</v>
      </c>
      <c r="B9" s="87">
        <v>261734977</v>
      </c>
      <c r="C9" s="88">
        <f t="shared" ref="C9:C34" si="0">C$35</f>
        <v>1.2E-2</v>
      </c>
      <c r="D9" s="89">
        <f t="shared" ref="D9:D34" si="1">B9*C9</f>
        <v>3140819.7239999999</v>
      </c>
    </row>
    <row r="10" spans="1:5" ht="15" customHeight="1">
      <c r="A10" s="46" t="s">
        <v>50</v>
      </c>
      <c r="B10" s="90">
        <v>122369513.259</v>
      </c>
      <c r="C10" s="91">
        <f t="shared" si="0"/>
        <v>1.2E-2</v>
      </c>
      <c r="D10" s="92">
        <f t="shared" si="1"/>
        <v>1468434.1591080001</v>
      </c>
    </row>
    <row r="11" spans="1:5" ht="15" customHeight="1">
      <c r="A11" s="49" t="s">
        <v>51</v>
      </c>
      <c r="B11" s="187">
        <v>48527168.417020097</v>
      </c>
      <c r="C11" s="94">
        <f t="shared" si="0"/>
        <v>1.2E-2</v>
      </c>
      <c r="D11" s="188">
        <f t="shared" si="1"/>
        <v>582326.02100424119</v>
      </c>
    </row>
    <row r="12" spans="1:5" ht="15" customHeight="1">
      <c r="A12" s="46" t="s">
        <v>52</v>
      </c>
      <c r="B12" s="90">
        <v>3303167.8670000001</v>
      </c>
      <c r="C12" s="91">
        <f t="shared" si="0"/>
        <v>1.2E-2</v>
      </c>
      <c r="D12" s="92">
        <f t="shared" si="1"/>
        <v>39638.014404000001</v>
      </c>
    </row>
    <row r="13" spans="1:5" ht="15" customHeight="1">
      <c r="A13" s="49" t="s">
        <v>53</v>
      </c>
      <c r="B13" s="187">
        <v>33286110.866</v>
      </c>
      <c r="C13" s="94">
        <f t="shared" si="0"/>
        <v>1.2E-2</v>
      </c>
      <c r="D13" s="188">
        <f t="shared" si="1"/>
        <v>399433.33039200003</v>
      </c>
    </row>
    <row r="14" spans="1:5" ht="15" customHeight="1">
      <c r="A14" s="46" t="s">
        <v>54</v>
      </c>
      <c r="B14" s="90">
        <v>3935787.9789999998</v>
      </c>
      <c r="C14" s="91">
        <f t="shared" si="0"/>
        <v>1.2E-2</v>
      </c>
      <c r="D14" s="92">
        <f t="shared" si="1"/>
        <v>47229.455748</v>
      </c>
    </row>
    <row r="15" spans="1:5" ht="15" customHeight="1">
      <c r="A15" s="49" t="s">
        <v>55</v>
      </c>
      <c r="B15" s="93">
        <v>12950389.309</v>
      </c>
      <c r="C15" s="94">
        <f t="shared" si="0"/>
        <v>1.2E-2</v>
      </c>
      <c r="D15" s="95">
        <f t="shared" si="1"/>
        <v>155404.67170800001</v>
      </c>
    </row>
    <row r="16" spans="1:5" ht="15" customHeight="1">
      <c r="A16" s="46" t="s">
        <v>56</v>
      </c>
      <c r="B16" s="90">
        <v>5461793.3930000002</v>
      </c>
      <c r="C16" s="91">
        <f t="shared" si="0"/>
        <v>1.2E-2</v>
      </c>
      <c r="D16" s="92">
        <f t="shared" si="1"/>
        <v>65541.520715999999</v>
      </c>
    </row>
    <row r="17" spans="1:4" ht="15" customHeight="1">
      <c r="A17" s="49" t="s">
        <v>57</v>
      </c>
      <c r="B17" s="93">
        <v>28692596.445999999</v>
      </c>
      <c r="C17" s="94">
        <f t="shared" si="0"/>
        <v>1.2E-2</v>
      </c>
      <c r="D17" s="95">
        <f t="shared" si="1"/>
        <v>344311.15735200001</v>
      </c>
    </row>
    <row r="18" spans="1:4" ht="15" customHeight="1">
      <c r="A18" s="46" t="s">
        <v>58</v>
      </c>
      <c r="B18" s="90">
        <v>18547796.866999999</v>
      </c>
      <c r="C18" s="91">
        <f t="shared" si="0"/>
        <v>1.2E-2</v>
      </c>
      <c r="D18" s="92">
        <f t="shared" si="1"/>
        <v>222573.562404</v>
      </c>
    </row>
    <row r="19" spans="1:4" ht="15" customHeight="1">
      <c r="A19" s="49" t="s">
        <v>59</v>
      </c>
      <c r="B19" s="93">
        <v>17032029.383000001</v>
      </c>
      <c r="C19" s="94">
        <f t="shared" si="0"/>
        <v>1.2E-2</v>
      </c>
      <c r="D19" s="95">
        <f t="shared" si="1"/>
        <v>204384.35259600001</v>
      </c>
    </row>
    <row r="20" spans="1:4" ht="15" customHeight="1">
      <c r="A20" s="46" t="s">
        <v>60</v>
      </c>
      <c r="B20" s="90">
        <v>36444375.729999997</v>
      </c>
      <c r="C20" s="91">
        <f t="shared" si="0"/>
        <v>1.2E-2</v>
      </c>
      <c r="D20" s="92">
        <f t="shared" si="1"/>
        <v>437332.50876</v>
      </c>
    </row>
    <row r="21" spans="1:4" ht="15" customHeight="1">
      <c r="A21" s="49" t="s">
        <v>61</v>
      </c>
      <c r="B21" s="93">
        <v>29864839.379999999</v>
      </c>
      <c r="C21" s="94">
        <f t="shared" si="0"/>
        <v>1.2E-2</v>
      </c>
      <c r="D21" s="95">
        <f t="shared" si="1"/>
        <v>358378.07256</v>
      </c>
    </row>
    <row r="22" spans="1:4" ht="15" customHeight="1">
      <c r="A22" s="46" t="s">
        <v>62</v>
      </c>
      <c r="B22" s="90">
        <v>8458455.7100000009</v>
      </c>
      <c r="C22" s="91">
        <f t="shared" si="0"/>
        <v>1.2E-2</v>
      </c>
      <c r="D22" s="92">
        <f t="shared" si="1"/>
        <v>101501.46852000001</v>
      </c>
    </row>
    <row r="23" spans="1:4" ht="15" customHeight="1">
      <c r="A23" s="49" t="s">
        <v>63</v>
      </c>
      <c r="B23" s="93">
        <v>8310587.9139999999</v>
      </c>
      <c r="C23" s="94">
        <f t="shared" si="0"/>
        <v>1.2E-2</v>
      </c>
      <c r="D23" s="95">
        <f t="shared" si="1"/>
        <v>99727.054967999997</v>
      </c>
    </row>
    <row r="24" spans="1:4" ht="15" customHeight="1">
      <c r="A24" s="46" t="s">
        <v>64</v>
      </c>
      <c r="B24" s="90">
        <v>2716523.091</v>
      </c>
      <c r="C24" s="91">
        <f t="shared" si="0"/>
        <v>1.2E-2</v>
      </c>
      <c r="D24" s="92">
        <f t="shared" si="1"/>
        <v>32598.277092</v>
      </c>
    </row>
    <row r="25" spans="1:4" ht="15" customHeight="1">
      <c r="A25" s="49" t="s">
        <v>65</v>
      </c>
      <c r="B25" s="93">
        <v>61095598.151000001</v>
      </c>
      <c r="C25" s="94">
        <f t="shared" si="0"/>
        <v>1.2E-2</v>
      </c>
      <c r="D25" s="95">
        <f t="shared" si="1"/>
        <v>733147.17781200004</v>
      </c>
    </row>
    <row r="26" spans="1:4" ht="15" customHeight="1">
      <c r="A26" s="46" t="s">
        <v>66</v>
      </c>
      <c r="B26" s="90">
        <v>31784462.692000002</v>
      </c>
      <c r="C26" s="91">
        <f t="shared" si="0"/>
        <v>1.2E-2</v>
      </c>
      <c r="D26" s="92">
        <f t="shared" si="1"/>
        <v>381413.55230400001</v>
      </c>
    </row>
    <row r="27" spans="1:4" ht="15" customHeight="1">
      <c r="A27" s="49" t="s">
        <v>67</v>
      </c>
      <c r="B27" s="93">
        <v>74987602.488999993</v>
      </c>
      <c r="C27" s="94">
        <f t="shared" si="0"/>
        <v>1.2E-2</v>
      </c>
      <c r="D27" s="95">
        <f t="shared" si="1"/>
        <v>899851.22986799991</v>
      </c>
    </row>
    <row r="28" spans="1:4" ht="15" customHeight="1">
      <c r="A28" s="46" t="s">
        <v>68</v>
      </c>
      <c r="B28" s="90">
        <v>29885193</v>
      </c>
      <c r="C28" s="91">
        <f t="shared" si="0"/>
        <v>1.2E-2</v>
      </c>
      <c r="D28" s="92">
        <f t="shared" si="1"/>
        <v>358622.31599999999</v>
      </c>
    </row>
    <row r="29" spans="1:4" ht="15" customHeight="1">
      <c r="A29" s="49" t="s">
        <v>69</v>
      </c>
      <c r="B29" s="93">
        <v>32083178.787999999</v>
      </c>
      <c r="C29" s="94">
        <f t="shared" si="0"/>
        <v>1.2E-2</v>
      </c>
      <c r="D29" s="95">
        <f t="shared" si="1"/>
        <v>384998.145456</v>
      </c>
    </row>
    <row r="30" spans="1:4" ht="15" customHeight="1">
      <c r="A30" s="46" t="s">
        <v>70</v>
      </c>
      <c r="B30" s="189">
        <v>107351577.36386199</v>
      </c>
      <c r="C30" s="91">
        <f t="shared" si="0"/>
        <v>1.2E-2</v>
      </c>
      <c r="D30" s="190">
        <f t="shared" si="1"/>
        <v>1288218.928366344</v>
      </c>
    </row>
    <row r="31" spans="1:4" ht="15" customHeight="1">
      <c r="A31" s="49" t="s">
        <v>71</v>
      </c>
      <c r="B31" s="93">
        <v>25595369.671999998</v>
      </c>
      <c r="C31" s="94">
        <f t="shared" si="0"/>
        <v>1.2E-2</v>
      </c>
      <c r="D31" s="95">
        <f t="shared" si="1"/>
        <v>307144.43606400001</v>
      </c>
    </row>
    <row r="32" spans="1:4" ht="15" customHeight="1">
      <c r="A32" s="46" t="s">
        <v>72</v>
      </c>
      <c r="B32" s="90">
        <v>14816842.158</v>
      </c>
      <c r="C32" s="91">
        <f t="shared" si="0"/>
        <v>1.2E-2</v>
      </c>
      <c r="D32" s="92">
        <f t="shared" si="1"/>
        <v>177802.10589599999</v>
      </c>
    </row>
    <row r="33" spans="1:4" ht="15" customHeight="1">
      <c r="A33" s="49" t="s">
        <v>73</v>
      </c>
      <c r="B33" s="93">
        <v>49164006.718000002</v>
      </c>
      <c r="C33" s="94">
        <f t="shared" si="0"/>
        <v>1.2E-2</v>
      </c>
      <c r="D33" s="95">
        <f t="shared" si="1"/>
        <v>589968.08061599999</v>
      </c>
    </row>
    <row r="34" spans="1:4" ht="15" customHeight="1">
      <c r="A34" s="46" t="s">
        <v>74</v>
      </c>
      <c r="B34" s="90">
        <v>4607470</v>
      </c>
      <c r="C34" s="91">
        <f t="shared" si="0"/>
        <v>1.2E-2</v>
      </c>
      <c r="D34" s="92">
        <f t="shared" si="1"/>
        <v>55289.64</v>
      </c>
    </row>
    <row r="35" spans="1:4" s="52" customFormat="1" ht="18.75" customHeight="1">
      <c r="A35" s="96" t="s">
        <v>75</v>
      </c>
      <c r="B35" s="97">
        <f>SUM(B9:B34)</f>
        <v>1073007413.6428822</v>
      </c>
      <c r="C35" s="98">
        <v>1.2E-2</v>
      </c>
      <c r="D35" s="79">
        <f>SUM(D9:D34)</f>
        <v>12876088.963714583</v>
      </c>
    </row>
    <row r="37" spans="1:4">
      <c r="B37" s="99"/>
    </row>
  </sheetData>
  <conditionalFormatting sqref="D9:D34">
    <cfRule type="expression" dxfId="11" priority="1" stopIfTrue="1">
      <formula>ISBLANK(D9)</formula>
    </cfRule>
  </conditionalFormatting>
  <conditionalFormatting sqref="B9:C34 C35">
    <cfRule type="expression" dxfId="10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2" customWidth="1"/>
    <col min="2" max="2" width="20.85546875" style="2" customWidth="1"/>
    <col min="3" max="3" width="22.85546875" style="2" customWidth="1"/>
    <col min="4" max="4" width="21.85546875" style="2" customWidth="1"/>
    <col min="5" max="5" width="6.85546875" style="2" customWidth="1"/>
    <col min="6" max="6" width="16.85546875" style="2" customWidth="1"/>
    <col min="7" max="7" width="9.140625" style="2" customWidth="1"/>
    <col min="8" max="16384" width="9.140625" style="2"/>
  </cols>
  <sheetData>
    <row r="1" spans="1:7" ht="27.75" customHeight="1">
      <c r="A1" s="58" t="str">
        <f>"Bénéfices des personnes morales "&amp;Info!C31</f>
        <v>Bénéfices des personnes morales 2003</v>
      </c>
      <c r="B1" s="58"/>
      <c r="C1" s="58"/>
      <c r="D1" s="58"/>
      <c r="E1" s="59"/>
    </row>
    <row r="2" spans="1:7" ht="15.75" customHeight="1">
      <c r="A2" s="100" t="str">
        <f>Info!A4</f>
        <v>Année de référence 2008</v>
      </c>
      <c r="B2" s="101"/>
      <c r="C2" s="81"/>
      <c r="D2" s="31"/>
      <c r="E2" s="31"/>
    </row>
    <row r="3" spans="1:7" ht="18.75" customHeight="1">
      <c r="D3" s="19" t="str">
        <f>Info!$C$28</f>
        <v>FA_2008_20120424</v>
      </c>
      <c r="G3" s="19"/>
    </row>
    <row r="4" spans="1:7" s="20" customFormat="1">
      <c r="A4" s="83" t="s">
        <v>24</v>
      </c>
      <c r="B4" s="23" t="s">
        <v>78</v>
      </c>
      <c r="C4" s="23" t="s">
        <v>25</v>
      </c>
      <c r="D4" s="84" t="s">
        <v>26</v>
      </c>
    </row>
    <row r="5" spans="1:7" s="25" customFormat="1" ht="11.25" customHeight="1">
      <c r="A5" s="27" t="s">
        <v>33</v>
      </c>
      <c r="B5" s="28"/>
      <c r="C5" s="28"/>
      <c r="D5" s="30" t="s">
        <v>84</v>
      </c>
    </row>
    <row r="6" spans="1:7" ht="42.75" customHeight="1">
      <c r="A6" s="102"/>
      <c r="B6" s="103" t="s">
        <v>85</v>
      </c>
      <c r="C6" s="103" t="s">
        <v>86</v>
      </c>
      <c r="D6" s="104" t="s">
        <v>87</v>
      </c>
    </row>
    <row r="7" spans="1:7" s="36" customFormat="1" ht="11.25" customHeight="1">
      <c r="A7" s="38" t="s">
        <v>77</v>
      </c>
      <c r="B7" s="39" t="s">
        <v>44</v>
      </c>
      <c r="C7" s="39" t="s">
        <v>44</v>
      </c>
      <c r="D7" s="105"/>
    </row>
    <row r="8" spans="1:7" s="106" customFormat="1">
      <c r="A8" s="86" t="s">
        <v>46</v>
      </c>
      <c r="B8" s="41" t="s">
        <v>47</v>
      </c>
      <c r="C8" s="41" t="s">
        <v>47</v>
      </c>
      <c r="D8" s="40" t="s">
        <v>47</v>
      </c>
      <c r="F8" s="107" t="s">
        <v>88</v>
      </c>
      <c r="G8" s="108"/>
    </row>
    <row r="9" spans="1:7">
      <c r="A9" s="42" t="s">
        <v>49</v>
      </c>
      <c r="B9" s="43">
        <v>8980192.9000000004</v>
      </c>
      <c r="C9" s="43">
        <v>188760.6692</v>
      </c>
      <c r="D9" s="109">
        <f t="shared" ref="D9:D34" si="0">B9+C9</f>
        <v>9168953.5691999998</v>
      </c>
      <c r="F9" s="110" t="s">
        <v>89</v>
      </c>
      <c r="G9" s="111">
        <v>2.4E-2</v>
      </c>
    </row>
    <row r="10" spans="1:7">
      <c r="A10" s="46" t="s">
        <v>50</v>
      </c>
      <c r="B10" s="47">
        <v>3145823</v>
      </c>
      <c r="C10" s="47">
        <v>197909.1482</v>
      </c>
      <c r="D10" s="112">
        <f t="shared" si="0"/>
        <v>3343732.1482000002</v>
      </c>
      <c r="F10" s="110" t="s">
        <v>90</v>
      </c>
      <c r="G10" s="111">
        <v>7.2999999999999995E-2</v>
      </c>
    </row>
    <row r="11" spans="1:7">
      <c r="A11" s="49" t="s">
        <v>51</v>
      </c>
      <c r="B11" s="50">
        <v>988514.9</v>
      </c>
      <c r="C11" s="50">
        <v>174383.6568</v>
      </c>
      <c r="D11" s="113">
        <f t="shared" si="0"/>
        <v>1162898.5567999999</v>
      </c>
      <c r="F11" s="110" t="s">
        <v>91</v>
      </c>
      <c r="G11" s="111">
        <v>0.17</v>
      </c>
    </row>
    <row r="12" spans="1:7">
      <c r="A12" s="46" t="s">
        <v>52</v>
      </c>
      <c r="B12" s="47">
        <v>112818.7</v>
      </c>
      <c r="C12" s="47">
        <v>385.70150000000001</v>
      </c>
      <c r="D12" s="112">
        <f t="shared" si="0"/>
        <v>113204.40149999999</v>
      </c>
      <c r="F12" s="114" t="s">
        <v>92</v>
      </c>
      <c r="G12" s="115">
        <v>1</v>
      </c>
    </row>
    <row r="13" spans="1:7">
      <c r="A13" s="49" t="s">
        <v>53</v>
      </c>
      <c r="B13" s="50">
        <v>543259.19999999995</v>
      </c>
      <c r="C13" s="50">
        <v>123575.8665</v>
      </c>
      <c r="D13" s="113">
        <f t="shared" si="0"/>
        <v>666835.06649999996</v>
      </c>
    </row>
    <row r="14" spans="1:7">
      <c r="A14" s="46" t="s">
        <v>54</v>
      </c>
      <c r="B14" s="47">
        <v>41981.4</v>
      </c>
      <c r="C14" s="47">
        <v>1886.0355999999999</v>
      </c>
      <c r="D14" s="112">
        <f t="shared" si="0"/>
        <v>43867.435600000004</v>
      </c>
    </row>
    <row r="15" spans="1:7">
      <c r="A15" s="49" t="s">
        <v>55</v>
      </c>
      <c r="B15" s="50">
        <v>147519.5</v>
      </c>
      <c r="C15" s="50">
        <v>12495.9113</v>
      </c>
      <c r="D15" s="113">
        <f t="shared" si="0"/>
        <v>160015.41130000001</v>
      </c>
    </row>
    <row r="16" spans="1:7">
      <c r="A16" s="46" t="s">
        <v>56</v>
      </c>
      <c r="B16" s="47">
        <v>68803.5</v>
      </c>
      <c r="C16" s="47">
        <v>26092.750599999999</v>
      </c>
      <c r="D16" s="112">
        <f t="shared" si="0"/>
        <v>94896.250599999999</v>
      </c>
    </row>
    <row r="17" spans="1:4">
      <c r="A17" s="49" t="s">
        <v>57</v>
      </c>
      <c r="B17" s="50">
        <v>1266853</v>
      </c>
      <c r="C17" s="50">
        <v>874082.93030000001</v>
      </c>
      <c r="D17" s="113">
        <f t="shared" si="0"/>
        <v>2140935.9303000001</v>
      </c>
    </row>
    <row r="18" spans="1:4">
      <c r="A18" s="46" t="s">
        <v>58</v>
      </c>
      <c r="B18" s="47">
        <v>943924</v>
      </c>
      <c r="C18" s="47">
        <v>88526.397700000001</v>
      </c>
      <c r="D18" s="112">
        <f t="shared" si="0"/>
        <v>1032450.3977</v>
      </c>
    </row>
    <row r="19" spans="1:4">
      <c r="A19" s="49" t="s">
        <v>59</v>
      </c>
      <c r="B19" s="50">
        <v>684637.2</v>
      </c>
      <c r="C19" s="50">
        <v>10843.034900000001</v>
      </c>
      <c r="D19" s="113">
        <f t="shared" si="0"/>
        <v>695480.23489999992</v>
      </c>
    </row>
    <row r="20" spans="1:4">
      <c r="A20" s="46" t="s">
        <v>60</v>
      </c>
      <c r="B20" s="47">
        <v>2020323</v>
      </c>
      <c r="C20" s="47">
        <v>100449.97870000001</v>
      </c>
      <c r="D20" s="112">
        <f t="shared" si="0"/>
        <v>2120772.9786999999</v>
      </c>
    </row>
    <row r="21" spans="1:4">
      <c r="A21" s="49" t="s">
        <v>61</v>
      </c>
      <c r="B21" s="50">
        <v>868586.8</v>
      </c>
      <c r="C21" s="50">
        <v>46634.9925</v>
      </c>
      <c r="D21" s="113">
        <f t="shared" si="0"/>
        <v>915221.7925000001</v>
      </c>
    </row>
    <row r="22" spans="1:4">
      <c r="A22" s="46" t="s">
        <v>62</v>
      </c>
      <c r="B22" s="47">
        <v>356957.7</v>
      </c>
      <c r="C22" s="47">
        <v>175509.30549999999</v>
      </c>
      <c r="D22" s="112">
        <f t="shared" si="0"/>
        <v>532467.00549999997</v>
      </c>
    </row>
    <row r="23" spans="1:4">
      <c r="A23" s="49" t="s">
        <v>63</v>
      </c>
      <c r="B23" s="50">
        <v>117891.9</v>
      </c>
      <c r="C23" s="50">
        <v>338.63799999999998</v>
      </c>
      <c r="D23" s="113">
        <f t="shared" si="0"/>
        <v>118230.538</v>
      </c>
    </row>
    <row r="24" spans="1:4">
      <c r="A24" s="46" t="s">
        <v>64</v>
      </c>
      <c r="B24" s="47">
        <v>42018.2</v>
      </c>
      <c r="C24" s="47">
        <v>1271.5378000000001</v>
      </c>
      <c r="D24" s="112">
        <f t="shared" si="0"/>
        <v>43289.737799999995</v>
      </c>
    </row>
    <row r="25" spans="1:4">
      <c r="A25" s="49" t="s">
        <v>65</v>
      </c>
      <c r="B25" s="50">
        <v>1327735.3999999999</v>
      </c>
      <c r="C25" s="50">
        <v>19059.060099999999</v>
      </c>
      <c r="D25" s="113">
        <f t="shared" si="0"/>
        <v>1346794.4600999998</v>
      </c>
    </row>
    <row r="26" spans="1:4">
      <c r="A26" s="46" t="s">
        <v>66</v>
      </c>
      <c r="B26" s="47">
        <v>497955.1</v>
      </c>
      <c r="C26" s="47">
        <v>24582.613099999999</v>
      </c>
      <c r="D26" s="112">
        <f t="shared" si="0"/>
        <v>522537.71309999999</v>
      </c>
    </row>
    <row r="27" spans="1:4">
      <c r="A27" s="49" t="s">
        <v>67</v>
      </c>
      <c r="B27" s="50">
        <v>1722381.6</v>
      </c>
      <c r="C27" s="50">
        <v>158319.44990000001</v>
      </c>
      <c r="D27" s="113">
        <f t="shared" si="0"/>
        <v>1880701.0499</v>
      </c>
    </row>
    <row r="28" spans="1:4">
      <c r="A28" s="46" t="s">
        <v>68</v>
      </c>
      <c r="B28" s="47">
        <v>624824.1</v>
      </c>
      <c r="C28" s="47">
        <v>6773.9700999999995</v>
      </c>
      <c r="D28" s="112">
        <f t="shared" si="0"/>
        <v>631598.07010000001</v>
      </c>
    </row>
    <row r="29" spans="1:4">
      <c r="A29" s="49" t="s">
        <v>69</v>
      </c>
      <c r="B29" s="50">
        <v>1667492.8</v>
      </c>
      <c r="C29" s="50">
        <v>82556.061300000001</v>
      </c>
      <c r="D29" s="113">
        <f t="shared" si="0"/>
        <v>1750048.8613</v>
      </c>
    </row>
    <row r="30" spans="1:4">
      <c r="A30" s="46" t="s">
        <v>70</v>
      </c>
      <c r="B30" s="47">
        <v>2265037.7999999998</v>
      </c>
      <c r="C30" s="47">
        <v>178619.2267</v>
      </c>
      <c r="D30" s="112">
        <f t="shared" si="0"/>
        <v>2443657.0266999998</v>
      </c>
    </row>
    <row r="31" spans="1:4">
      <c r="A31" s="49" t="s">
        <v>71</v>
      </c>
      <c r="B31" s="50">
        <v>555361.5</v>
      </c>
      <c r="C31" s="50">
        <v>1229.7074</v>
      </c>
      <c r="D31" s="113">
        <f t="shared" si="0"/>
        <v>556591.20739999996</v>
      </c>
    </row>
    <row r="32" spans="1:4">
      <c r="A32" s="46" t="s">
        <v>72</v>
      </c>
      <c r="B32" s="47">
        <v>1258607.6000000001</v>
      </c>
      <c r="C32" s="47">
        <v>72930.8747</v>
      </c>
      <c r="D32" s="112">
        <f t="shared" si="0"/>
        <v>1331538.4747000001</v>
      </c>
    </row>
    <row r="33" spans="1:6">
      <c r="A33" s="49" t="s">
        <v>73</v>
      </c>
      <c r="B33" s="50">
        <v>4750332.5</v>
      </c>
      <c r="C33" s="50">
        <v>295290.33880000003</v>
      </c>
      <c r="D33" s="113">
        <f t="shared" si="0"/>
        <v>5045622.8388</v>
      </c>
    </row>
    <row r="34" spans="1:6">
      <c r="A34" s="116" t="s">
        <v>74</v>
      </c>
      <c r="B34" s="47">
        <v>268243.8</v>
      </c>
      <c r="C34" s="47">
        <v>472.8426</v>
      </c>
      <c r="D34" s="112">
        <f t="shared" si="0"/>
        <v>268716.64259999996</v>
      </c>
    </row>
    <row r="35" spans="1:6" s="52" customFormat="1">
      <c r="A35" s="54" t="s">
        <v>75</v>
      </c>
      <c r="B35" s="117">
        <f>SUM(B9:B34)</f>
        <v>35268077.100000001</v>
      </c>
      <c r="C35" s="117">
        <f>SUM(C9:C34)</f>
        <v>2862980.6998000005</v>
      </c>
      <c r="D35" s="56">
        <f>SUM(D9:D34)</f>
        <v>38131057.799800001</v>
      </c>
      <c r="F35" s="2"/>
    </row>
  </sheetData>
  <conditionalFormatting sqref="G9:G12 B6:C34 A6">
    <cfRule type="expression" dxfId="9" priority="1" stopIfTrue="1">
      <formula>ISBLANK(A1073741823)</formula>
    </cfRule>
  </conditionalFormatting>
  <conditionalFormatting sqref="G9:G12">
    <cfRule type="expression" dxfId="8" priority="2" stopIfTrue="1">
      <formula>ISBLANK(G9)</formula>
    </cfRule>
  </conditionalFormatting>
  <conditionalFormatting sqref="B9:C34">
    <cfRule type="expression" dxfId="7" priority="3" stopIfTrue="1">
      <formula>ISBLANK(A1073741823)</formula>
    </cfRule>
  </conditionalFormatting>
  <conditionalFormatting sqref="B9:C34">
    <cfRule type="expression" dxfId="6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>
      <selection activeCell="B2" sqref="B2"/>
    </sheetView>
  </sheetViews>
  <sheetFormatPr baseColWidth="10" defaultColWidth="9.140625" defaultRowHeight="12.75"/>
  <cols>
    <col min="1" max="1" width="1.42578125" style="2" customWidth="1"/>
    <col min="2" max="2" width="16.7109375" style="2" customWidth="1"/>
    <col min="3" max="5" width="14.28515625" style="2" customWidth="1"/>
    <col min="6" max="6" width="18.7109375" style="2" customWidth="1"/>
    <col min="7" max="7" width="19.7109375" style="2" customWidth="1"/>
    <col min="8" max="8" width="14" style="2" customWidth="1"/>
    <col min="9" max="9" width="15.7109375" style="2" customWidth="1"/>
  </cols>
  <sheetData>
    <row r="1" spans="1:9" ht="28.5" customHeight="1">
      <c r="A1" s="14"/>
      <c r="B1" s="15" t="str">
        <f>"Répartitions fiscale "&amp;Info!C31</f>
        <v>Répartitions fiscale 2003</v>
      </c>
      <c r="C1" s="118"/>
      <c r="D1" s="119"/>
      <c r="E1" s="18" t="str">
        <f>Info!A4</f>
        <v>Année de référence 2008</v>
      </c>
      <c r="I1" s="19" t="str">
        <f>Info!$C$28</f>
        <v>FA_2008_20120424</v>
      </c>
    </row>
    <row r="2" spans="1:9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4" t="s">
        <v>31</v>
      </c>
    </row>
    <row r="3" spans="1:9" s="2" customFormat="1">
      <c r="A3" s="122"/>
      <c r="B3" s="123" t="s">
        <v>33</v>
      </c>
      <c r="C3" s="28"/>
      <c r="D3" s="28"/>
      <c r="E3" s="28" t="s">
        <v>93</v>
      </c>
      <c r="F3" s="28"/>
      <c r="G3" s="28"/>
      <c r="H3" s="28" t="s">
        <v>94</v>
      </c>
      <c r="I3" s="30" t="s">
        <v>95</v>
      </c>
    </row>
    <row r="4" spans="1:9" ht="40.5" customHeight="1">
      <c r="A4" s="124"/>
      <c r="B4" s="125"/>
      <c r="C4" s="33" t="s">
        <v>96</v>
      </c>
      <c r="D4" s="33" t="s">
        <v>97</v>
      </c>
      <c r="E4" s="33" t="s">
        <v>98</v>
      </c>
      <c r="F4" s="33" t="s">
        <v>99</v>
      </c>
      <c r="G4" s="33" t="s">
        <v>100</v>
      </c>
      <c r="H4" s="33" t="s">
        <v>101</v>
      </c>
      <c r="I4" s="35" t="s">
        <v>102</v>
      </c>
    </row>
    <row r="5" spans="1:9">
      <c r="A5" s="124"/>
      <c r="B5" s="41" t="s">
        <v>77</v>
      </c>
      <c r="C5" s="39" t="s">
        <v>44</v>
      </c>
      <c r="D5" s="39" t="s">
        <v>44</v>
      </c>
      <c r="E5" s="39"/>
      <c r="F5" s="39" t="s">
        <v>44</v>
      </c>
      <c r="G5" s="39" t="s">
        <v>103</v>
      </c>
      <c r="H5" s="39"/>
      <c r="I5" s="85"/>
    </row>
    <row r="6" spans="1:9" s="36" customFormat="1" ht="11.25" customHeight="1">
      <c r="A6" s="126"/>
      <c r="B6" s="127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0" t="s">
        <v>47</v>
      </c>
    </row>
    <row r="7" spans="1:9">
      <c r="A7" s="124"/>
      <c r="B7" s="128" t="s">
        <v>49</v>
      </c>
      <c r="C7" s="43">
        <v>64357.7814</v>
      </c>
      <c r="D7" s="43">
        <v>12433.634</v>
      </c>
      <c r="E7" s="129">
        <f t="shared" ref="E7:E32" si="0">D7-C7</f>
        <v>-51924.147400000002</v>
      </c>
      <c r="F7" s="43">
        <v>2619258.21532857</v>
      </c>
      <c r="G7" s="129">
        <f>PP!J7+RIS!C7+PM!D9</f>
        <v>38666998.272248</v>
      </c>
      <c r="H7" s="130">
        <f t="shared" ref="H7:H33" si="1">G7/F7</f>
        <v>14.762575925488683</v>
      </c>
      <c r="I7" s="131">
        <f t="shared" ref="I7:I32" si="2">E7*H7</f>
        <v>-766534.16835876578</v>
      </c>
    </row>
    <row r="8" spans="1:9">
      <c r="A8" s="124"/>
      <c r="B8" s="132" t="s">
        <v>50</v>
      </c>
      <c r="C8" s="47">
        <v>3991.4070000000002</v>
      </c>
      <c r="D8" s="47">
        <v>8311.0837499999998</v>
      </c>
      <c r="E8" s="133">
        <f t="shared" si="0"/>
        <v>4319.6767499999996</v>
      </c>
      <c r="F8" s="47">
        <v>1232675.12185714</v>
      </c>
      <c r="G8" s="133">
        <f>PP!J8+RIS!C8+PM!D10</f>
        <v>18125911.023632001</v>
      </c>
      <c r="H8" s="134">
        <f t="shared" si="1"/>
        <v>14.704532201739925</v>
      </c>
      <c r="I8" s="135">
        <f t="shared" si="2"/>
        <v>63518.825871482259</v>
      </c>
    </row>
    <row r="9" spans="1:9">
      <c r="A9" s="124"/>
      <c r="B9" s="31" t="s">
        <v>51</v>
      </c>
      <c r="C9" s="50">
        <v>382.65</v>
      </c>
      <c r="D9" s="50">
        <v>3558.7316000000001</v>
      </c>
      <c r="E9" s="136">
        <f t="shared" si="0"/>
        <v>3176.0816</v>
      </c>
      <c r="F9" s="50">
        <v>402351.70257142902</v>
      </c>
      <c r="G9" s="136">
        <f>PP!J9+RIS!C9+PM!D11</f>
        <v>6595080.6636460014</v>
      </c>
      <c r="H9" s="137">
        <f t="shared" si="1"/>
        <v>16.391332810317074</v>
      </c>
      <c r="I9" s="138">
        <f t="shared" si="2"/>
        <v>52060.210538324347</v>
      </c>
    </row>
    <row r="10" spans="1:9">
      <c r="A10" s="124"/>
      <c r="B10" s="132" t="s">
        <v>52</v>
      </c>
      <c r="C10" s="47">
        <v>37.007849999999998</v>
      </c>
      <c r="D10" s="47">
        <v>152.73224999999999</v>
      </c>
      <c r="E10" s="133">
        <f t="shared" si="0"/>
        <v>115.7244</v>
      </c>
      <c r="F10" s="47">
        <v>26684.9136428571</v>
      </c>
      <c r="G10" s="133">
        <f>PP!J10+RIS!C10+PM!D12</f>
        <v>542185.47823799995</v>
      </c>
      <c r="H10" s="134">
        <f t="shared" si="1"/>
        <v>20.318052570619045</v>
      </c>
      <c r="I10" s="135">
        <f t="shared" si="2"/>
        <v>2351.2944429033469</v>
      </c>
    </row>
    <row r="11" spans="1:9">
      <c r="A11" s="124"/>
      <c r="B11" s="31" t="s">
        <v>53</v>
      </c>
      <c r="C11" s="50">
        <v>162.779</v>
      </c>
      <c r="D11" s="50">
        <v>1016.5354</v>
      </c>
      <c r="E11" s="136">
        <f t="shared" si="0"/>
        <v>853.75639999999999</v>
      </c>
      <c r="F11" s="50">
        <v>311465.069314286</v>
      </c>
      <c r="G11" s="136">
        <f>PP!J11+RIS!C11+PM!D13</f>
        <v>3981450.8485424407</v>
      </c>
      <c r="H11" s="137">
        <f t="shared" si="1"/>
        <v>12.782977100154143</v>
      </c>
      <c r="I11" s="138">
        <f t="shared" si="2"/>
        <v>10913.54851031004</v>
      </c>
    </row>
    <row r="12" spans="1:9">
      <c r="A12" s="124"/>
      <c r="B12" s="132" t="s">
        <v>54</v>
      </c>
      <c r="C12" s="47">
        <v>83.784999999999997</v>
      </c>
      <c r="D12" s="47">
        <v>227.87110000000001</v>
      </c>
      <c r="E12" s="133">
        <f t="shared" si="0"/>
        <v>144.08610000000002</v>
      </c>
      <c r="F12" s="47">
        <v>30403.002457142898</v>
      </c>
      <c r="G12" s="133">
        <f>PP!J12+RIS!C12+PM!D14</f>
        <v>533641.02104562998</v>
      </c>
      <c r="H12" s="134">
        <f t="shared" si="1"/>
        <v>17.552247407073313</v>
      </c>
      <c r="I12" s="135">
        <f t="shared" si="2"/>
        <v>2529.0348751203064</v>
      </c>
    </row>
    <row r="13" spans="1:9">
      <c r="A13" s="124"/>
      <c r="B13" s="31" t="s">
        <v>55</v>
      </c>
      <c r="C13" s="50">
        <v>91.665000000000006</v>
      </c>
      <c r="D13" s="50">
        <v>480.137</v>
      </c>
      <c r="E13" s="136">
        <f t="shared" si="0"/>
        <v>388.47199999999998</v>
      </c>
      <c r="F13" s="50">
        <v>82570.600099999996</v>
      </c>
      <c r="G13" s="136">
        <f>PP!J13+RIS!C13+PM!D15</f>
        <v>1126153.5047229999</v>
      </c>
      <c r="H13" s="137">
        <f t="shared" si="1"/>
        <v>13.638674096580775</v>
      </c>
      <c r="I13" s="138">
        <f t="shared" si="2"/>
        <v>5298.2430036469268</v>
      </c>
    </row>
    <row r="14" spans="1:9">
      <c r="A14" s="124"/>
      <c r="B14" s="132" t="s">
        <v>56</v>
      </c>
      <c r="C14" s="47">
        <v>499.87605000000002</v>
      </c>
      <c r="D14" s="47">
        <v>780.54525000000001</v>
      </c>
      <c r="E14" s="133">
        <f t="shared" si="0"/>
        <v>280.66919999999999</v>
      </c>
      <c r="F14" s="47">
        <v>66128.212857142906</v>
      </c>
      <c r="G14" s="133">
        <f>PP!J14+RIS!C14+PM!D16</f>
        <v>633718.28479295003</v>
      </c>
      <c r="H14" s="134">
        <f t="shared" si="1"/>
        <v>9.5831757341147963</v>
      </c>
      <c r="I14" s="135">
        <f t="shared" si="2"/>
        <v>2689.7022667534125</v>
      </c>
    </row>
    <row r="15" spans="1:9">
      <c r="A15" s="124"/>
      <c r="B15" s="31" t="s">
        <v>57</v>
      </c>
      <c r="C15" s="50">
        <v>3118.7339999999999</v>
      </c>
      <c r="D15" s="50">
        <v>2267.6896999999999</v>
      </c>
      <c r="E15" s="136">
        <f t="shared" si="0"/>
        <v>-851.04430000000002</v>
      </c>
      <c r="F15" s="50">
        <v>719018.88467142906</v>
      </c>
      <c r="G15" s="136">
        <f>PP!J15+RIS!C15+PM!D17</f>
        <v>5367389.3033670001</v>
      </c>
      <c r="H15" s="137">
        <f t="shared" si="1"/>
        <v>7.4648794597651529</v>
      </c>
      <c r="I15" s="138">
        <f t="shared" si="2"/>
        <v>-6352.9431144202126</v>
      </c>
    </row>
    <row r="16" spans="1:9">
      <c r="A16" s="124"/>
      <c r="B16" s="132" t="s">
        <v>58</v>
      </c>
      <c r="C16" s="47">
        <v>1379.40905</v>
      </c>
      <c r="D16" s="47">
        <v>2510.4665500000001</v>
      </c>
      <c r="E16" s="133">
        <f t="shared" si="0"/>
        <v>1131.0575000000001</v>
      </c>
      <c r="F16" s="47">
        <v>309624.26872857101</v>
      </c>
      <c r="G16" s="133">
        <f>PP!J16+RIS!C16+PM!D18</f>
        <v>4799277.1637302497</v>
      </c>
      <c r="H16" s="134">
        <f t="shared" si="1"/>
        <v>15.500326196773313</v>
      </c>
      <c r="I16" s="135">
        <f t="shared" si="2"/>
        <v>17531.760197306932</v>
      </c>
    </row>
    <row r="17" spans="1:9">
      <c r="A17" s="124"/>
      <c r="B17" s="31" t="s">
        <v>59</v>
      </c>
      <c r="C17" s="50">
        <v>3258.7719999999999</v>
      </c>
      <c r="D17" s="50">
        <v>1872.8116</v>
      </c>
      <c r="E17" s="136">
        <f t="shared" si="0"/>
        <v>-1385.9603999999999</v>
      </c>
      <c r="F17" s="50">
        <v>232332.473214286</v>
      </c>
      <c r="G17" s="136">
        <f>PP!J17+RIS!C17+PM!D19</f>
        <v>4708659.1912930002</v>
      </c>
      <c r="H17" s="137">
        <f t="shared" si="1"/>
        <v>20.266900817390631</v>
      </c>
      <c r="I17" s="138">
        <f t="shared" si="2"/>
        <v>-28089.121963631045</v>
      </c>
    </row>
    <row r="18" spans="1:9">
      <c r="A18" s="124"/>
      <c r="B18" s="132" t="s">
        <v>60</v>
      </c>
      <c r="C18" s="47">
        <v>2656.45685</v>
      </c>
      <c r="D18" s="47">
        <v>14535.380450000001</v>
      </c>
      <c r="E18" s="133">
        <f t="shared" si="0"/>
        <v>11878.9236</v>
      </c>
      <c r="F18" s="47">
        <v>571975.67632857105</v>
      </c>
      <c r="G18" s="133">
        <f>PP!J18+RIS!C18+PM!D20</f>
        <v>6606447.7104006996</v>
      </c>
      <c r="H18" s="134">
        <f t="shared" si="1"/>
        <v>11.550224920063961</v>
      </c>
      <c r="I18" s="135">
        <f t="shared" si="2"/>
        <v>137204.2393882559</v>
      </c>
    </row>
    <row r="19" spans="1:9">
      <c r="A19" s="124"/>
      <c r="B19" s="31" t="s">
        <v>61</v>
      </c>
      <c r="C19" s="50">
        <v>6732.2569999999996</v>
      </c>
      <c r="D19" s="50">
        <v>2728.2147</v>
      </c>
      <c r="E19" s="136">
        <f t="shared" si="0"/>
        <v>-4004.0422999999996</v>
      </c>
      <c r="F19" s="50">
        <v>397220</v>
      </c>
      <c r="G19" s="136">
        <f>PP!J19+RIS!C19+PM!D21</f>
        <v>6946652.0078810006</v>
      </c>
      <c r="H19" s="137">
        <f t="shared" si="1"/>
        <v>17.488172820807112</v>
      </c>
      <c r="I19" s="138">
        <f t="shared" si="2"/>
        <v>-70023.383724221989</v>
      </c>
    </row>
    <row r="20" spans="1:9">
      <c r="A20" s="124"/>
      <c r="B20" s="132" t="s">
        <v>62</v>
      </c>
      <c r="C20" s="47">
        <v>295.11200000000002</v>
      </c>
      <c r="D20" s="47">
        <v>907.94354999999996</v>
      </c>
      <c r="E20" s="133">
        <f t="shared" si="0"/>
        <v>612.83154999999988</v>
      </c>
      <c r="F20" s="47">
        <v>179861.519471429</v>
      </c>
      <c r="G20" s="133">
        <f>PP!J20+RIS!C20+PM!D22</f>
        <v>1774426.5378533499</v>
      </c>
      <c r="H20" s="134">
        <f t="shared" si="1"/>
        <v>9.8655151088903015</v>
      </c>
      <c r="I20" s="135">
        <f t="shared" si="2"/>
        <v>6045.898915729661</v>
      </c>
    </row>
    <row r="21" spans="1:9">
      <c r="A21" s="124"/>
      <c r="B21" s="31" t="s">
        <v>63</v>
      </c>
      <c r="C21" s="50">
        <v>297.32499999999999</v>
      </c>
      <c r="D21" s="50">
        <v>893.81795</v>
      </c>
      <c r="E21" s="136">
        <f t="shared" si="0"/>
        <v>596.49295000000006</v>
      </c>
      <c r="F21" s="50">
        <v>60131.688728571396</v>
      </c>
      <c r="G21" s="136">
        <f>PP!J21+RIS!C21+PM!D23</f>
        <v>976661.93139304989</v>
      </c>
      <c r="H21" s="137">
        <f t="shared" si="1"/>
        <v>16.242050606654455</v>
      </c>
      <c r="I21" s="138">
        <f t="shared" si="2"/>
        <v>9688.268680412606</v>
      </c>
    </row>
    <row r="22" spans="1:9">
      <c r="A22" s="124"/>
      <c r="B22" s="132" t="s">
        <v>64</v>
      </c>
      <c r="C22" s="47">
        <v>82.314750000000004</v>
      </c>
      <c r="D22" s="47">
        <v>99.017049999999998</v>
      </c>
      <c r="E22" s="133">
        <f t="shared" si="0"/>
        <v>16.702299999999994</v>
      </c>
      <c r="F22" s="47">
        <v>19368.508857142901</v>
      </c>
      <c r="G22" s="133">
        <f>PP!J22+RIS!C22+PM!D24</f>
        <v>281304.39145121997</v>
      </c>
      <c r="H22" s="134">
        <f t="shared" si="1"/>
        <v>14.523802194895241</v>
      </c>
      <c r="I22" s="135">
        <f t="shared" si="2"/>
        <v>242.58090139979871</v>
      </c>
    </row>
    <row r="23" spans="1:9">
      <c r="A23" s="124"/>
      <c r="B23" s="31" t="s">
        <v>65</v>
      </c>
      <c r="C23" s="50">
        <v>2660.1844500000002</v>
      </c>
      <c r="D23" s="50">
        <v>5867.8346000000001</v>
      </c>
      <c r="E23" s="136">
        <f t="shared" si="0"/>
        <v>3207.6501499999999</v>
      </c>
      <c r="F23" s="50">
        <v>464898.53484285699</v>
      </c>
      <c r="G23" s="136">
        <f>PP!J23+RIS!C23+PM!D25</f>
        <v>8597769.6478553601</v>
      </c>
      <c r="H23" s="137">
        <f t="shared" si="1"/>
        <v>18.493862646311719</v>
      </c>
      <c r="I23" s="138">
        <f t="shared" si="2"/>
        <v>59321.841291521181</v>
      </c>
    </row>
    <row r="24" spans="1:9">
      <c r="A24" s="124"/>
      <c r="B24" s="132" t="s">
        <v>66</v>
      </c>
      <c r="C24" s="47">
        <v>980.53044999999997</v>
      </c>
      <c r="D24" s="47">
        <v>3314.9157500000001</v>
      </c>
      <c r="E24" s="133">
        <f t="shared" si="0"/>
        <v>2334.3852999999999</v>
      </c>
      <c r="F24" s="47">
        <v>184793.14249999999</v>
      </c>
      <c r="G24" s="133">
        <f>PP!J24+RIS!C24+PM!D26</f>
        <v>3701042.8406037162</v>
      </c>
      <c r="H24" s="134">
        <f t="shared" si="1"/>
        <v>20.02803129236095</v>
      </c>
      <c r="I24" s="135">
        <f t="shared" si="2"/>
        <v>46753.141836827403</v>
      </c>
    </row>
    <row r="25" spans="1:9">
      <c r="A25" s="124"/>
      <c r="B25" s="31" t="s">
        <v>67</v>
      </c>
      <c r="C25" s="50">
        <v>5007.2080999999998</v>
      </c>
      <c r="D25" s="50">
        <v>7558.9106000000002</v>
      </c>
      <c r="E25" s="136">
        <f t="shared" si="0"/>
        <v>2551.7025000000003</v>
      </c>
      <c r="F25" s="50">
        <v>622458.54207142803</v>
      </c>
      <c r="G25" s="136">
        <f>PP!J25+RIS!C25+PM!D27</f>
        <v>12449975.859345239</v>
      </c>
      <c r="H25" s="137">
        <f t="shared" si="1"/>
        <v>20.001293287604341</v>
      </c>
      <c r="I25" s="138">
        <f t="shared" si="2"/>
        <v>51037.35008521322</v>
      </c>
    </row>
    <row r="26" spans="1:9">
      <c r="A26" s="124"/>
      <c r="B26" s="132" t="s">
        <v>68</v>
      </c>
      <c r="C26" s="47">
        <v>959.90499999999997</v>
      </c>
      <c r="D26" s="47">
        <v>1532.1900499999999</v>
      </c>
      <c r="E26" s="133">
        <f t="shared" si="0"/>
        <v>572.28504999999996</v>
      </c>
      <c r="F26" s="47">
        <v>208161.390757143</v>
      </c>
      <c r="G26" s="133">
        <f>PP!J26+RIS!C26+PM!D28</f>
        <v>4110309.9629899496</v>
      </c>
      <c r="H26" s="134">
        <f t="shared" si="1"/>
        <v>19.745784499419258</v>
      </c>
      <c r="I26" s="135">
        <f t="shared" si="2"/>
        <v>11300.217269539375</v>
      </c>
    </row>
    <row r="27" spans="1:9">
      <c r="A27" s="124"/>
      <c r="B27" s="31" t="s">
        <v>69</v>
      </c>
      <c r="C27" s="50">
        <v>1442.7149999999999</v>
      </c>
      <c r="D27" s="50">
        <v>12848.681500000001</v>
      </c>
      <c r="E27" s="136">
        <f t="shared" si="0"/>
        <v>11405.9665</v>
      </c>
      <c r="F27" s="50">
        <v>522363.32748571399</v>
      </c>
      <c r="G27" s="136">
        <f>PP!J27+RIS!C27+PM!D29</f>
        <v>7696943.1492999997</v>
      </c>
      <c r="H27" s="137">
        <f t="shared" si="1"/>
        <v>14.734845928690318</v>
      </c>
      <c r="I27" s="138">
        <f t="shared" si="2"/>
        <v>168065.15904530315</v>
      </c>
    </row>
    <row r="28" spans="1:9">
      <c r="A28" s="124"/>
      <c r="B28" s="132" t="s">
        <v>70</v>
      </c>
      <c r="C28" s="47">
        <v>1338.4476500000001</v>
      </c>
      <c r="D28" s="47">
        <v>14909.66855</v>
      </c>
      <c r="E28" s="133">
        <f t="shared" si="0"/>
        <v>13571.2209</v>
      </c>
      <c r="F28" s="47">
        <v>1194052.8134142901</v>
      </c>
      <c r="G28" s="133">
        <f>PP!J28+RIS!C28+PM!D30</f>
        <v>16399870.272706</v>
      </c>
      <c r="H28" s="134">
        <f t="shared" si="1"/>
        <v>13.734627219554886</v>
      </c>
      <c r="I28" s="135">
        <f t="shared" si="2"/>
        <v>186395.65997573215</v>
      </c>
    </row>
    <row r="29" spans="1:9">
      <c r="A29" s="124"/>
      <c r="B29" s="31" t="s">
        <v>71</v>
      </c>
      <c r="C29" s="50">
        <v>1349.1790000000001</v>
      </c>
      <c r="D29" s="50">
        <v>4897.4155000000001</v>
      </c>
      <c r="E29" s="136">
        <f t="shared" si="0"/>
        <v>3548.2365</v>
      </c>
      <c r="F29" s="50">
        <v>219643.30024285699</v>
      </c>
      <c r="G29" s="136">
        <f>PP!J29+RIS!C29+PM!D31</f>
        <v>4789043.7216193704</v>
      </c>
      <c r="H29" s="137">
        <f t="shared" si="1"/>
        <v>21.80373230744658</v>
      </c>
      <c r="I29" s="138">
        <f t="shared" si="2"/>
        <v>77364.79880951118</v>
      </c>
    </row>
    <row r="30" spans="1:9">
      <c r="A30" s="124"/>
      <c r="B30" s="132" t="s">
        <v>72</v>
      </c>
      <c r="C30" s="47">
        <v>6182.6710000000003</v>
      </c>
      <c r="D30" s="47">
        <v>2423.6160500000001</v>
      </c>
      <c r="E30" s="133">
        <f t="shared" si="0"/>
        <v>-3759.0549500000002</v>
      </c>
      <c r="F30" s="47">
        <v>326810.18597142899</v>
      </c>
      <c r="G30" s="133">
        <f>PP!J30+RIS!C30+PM!D32</f>
        <v>4102198.9593296908</v>
      </c>
      <c r="H30" s="134">
        <f t="shared" si="1"/>
        <v>12.552237156060738</v>
      </c>
      <c r="I30" s="135">
        <f t="shared" si="2"/>
        <v>-47184.549215064042</v>
      </c>
    </row>
    <row r="31" spans="1:9">
      <c r="A31" s="124"/>
      <c r="B31" s="31" t="s">
        <v>73</v>
      </c>
      <c r="C31" s="50">
        <v>14201.06565</v>
      </c>
      <c r="D31" s="50">
        <v>14911.540650000001</v>
      </c>
      <c r="E31" s="136">
        <f t="shared" si="0"/>
        <v>710.47500000000036</v>
      </c>
      <c r="F31" s="50">
        <v>1430443.99492857</v>
      </c>
      <c r="G31" s="136">
        <f>PP!J31+RIS!C31+PM!D33</f>
        <v>16848281.742405534</v>
      </c>
      <c r="H31" s="137">
        <f t="shared" si="1"/>
        <v>11.778358189582153</v>
      </c>
      <c r="I31" s="138">
        <f t="shared" si="2"/>
        <v>8368.2290347433845</v>
      </c>
    </row>
    <row r="32" spans="1:9">
      <c r="A32" s="124"/>
      <c r="B32" s="132" t="s">
        <v>74</v>
      </c>
      <c r="C32" s="47">
        <v>259.68869999999998</v>
      </c>
      <c r="D32" s="47">
        <v>767.54179999999997</v>
      </c>
      <c r="E32" s="133">
        <f t="shared" si="0"/>
        <v>507.85309999999998</v>
      </c>
      <c r="F32" s="47">
        <v>54417.433142857102</v>
      </c>
      <c r="G32" s="133">
        <f>PP!J32+RIS!C32+PM!D34</f>
        <v>1157274.3606519999</v>
      </c>
      <c r="H32" s="134">
        <f t="shared" si="1"/>
        <v>21.266610602780798</v>
      </c>
      <c r="I32" s="135">
        <f t="shared" si="2"/>
        <v>10800.314121115096</v>
      </c>
    </row>
    <row r="33" spans="1:9" s="52" customFormat="1">
      <c r="A33" s="139"/>
      <c r="B33" s="140" t="s">
        <v>75</v>
      </c>
      <c r="C33" s="55">
        <f>SUM(C7:C32)</f>
        <v>121808.92694999999</v>
      </c>
      <c r="D33" s="55">
        <f>SUM(D7:D32)</f>
        <v>121808.92695000001</v>
      </c>
      <c r="E33" s="55">
        <f>SUM(E7:E32)</f>
        <v>-1.6484591469634324E-12</v>
      </c>
      <c r="F33" s="55">
        <f>SUM(F7:F32)</f>
        <v>12489112.523485716</v>
      </c>
      <c r="G33" s="55">
        <f>SUM(G7:G32)</f>
        <v>181518667.85104445</v>
      </c>
      <c r="H33" s="141">
        <f t="shared" si="1"/>
        <v>14.534152647732132</v>
      </c>
      <c r="I33" s="56">
        <f>SUM(I7:I32)</f>
        <v>11296.152685048733</v>
      </c>
    </row>
  </sheetData>
  <conditionalFormatting sqref="G7:I32 E7:E32">
    <cfRule type="expression" dxfId="5" priority="1" stopIfTrue="1">
      <formula>ISBLANK(E7)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5.28515625" style="2" customWidth="1"/>
    <col min="3" max="3" width="18.42578125" style="2" customWidth="1"/>
    <col min="4" max="4" width="20" style="2" customWidth="1"/>
    <col min="5" max="5" width="17.28515625" style="2" customWidth="1"/>
    <col min="6" max="7" width="18.5703125" style="2" customWidth="1"/>
    <col min="8" max="8" width="19.42578125" style="2" customWidth="1"/>
  </cols>
  <sheetData>
    <row r="1" spans="1:10" s="2" customFormat="1" ht="30" customHeight="1">
      <c r="B1" s="142" t="str">
        <f>"AFA totale "&amp;Info!C31</f>
        <v>AFA totale 2003</v>
      </c>
      <c r="C1" s="143"/>
      <c r="D1" s="144" t="str">
        <f>Info!A4</f>
        <v>Année de référence 2008</v>
      </c>
      <c r="E1" s="145"/>
      <c r="F1" s="145"/>
      <c r="H1" s="19" t="str">
        <f>Info!$C$28</f>
        <v>FA_2008_20120424</v>
      </c>
    </row>
    <row r="2" spans="1:10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4" t="s">
        <v>30</v>
      </c>
    </row>
    <row r="3" spans="1:10">
      <c r="A3" s="122"/>
      <c r="B3" s="123" t="s">
        <v>33</v>
      </c>
      <c r="C3" s="28"/>
      <c r="D3" s="28"/>
      <c r="E3" s="28"/>
      <c r="F3" s="28"/>
      <c r="G3" s="28"/>
      <c r="H3" s="30" t="s">
        <v>104</v>
      </c>
    </row>
    <row r="4" spans="1:10" ht="51" customHeight="1">
      <c r="A4" s="124"/>
      <c r="C4" s="33" t="s">
        <v>42</v>
      </c>
      <c r="D4" s="33" t="s">
        <v>105</v>
      </c>
      <c r="E4" s="33" t="s">
        <v>82</v>
      </c>
      <c r="F4" s="33" t="s">
        <v>87</v>
      </c>
      <c r="G4" s="33" t="s">
        <v>102</v>
      </c>
      <c r="H4" s="35" t="s">
        <v>106</v>
      </c>
    </row>
    <row r="5" spans="1:10" s="36" customFormat="1" ht="11.25" customHeight="1">
      <c r="A5" s="126"/>
      <c r="B5" s="41" t="s">
        <v>107</v>
      </c>
      <c r="C5" s="146">
        <f>Info!$C$31</f>
        <v>2003</v>
      </c>
      <c r="D5" s="146">
        <f>Info!$C$31</f>
        <v>2003</v>
      </c>
      <c r="E5" s="146">
        <f>Info!$C$31</f>
        <v>2003</v>
      </c>
      <c r="F5" s="146">
        <f>Info!$C$31</f>
        <v>2003</v>
      </c>
      <c r="G5" s="146">
        <f>Info!$C$31</f>
        <v>2003</v>
      </c>
      <c r="H5" s="147">
        <f>Info!$C$31</f>
        <v>2003</v>
      </c>
    </row>
    <row r="6" spans="1:10" s="36" customFormat="1" ht="11.25" customHeight="1">
      <c r="A6" s="126"/>
      <c r="B6" s="127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0" t="s">
        <v>47</v>
      </c>
    </row>
    <row r="7" spans="1:10">
      <c r="A7" s="124"/>
      <c r="B7" s="128" t="s">
        <v>49</v>
      </c>
      <c r="C7" s="129">
        <f>PP!J7</f>
        <v>28404006.900000002</v>
      </c>
      <c r="D7" s="129">
        <f>RIS!C7</f>
        <v>1094037.803048</v>
      </c>
      <c r="E7" s="129">
        <f>Fortunes!D9</f>
        <v>3140819.7239999999</v>
      </c>
      <c r="F7" s="148">
        <f>PM!D9</f>
        <v>9168953.5691999998</v>
      </c>
      <c r="G7" s="129">
        <f>REPART!I7</f>
        <v>-766534.16835876578</v>
      </c>
      <c r="H7" s="131">
        <f t="shared" ref="H7:H32" si="0">SUM(C7:G7)</f>
        <v>41041283.827889234</v>
      </c>
      <c r="J7" s="149"/>
    </row>
    <row r="8" spans="1:10">
      <c r="A8" s="124"/>
      <c r="B8" s="132" t="s">
        <v>50</v>
      </c>
      <c r="C8" s="133">
        <f>PP!J8</f>
        <v>14368748.699999999</v>
      </c>
      <c r="D8" s="133">
        <f>RIS!C8</f>
        <v>413430.17543200002</v>
      </c>
      <c r="E8" s="133">
        <f>Fortunes!D10</f>
        <v>1468434.1591080001</v>
      </c>
      <c r="F8" s="150">
        <f>PM!D10</f>
        <v>3343732.1482000002</v>
      </c>
      <c r="G8" s="133">
        <f>REPART!I8</f>
        <v>63518.825871482259</v>
      </c>
      <c r="H8" s="135">
        <f t="shared" si="0"/>
        <v>19657864.008611482</v>
      </c>
      <c r="J8" s="149"/>
    </row>
    <row r="9" spans="1:10">
      <c r="A9" s="124"/>
      <c r="B9" s="31" t="s">
        <v>51</v>
      </c>
      <c r="C9" s="136">
        <f>PP!J9</f>
        <v>5257414.6000000015</v>
      </c>
      <c r="D9" s="136">
        <f>RIS!C9</f>
        <v>174767.506846</v>
      </c>
      <c r="E9" s="136">
        <f>Fortunes!D11</f>
        <v>582326.02100424119</v>
      </c>
      <c r="F9" s="151">
        <f>PM!D11</f>
        <v>1162898.5567999999</v>
      </c>
      <c r="G9" s="136">
        <f>REPART!I9</f>
        <v>52060.210538324347</v>
      </c>
      <c r="H9" s="138">
        <f t="shared" si="0"/>
        <v>7229466.8951885663</v>
      </c>
      <c r="J9" s="149"/>
    </row>
    <row r="10" spans="1:10">
      <c r="A10" s="124"/>
      <c r="B10" s="132" t="s">
        <v>52</v>
      </c>
      <c r="C10" s="133">
        <f>PP!J10</f>
        <v>412226.89999999997</v>
      </c>
      <c r="D10" s="133">
        <f>RIS!C10</f>
        <v>16754.176737999998</v>
      </c>
      <c r="E10" s="133">
        <f>Fortunes!D12</f>
        <v>39638.014404000001</v>
      </c>
      <c r="F10" s="150">
        <f>PM!D12</f>
        <v>113204.40149999999</v>
      </c>
      <c r="G10" s="133">
        <f>REPART!I10</f>
        <v>2351.2944429033469</v>
      </c>
      <c r="H10" s="135">
        <f t="shared" si="0"/>
        <v>584174.78708490334</v>
      </c>
      <c r="J10" s="149"/>
    </row>
    <row r="11" spans="1:10">
      <c r="A11" s="124"/>
      <c r="B11" s="31" t="s">
        <v>53</v>
      </c>
      <c r="C11" s="136">
        <f>PP!J11</f>
        <v>3251918.6000000006</v>
      </c>
      <c r="D11" s="136">
        <f>RIS!C11</f>
        <v>62697.182042439999</v>
      </c>
      <c r="E11" s="136">
        <f>Fortunes!D13</f>
        <v>399433.33039200003</v>
      </c>
      <c r="F11" s="151">
        <f>PM!D13</f>
        <v>666835.06649999996</v>
      </c>
      <c r="G11" s="136">
        <f>REPART!I11</f>
        <v>10913.54851031004</v>
      </c>
      <c r="H11" s="138">
        <f t="shared" si="0"/>
        <v>4391797.7274447503</v>
      </c>
      <c r="J11" s="149"/>
    </row>
    <row r="12" spans="1:10">
      <c r="A12" s="124"/>
      <c r="B12" s="132" t="s">
        <v>54</v>
      </c>
      <c r="C12" s="133">
        <f>PP!J12</f>
        <v>466702.60000000003</v>
      </c>
      <c r="D12" s="133">
        <f>RIS!C12</f>
        <v>23070.985445630002</v>
      </c>
      <c r="E12" s="133">
        <f>Fortunes!D14</f>
        <v>47229.455748</v>
      </c>
      <c r="F12" s="150">
        <f>PM!D14</f>
        <v>43867.435600000004</v>
      </c>
      <c r="G12" s="133">
        <f>REPART!I12</f>
        <v>2529.0348751203064</v>
      </c>
      <c r="H12" s="135">
        <f t="shared" si="0"/>
        <v>583399.5116687502</v>
      </c>
      <c r="J12" s="149"/>
    </row>
    <row r="13" spans="1:10">
      <c r="A13" s="124"/>
      <c r="B13" s="31" t="s">
        <v>55</v>
      </c>
      <c r="C13" s="136">
        <f>PP!J13</f>
        <v>946257.5</v>
      </c>
      <c r="D13" s="136">
        <f>RIS!C13</f>
        <v>19880.593422999998</v>
      </c>
      <c r="E13" s="136">
        <f>Fortunes!D15</f>
        <v>155404.67170800001</v>
      </c>
      <c r="F13" s="151">
        <f>PM!D15</f>
        <v>160015.41130000001</v>
      </c>
      <c r="G13" s="136">
        <f>REPART!I13</f>
        <v>5298.2430036469268</v>
      </c>
      <c r="H13" s="138">
        <f t="shared" si="0"/>
        <v>1286856.4194346468</v>
      </c>
      <c r="J13" s="149"/>
    </row>
    <row r="14" spans="1:10">
      <c r="A14" s="124"/>
      <c r="B14" s="132" t="s">
        <v>56</v>
      </c>
      <c r="C14" s="133">
        <f>PP!J14</f>
        <v>518577.3</v>
      </c>
      <c r="D14" s="133">
        <f>RIS!C14</f>
        <v>20244.73419295</v>
      </c>
      <c r="E14" s="133">
        <f>Fortunes!D16</f>
        <v>65541.520715999999</v>
      </c>
      <c r="F14" s="150">
        <f>PM!D16</f>
        <v>94896.250599999999</v>
      </c>
      <c r="G14" s="133">
        <f>REPART!I14</f>
        <v>2689.7022667534125</v>
      </c>
      <c r="H14" s="135">
        <f t="shared" si="0"/>
        <v>701949.50777570345</v>
      </c>
      <c r="J14" s="149"/>
    </row>
    <row r="15" spans="1:10">
      <c r="A15" s="124"/>
      <c r="B15" s="31" t="s">
        <v>57</v>
      </c>
      <c r="C15" s="136">
        <f>PP!J15</f>
        <v>3154607.4000000004</v>
      </c>
      <c r="D15" s="136">
        <f>RIS!C15</f>
        <v>71845.973066999999</v>
      </c>
      <c r="E15" s="136">
        <f>Fortunes!D17</f>
        <v>344311.15735200001</v>
      </c>
      <c r="F15" s="151">
        <f>PM!D17</f>
        <v>2140935.9303000001</v>
      </c>
      <c r="G15" s="136">
        <f>REPART!I15</f>
        <v>-6352.9431144202126</v>
      </c>
      <c r="H15" s="138">
        <f t="shared" si="0"/>
        <v>5705347.5176045801</v>
      </c>
      <c r="J15" s="149"/>
    </row>
    <row r="16" spans="1:10">
      <c r="A16" s="124"/>
      <c r="B16" s="132" t="s">
        <v>58</v>
      </c>
      <c r="C16" s="133">
        <f>PP!J16</f>
        <v>3625555.4</v>
      </c>
      <c r="D16" s="133">
        <f>RIS!C16</f>
        <v>141271.36603025001</v>
      </c>
      <c r="E16" s="133">
        <f>Fortunes!D18</f>
        <v>222573.562404</v>
      </c>
      <c r="F16" s="150">
        <f>PM!D18</f>
        <v>1032450.3977</v>
      </c>
      <c r="G16" s="133">
        <f>REPART!I16</f>
        <v>17531.760197306932</v>
      </c>
      <c r="H16" s="135">
        <f t="shared" si="0"/>
        <v>5039382.4863315569</v>
      </c>
      <c r="J16" s="149"/>
    </row>
    <row r="17" spans="1:10">
      <c r="A17" s="124"/>
      <c r="B17" s="31" t="s">
        <v>59</v>
      </c>
      <c r="C17" s="136">
        <f>PP!J17</f>
        <v>3926000</v>
      </c>
      <c r="D17" s="136">
        <f>RIS!C17</f>
        <v>87178.956393</v>
      </c>
      <c r="E17" s="136">
        <f>Fortunes!D19</f>
        <v>204384.35259600001</v>
      </c>
      <c r="F17" s="151">
        <f>PM!D19</f>
        <v>695480.23489999992</v>
      </c>
      <c r="G17" s="136">
        <f>REPART!I17</f>
        <v>-28089.121963631045</v>
      </c>
      <c r="H17" s="138">
        <f t="shared" si="0"/>
        <v>4884954.4219253687</v>
      </c>
      <c r="J17" s="149"/>
    </row>
    <row r="18" spans="1:10">
      <c r="A18" s="124"/>
      <c r="B18" s="132" t="s">
        <v>60</v>
      </c>
      <c r="C18" s="133">
        <f>PP!J18</f>
        <v>3897751.8</v>
      </c>
      <c r="D18" s="133">
        <f>RIS!C18</f>
        <v>587922.93170069996</v>
      </c>
      <c r="E18" s="133">
        <f>Fortunes!D20</f>
        <v>437332.50876</v>
      </c>
      <c r="F18" s="150">
        <f>PM!D20</f>
        <v>2120772.9786999999</v>
      </c>
      <c r="G18" s="133">
        <f>REPART!I18</f>
        <v>137204.2393882559</v>
      </c>
      <c r="H18" s="135">
        <f t="shared" si="0"/>
        <v>7180984.4585489556</v>
      </c>
      <c r="J18" s="149"/>
    </row>
    <row r="19" spans="1:10">
      <c r="A19" s="124"/>
      <c r="B19" s="31" t="s">
        <v>61</v>
      </c>
      <c r="C19" s="136">
        <f>PP!J19</f>
        <v>5736046.5</v>
      </c>
      <c r="D19" s="136">
        <f>RIS!C19</f>
        <v>295383.71538100002</v>
      </c>
      <c r="E19" s="136">
        <f>Fortunes!D21</f>
        <v>358378.07256</v>
      </c>
      <c r="F19" s="151">
        <f>PM!D21</f>
        <v>915221.7925000001</v>
      </c>
      <c r="G19" s="136">
        <f>REPART!I19</f>
        <v>-70023.383724221989</v>
      </c>
      <c r="H19" s="138">
        <f t="shared" si="0"/>
        <v>7235006.6967167789</v>
      </c>
      <c r="J19" s="149"/>
    </row>
    <row r="20" spans="1:10">
      <c r="A20" s="124"/>
      <c r="B20" s="132" t="s">
        <v>62</v>
      </c>
      <c r="C20" s="133">
        <f>PP!J20</f>
        <v>1145092.7</v>
      </c>
      <c r="D20" s="133">
        <f>RIS!C20</f>
        <v>96866.832353349993</v>
      </c>
      <c r="E20" s="133">
        <f>Fortunes!D22</f>
        <v>101501.46852000001</v>
      </c>
      <c r="F20" s="150">
        <f>PM!D22</f>
        <v>532467.00549999997</v>
      </c>
      <c r="G20" s="133">
        <f>REPART!I20</f>
        <v>6045.898915729661</v>
      </c>
      <c r="H20" s="135">
        <f t="shared" si="0"/>
        <v>1881973.9052890798</v>
      </c>
      <c r="J20" s="149"/>
    </row>
    <row r="21" spans="1:10">
      <c r="A21" s="124"/>
      <c r="B21" s="31" t="s">
        <v>63</v>
      </c>
      <c r="C21" s="136">
        <f>PP!J21</f>
        <v>836224.1</v>
      </c>
      <c r="D21" s="136">
        <f>RIS!C21</f>
        <v>22207.29339305</v>
      </c>
      <c r="E21" s="136">
        <f>Fortunes!D23</f>
        <v>99727.054967999997</v>
      </c>
      <c r="F21" s="151">
        <f>PM!D23</f>
        <v>118230.538</v>
      </c>
      <c r="G21" s="136">
        <f>REPART!I21</f>
        <v>9688.268680412606</v>
      </c>
      <c r="H21" s="138">
        <f t="shared" si="0"/>
        <v>1086077.2550414626</v>
      </c>
      <c r="J21" s="149"/>
    </row>
    <row r="22" spans="1:10">
      <c r="A22" s="124"/>
      <c r="B22" s="132" t="s">
        <v>64</v>
      </c>
      <c r="C22" s="133">
        <f>PP!J22</f>
        <v>232853.5</v>
      </c>
      <c r="D22" s="133">
        <f>RIS!C22</f>
        <v>5161.15365122</v>
      </c>
      <c r="E22" s="133">
        <f>Fortunes!D24</f>
        <v>32598.277092</v>
      </c>
      <c r="F22" s="150">
        <f>PM!D24</f>
        <v>43289.737799999995</v>
      </c>
      <c r="G22" s="133">
        <f>REPART!I22</f>
        <v>242.58090139979871</v>
      </c>
      <c r="H22" s="135">
        <f t="shared" si="0"/>
        <v>314145.24944461975</v>
      </c>
      <c r="J22" s="149"/>
    </row>
    <row r="23" spans="1:10">
      <c r="A23" s="124"/>
      <c r="B23" s="31" t="s">
        <v>65</v>
      </c>
      <c r="C23" s="136">
        <f>PP!J23</f>
        <v>6992209.4999999991</v>
      </c>
      <c r="D23" s="136">
        <f>RIS!C23</f>
        <v>258765.68775536001</v>
      </c>
      <c r="E23" s="136">
        <f>Fortunes!D25</f>
        <v>733147.17781200004</v>
      </c>
      <c r="F23" s="151">
        <f>PM!D25</f>
        <v>1346794.4600999998</v>
      </c>
      <c r="G23" s="136">
        <f>REPART!I23</f>
        <v>59321.841291521181</v>
      </c>
      <c r="H23" s="138">
        <f t="shared" si="0"/>
        <v>9390238.6669588797</v>
      </c>
      <c r="J23" s="149"/>
    </row>
    <row r="24" spans="1:10">
      <c r="A24" s="124"/>
      <c r="B24" s="132" t="s">
        <v>66</v>
      </c>
      <c r="C24" s="133">
        <f>PP!J24</f>
        <v>2906074.1000000006</v>
      </c>
      <c r="D24" s="133">
        <f>RIS!C24</f>
        <v>272431.027503716</v>
      </c>
      <c r="E24" s="133">
        <f>Fortunes!D26</f>
        <v>381413.55230400001</v>
      </c>
      <c r="F24" s="150">
        <f>PM!D26</f>
        <v>522537.71309999999</v>
      </c>
      <c r="G24" s="133">
        <f>REPART!I24</f>
        <v>46753.141836827403</v>
      </c>
      <c r="H24" s="135">
        <f t="shared" si="0"/>
        <v>4129209.534744544</v>
      </c>
      <c r="J24" s="149"/>
    </row>
    <row r="25" spans="1:10">
      <c r="A25" s="124"/>
      <c r="B25" s="31" t="s">
        <v>67</v>
      </c>
      <c r="C25" s="136">
        <f>PP!J25</f>
        <v>9933316.3999999985</v>
      </c>
      <c r="D25" s="136">
        <f>RIS!C25</f>
        <v>635958.409445239</v>
      </c>
      <c r="E25" s="136">
        <f>Fortunes!D27</f>
        <v>899851.22986799991</v>
      </c>
      <c r="F25" s="151">
        <f>PM!D27</f>
        <v>1880701.0499</v>
      </c>
      <c r="G25" s="136">
        <f>REPART!I25</f>
        <v>51037.35008521322</v>
      </c>
      <c r="H25" s="138">
        <f t="shared" si="0"/>
        <v>13400864.439298451</v>
      </c>
      <c r="J25" s="149"/>
    </row>
    <row r="26" spans="1:10">
      <c r="A26" s="124"/>
      <c r="B26" s="132" t="s">
        <v>68</v>
      </c>
      <c r="C26" s="133">
        <f>PP!J26</f>
        <v>3341279.0999999996</v>
      </c>
      <c r="D26" s="133">
        <f>RIS!C26</f>
        <v>137432.79288995001</v>
      </c>
      <c r="E26" s="133">
        <f>Fortunes!D28</f>
        <v>358622.31599999999</v>
      </c>
      <c r="F26" s="150">
        <f>PM!D28</f>
        <v>631598.07010000001</v>
      </c>
      <c r="G26" s="133">
        <f>REPART!I26</f>
        <v>11300.217269539375</v>
      </c>
      <c r="H26" s="135">
        <f t="shared" si="0"/>
        <v>4480232.4962594891</v>
      </c>
      <c r="J26" s="149"/>
    </row>
    <row r="27" spans="1:10">
      <c r="A27" s="124"/>
      <c r="B27" s="31" t="s">
        <v>69</v>
      </c>
      <c r="C27" s="136">
        <f>PP!J27</f>
        <v>5253511.3</v>
      </c>
      <c r="D27" s="136">
        <f>RIS!C27</f>
        <v>693382.98800000001</v>
      </c>
      <c r="E27" s="136">
        <f>Fortunes!D29</f>
        <v>384998.145456</v>
      </c>
      <c r="F27" s="151">
        <f>PM!D29</f>
        <v>1750048.8613</v>
      </c>
      <c r="G27" s="136">
        <f>REPART!I27</f>
        <v>168065.15904530315</v>
      </c>
      <c r="H27" s="138">
        <f t="shared" si="0"/>
        <v>8250006.4538013032</v>
      </c>
      <c r="J27" s="149"/>
    </row>
    <row r="28" spans="1:10">
      <c r="A28" s="124"/>
      <c r="B28" s="132" t="s">
        <v>70</v>
      </c>
      <c r="C28" s="133">
        <f>PP!J28</f>
        <v>13367050</v>
      </c>
      <c r="D28" s="133">
        <f>RIS!C28</f>
        <v>589163.24600599997</v>
      </c>
      <c r="E28" s="133">
        <f>Fortunes!D30</f>
        <v>1288218.928366344</v>
      </c>
      <c r="F28" s="150">
        <f>PM!D30</f>
        <v>2443657.0266999998</v>
      </c>
      <c r="G28" s="133">
        <f>REPART!I28</f>
        <v>186395.65997573215</v>
      </c>
      <c r="H28" s="135">
        <f t="shared" si="0"/>
        <v>17874484.86104808</v>
      </c>
      <c r="J28" s="149"/>
    </row>
    <row r="29" spans="1:10">
      <c r="A29" s="124"/>
      <c r="B29" s="31" t="s">
        <v>71</v>
      </c>
      <c r="C29" s="136">
        <f>PP!J29</f>
        <v>3989696.0000000005</v>
      </c>
      <c r="D29" s="136">
        <f>RIS!C29</f>
        <v>242756.51421937</v>
      </c>
      <c r="E29" s="136">
        <f>Fortunes!D31</f>
        <v>307144.43606400001</v>
      </c>
      <c r="F29" s="151">
        <f>PM!D31</f>
        <v>556591.20739999996</v>
      </c>
      <c r="G29" s="136">
        <f>REPART!I29</f>
        <v>77364.79880951118</v>
      </c>
      <c r="H29" s="138">
        <f t="shared" si="0"/>
        <v>5173552.9564928822</v>
      </c>
      <c r="J29" s="149"/>
    </row>
    <row r="30" spans="1:10">
      <c r="A30" s="124"/>
      <c r="B30" s="132" t="s">
        <v>72</v>
      </c>
      <c r="C30" s="133">
        <f>PP!J30</f>
        <v>2606440.6000000006</v>
      </c>
      <c r="D30" s="133">
        <f>RIS!C30</f>
        <v>164219.88462969</v>
      </c>
      <c r="E30" s="133">
        <f>Fortunes!D32</f>
        <v>177802.10589599999</v>
      </c>
      <c r="F30" s="150">
        <f>PM!D32</f>
        <v>1331538.4747000001</v>
      </c>
      <c r="G30" s="133">
        <f>REPART!I30</f>
        <v>-47184.549215064042</v>
      </c>
      <c r="H30" s="135">
        <f t="shared" si="0"/>
        <v>4232816.5160106262</v>
      </c>
      <c r="J30" s="149"/>
    </row>
    <row r="31" spans="1:10">
      <c r="A31" s="124"/>
      <c r="B31" s="31" t="s">
        <v>73</v>
      </c>
      <c r="C31" s="136">
        <f>PP!J31</f>
        <v>10066139.700000001</v>
      </c>
      <c r="D31" s="136">
        <f>RIS!C31</f>
        <v>1736519.2036055301</v>
      </c>
      <c r="E31" s="136">
        <f>Fortunes!D33</f>
        <v>589968.08061599999</v>
      </c>
      <c r="F31" s="151">
        <f>PM!D33</f>
        <v>5045622.8388</v>
      </c>
      <c r="G31" s="136">
        <f>REPART!I31</f>
        <v>8368.2290347433845</v>
      </c>
      <c r="H31" s="138">
        <f t="shared" si="0"/>
        <v>17446618.052056275</v>
      </c>
      <c r="J31" s="149"/>
    </row>
    <row r="32" spans="1:10">
      <c r="A32" s="124"/>
      <c r="B32" s="132" t="s">
        <v>74</v>
      </c>
      <c r="C32" s="133">
        <f>PP!J32</f>
        <v>828741.60000000009</v>
      </c>
      <c r="D32" s="133">
        <f>RIS!C32</f>
        <v>59816.118051999998</v>
      </c>
      <c r="E32" s="133">
        <f>Fortunes!D34</f>
        <v>55289.64</v>
      </c>
      <c r="F32" s="150">
        <f>PM!D34</f>
        <v>268716.64259999996</v>
      </c>
      <c r="G32" s="133">
        <f>REPART!I32</f>
        <v>10800.314121115096</v>
      </c>
      <c r="H32" s="135">
        <f t="shared" si="0"/>
        <v>1223364.3147731151</v>
      </c>
      <c r="J32" s="149"/>
    </row>
    <row r="33" spans="1:10">
      <c r="A33" s="139"/>
      <c r="B33" s="140" t="s">
        <v>75</v>
      </c>
      <c r="C33" s="55">
        <f t="shared" ref="C33:H33" si="1">SUM(C7:C32)</f>
        <v>135464442.79999998</v>
      </c>
      <c r="D33" s="55">
        <f t="shared" si="1"/>
        <v>7923167.2512444435</v>
      </c>
      <c r="E33" s="55">
        <f t="shared" si="1"/>
        <v>12876088.963714583</v>
      </c>
      <c r="F33" s="55">
        <f t="shared" si="1"/>
        <v>38131057.799800001</v>
      </c>
      <c r="G33" s="55">
        <f t="shared" si="1"/>
        <v>11296.152685048733</v>
      </c>
      <c r="H33" s="56">
        <f t="shared" si="1"/>
        <v>194406052.96744409</v>
      </c>
      <c r="J33" s="149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7" style="2" customWidth="1"/>
    <col min="3" max="3" width="17.28515625" style="2" customWidth="1"/>
    <col min="4" max="4" width="18" style="2" customWidth="1"/>
    <col min="5" max="6" width="17.140625" style="2" customWidth="1"/>
    <col min="7" max="7" width="19.140625" style="2" customWidth="1"/>
    <col min="8" max="9" width="15.7109375" style="2" customWidth="1"/>
  </cols>
  <sheetData>
    <row r="1" spans="1:10" ht="30" customHeight="1">
      <c r="B1" s="142" t="str">
        <f>"AFA par habitant "&amp;Info!C31</f>
        <v>AFA par habitant 2003</v>
      </c>
      <c r="C1" s="143"/>
      <c r="D1" s="143"/>
      <c r="E1" s="144" t="str">
        <f>Info!A4</f>
        <v>Année de référence 2008</v>
      </c>
      <c r="F1" s="145"/>
      <c r="G1" s="145"/>
      <c r="I1" s="19" t="str">
        <f>Info!$C$28</f>
        <v>FA_2008_20120424</v>
      </c>
    </row>
    <row r="2" spans="1:10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4" t="s">
        <v>31</v>
      </c>
    </row>
    <row r="3" spans="1:10" s="2" customFormat="1">
      <c r="A3" s="122"/>
      <c r="B3" s="123" t="s">
        <v>33</v>
      </c>
      <c r="C3" s="28"/>
      <c r="D3" s="28"/>
      <c r="E3" s="28"/>
      <c r="F3" s="28"/>
      <c r="G3" s="28"/>
      <c r="H3" s="28"/>
      <c r="I3" s="152"/>
    </row>
    <row r="4" spans="1:10" ht="53.25" customHeight="1">
      <c r="A4" s="124"/>
      <c r="C4" s="33" t="s">
        <v>42</v>
      </c>
      <c r="D4" s="33" t="s">
        <v>105</v>
      </c>
      <c r="E4" s="33" t="s">
        <v>82</v>
      </c>
      <c r="F4" s="33" t="s">
        <v>87</v>
      </c>
      <c r="G4" s="33" t="s">
        <v>102</v>
      </c>
      <c r="H4" s="33" t="s">
        <v>108</v>
      </c>
      <c r="I4" s="35" t="s">
        <v>109</v>
      </c>
    </row>
    <row r="5" spans="1:10" s="36" customFormat="1" ht="11.25" customHeight="1">
      <c r="A5" s="126"/>
      <c r="B5" s="41" t="s">
        <v>107</v>
      </c>
      <c r="C5" s="146">
        <f>Info!$C$31</f>
        <v>2003</v>
      </c>
      <c r="D5" s="146">
        <f>Info!$C$31</f>
        <v>2003</v>
      </c>
      <c r="E5" s="146">
        <f>Info!$C$31</f>
        <v>2003</v>
      </c>
      <c r="F5" s="146">
        <f>Info!$C$31</f>
        <v>2003</v>
      </c>
      <c r="G5" s="146">
        <f>Info!$C$31</f>
        <v>2003</v>
      </c>
      <c r="H5" s="146">
        <f>Info!$C$31</f>
        <v>2003</v>
      </c>
      <c r="I5" s="85"/>
    </row>
    <row r="6" spans="1:10" s="36" customFormat="1" ht="11.25" customHeight="1">
      <c r="A6" s="126"/>
      <c r="B6" s="127" t="s">
        <v>46</v>
      </c>
      <c r="C6" s="39" t="s">
        <v>110</v>
      </c>
      <c r="D6" s="39" t="s">
        <v>110</v>
      </c>
      <c r="E6" s="39" t="s">
        <v>110</v>
      </c>
      <c r="F6" s="39" t="s">
        <v>110</v>
      </c>
      <c r="G6" s="39" t="s">
        <v>110</v>
      </c>
      <c r="H6" s="39" t="s">
        <v>110</v>
      </c>
      <c r="I6" s="40" t="s">
        <v>111</v>
      </c>
    </row>
    <row r="7" spans="1:10">
      <c r="A7" s="124"/>
      <c r="B7" s="128" t="s">
        <v>49</v>
      </c>
      <c r="C7" s="129">
        <f>AFA_totale!C7/AFA_par_habitant!$I7*1000</f>
        <v>22347.569690584896</v>
      </c>
      <c r="D7" s="129">
        <f>AFA_totale!D7/AFA_par_habitant!$I7*1000</f>
        <v>860.76186834574992</v>
      </c>
      <c r="E7" s="129">
        <f>AFA_totale!E7/AFA_par_habitant!$I7*1000</f>
        <v>2471.119230282035</v>
      </c>
      <c r="F7" s="129">
        <f>AFA_totale!F7/AFA_par_habitant!$I7*1000</f>
        <v>7213.905756283777</v>
      </c>
      <c r="G7" s="129">
        <f>AFA_totale!G7/AFA_par_habitant!$I7*1000</f>
        <v>-603.09011358577209</v>
      </c>
      <c r="H7" s="153">
        <f>AFA_totale!H7/AFA_par_habitant!$I7*1000</f>
        <v>32290.266431910688</v>
      </c>
      <c r="I7" s="154">
        <v>1271011</v>
      </c>
      <c r="J7" s="149"/>
    </row>
    <row r="8" spans="1:10">
      <c r="A8" s="124"/>
      <c r="B8" s="132" t="s">
        <v>50</v>
      </c>
      <c r="C8" s="133">
        <f>AFA_totale!C8/AFA_par_habitant!$I8*1000</f>
        <v>14988.586715012632</v>
      </c>
      <c r="D8" s="133">
        <f>AFA_totale!D8/AFA_par_habitant!$I8*1000</f>
        <v>431.26469565616503</v>
      </c>
      <c r="E8" s="133">
        <f>AFA_totale!E8/AFA_par_habitant!$I8*1000</f>
        <v>1531.779362880563</v>
      </c>
      <c r="F8" s="133">
        <f>AFA_totale!F8/AFA_par_habitant!$I8*1000</f>
        <v>3487.9738174466906</v>
      </c>
      <c r="G8" s="133">
        <f>AFA_totale!G8/AFA_par_habitant!$I8*1000</f>
        <v>66.258896267738322</v>
      </c>
      <c r="H8" s="155">
        <f>AFA_totale!H8/AFA_par_habitant!$I8*1000</f>
        <v>20505.863487263789</v>
      </c>
      <c r="I8" s="156">
        <v>958646</v>
      </c>
      <c r="J8" s="149"/>
    </row>
    <row r="9" spans="1:10">
      <c r="A9" s="124"/>
      <c r="B9" s="31" t="s">
        <v>51</v>
      </c>
      <c r="C9" s="136">
        <f>AFA_totale!C9/AFA_par_habitant!$I9*1000</f>
        <v>14905.85583542194</v>
      </c>
      <c r="D9" s="136">
        <f>AFA_totale!D9/AFA_par_habitant!$I9*1000</f>
        <v>495.50196436145484</v>
      </c>
      <c r="E9" s="136">
        <f>AFA_totale!E9/AFA_par_habitant!$I9*1000</f>
        <v>1651.0144964226531</v>
      </c>
      <c r="F9" s="136">
        <f>AFA_totale!F9/AFA_par_habitant!$I9*1000</f>
        <v>3297.0575002551686</v>
      </c>
      <c r="G9" s="136">
        <f>AFA_totale!G9/AFA_par_habitant!$I9*1000</f>
        <v>147.60144521338998</v>
      </c>
      <c r="H9" s="157">
        <f>AFA_totale!H9/AFA_par_habitant!$I9*1000</f>
        <v>20497.031241674606</v>
      </c>
      <c r="I9" s="158">
        <v>352708</v>
      </c>
      <c r="J9" s="149"/>
    </row>
    <row r="10" spans="1:10">
      <c r="A10" s="124"/>
      <c r="B10" s="132" t="s">
        <v>52</v>
      </c>
      <c r="C10" s="133">
        <f>AFA_totale!C10/AFA_par_habitant!$I10*1000</f>
        <v>11866.059297639607</v>
      </c>
      <c r="D10" s="133">
        <f>AFA_totale!D10/AFA_par_habitant!$I10*1000</f>
        <v>482.27336609096136</v>
      </c>
      <c r="E10" s="133">
        <f>AFA_totale!E10/AFA_par_habitant!$I10*1000</f>
        <v>1140.9906276338515</v>
      </c>
      <c r="F10" s="133">
        <f>AFA_totale!F10/AFA_par_habitant!$I10*1000</f>
        <v>3258.6183506044899</v>
      </c>
      <c r="G10" s="133">
        <f>AFA_totale!G10/AFA_par_habitant!$I10*1000</f>
        <v>67.682626450873542</v>
      </c>
      <c r="H10" s="155">
        <f>AFA_totale!H10/AFA_par_habitant!$I10*1000</f>
        <v>16815.624268419786</v>
      </c>
      <c r="I10" s="156">
        <v>34740</v>
      </c>
      <c r="J10" s="149"/>
    </row>
    <row r="11" spans="1:10">
      <c r="A11" s="124"/>
      <c r="B11" s="31" t="s">
        <v>53</v>
      </c>
      <c r="C11" s="136">
        <f>AFA_totale!C11/AFA_par_habitant!$I11*1000</f>
        <v>24325.959560446139</v>
      </c>
      <c r="D11" s="136">
        <f>AFA_totale!D11/AFA_par_habitant!$I11*1000</f>
        <v>469.00593234969818</v>
      </c>
      <c r="E11" s="136">
        <f>AFA_totale!E11/AFA_par_habitant!$I11*1000</f>
        <v>2987.9588751729871</v>
      </c>
      <c r="F11" s="136">
        <f>AFA_totale!F11/AFA_par_habitant!$I11*1000</f>
        <v>4988.2561209147143</v>
      </c>
      <c r="G11" s="136">
        <f>AFA_totale!G11/AFA_par_habitant!$I11*1000</f>
        <v>81.638740810661503</v>
      </c>
      <c r="H11" s="157">
        <f>AFA_totale!H11/AFA_par_habitant!$I11*1000</f>
        <v>32852.8192296942</v>
      </c>
      <c r="I11" s="158">
        <v>133681</v>
      </c>
      <c r="J11" s="149"/>
    </row>
    <row r="12" spans="1:10">
      <c r="A12" s="124"/>
      <c r="B12" s="132" t="s">
        <v>54</v>
      </c>
      <c r="C12" s="133">
        <f>AFA_totale!C12/AFA_par_habitant!$I12*1000</f>
        <v>14136.077540511889</v>
      </c>
      <c r="D12" s="133">
        <f>AFA_totale!D12/AFA_par_habitant!$I12*1000</f>
        <v>698.80313329183707</v>
      </c>
      <c r="E12" s="133">
        <f>AFA_totale!E12/AFA_par_habitant!$I12*1000</f>
        <v>1430.5453808268969</v>
      </c>
      <c r="F12" s="133">
        <f>AFA_totale!F12/AFA_par_habitant!$I12*1000</f>
        <v>1328.7122701802211</v>
      </c>
      <c r="G12" s="133">
        <f>AFA_totale!G12/AFA_par_habitant!$I12*1000</f>
        <v>76.602601094057434</v>
      </c>
      <c r="H12" s="155">
        <f>AFA_totale!H12/AFA_par_habitant!$I12*1000</f>
        <v>17670.740925904898</v>
      </c>
      <c r="I12" s="156">
        <v>33015</v>
      </c>
      <c r="J12" s="149"/>
    </row>
    <row r="13" spans="1:10">
      <c r="A13" s="124"/>
      <c r="B13" s="31" t="s">
        <v>55</v>
      </c>
      <c r="C13" s="136">
        <f>AFA_totale!C13/AFA_par_habitant!$I13*1000</f>
        <v>24651.751986453044</v>
      </c>
      <c r="D13" s="136">
        <f>AFA_totale!D13/AFA_par_habitant!$I13*1000</f>
        <v>517.92610194086228</v>
      </c>
      <c r="E13" s="136">
        <f>AFA_totale!E13/AFA_par_habitant!$I13*1000</f>
        <v>4048.5781348964442</v>
      </c>
      <c r="F13" s="136">
        <f>AFA_totale!F13/AFA_par_habitant!$I13*1000</f>
        <v>4168.6963996352742</v>
      </c>
      <c r="G13" s="136">
        <f>AFA_totale!G13/AFA_par_habitant!$I13*1000</f>
        <v>138.02899579645506</v>
      </c>
      <c r="H13" s="157">
        <f>AFA_totale!H13/AFA_par_habitant!$I13*1000</f>
        <v>33524.981618722071</v>
      </c>
      <c r="I13" s="158">
        <v>38385</v>
      </c>
      <c r="J13" s="149"/>
    </row>
    <row r="14" spans="1:10">
      <c r="A14" s="124"/>
      <c r="B14" s="132" t="s">
        <v>56</v>
      </c>
      <c r="C14" s="133">
        <f>AFA_totale!C14/AFA_par_habitant!$I14*1000</f>
        <v>13545.88982054698</v>
      </c>
      <c r="D14" s="133">
        <f>AFA_totale!D14/AFA_par_habitant!$I14*1000</f>
        <v>528.81786152992197</v>
      </c>
      <c r="E14" s="133">
        <f>AFA_totale!E14/AFA_par_habitant!$I14*1000</f>
        <v>1712.0267668678002</v>
      </c>
      <c r="F14" s="133">
        <f>AFA_totale!F14/AFA_par_habitant!$I14*1000</f>
        <v>2478.809147663454</v>
      </c>
      <c r="G14" s="133">
        <f>AFA_totale!G14/AFA_par_habitant!$I14*1000</f>
        <v>70.258398421059283</v>
      </c>
      <c r="H14" s="155">
        <f>AFA_totale!H14/AFA_par_habitant!$I14*1000</f>
        <v>18335.801995029215</v>
      </c>
      <c r="I14" s="156">
        <v>38283</v>
      </c>
      <c r="J14" s="149"/>
    </row>
    <row r="15" spans="1:10">
      <c r="A15" s="124"/>
      <c r="B15" s="31" t="s">
        <v>57</v>
      </c>
      <c r="C15" s="136">
        <f>AFA_totale!C15/AFA_par_habitant!$I15*1000</f>
        <v>30580.93954786925</v>
      </c>
      <c r="D15" s="136">
        <f>AFA_totale!D15/AFA_par_habitant!$I15*1000</f>
        <v>696.47885791422698</v>
      </c>
      <c r="E15" s="136">
        <f>AFA_totale!E15/AFA_par_habitant!$I15*1000</f>
        <v>3337.7715048276395</v>
      </c>
      <c r="F15" s="136">
        <f>AFA_totale!F15/AFA_par_habitant!$I15*1000</f>
        <v>20754.351955291018</v>
      </c>
      <c r="G15" s="136">
        <f>AFA_totale!G15/AFA_par_habitant!$I15*1000</f>
        <v>-61.585783807245456</v>
      </c>
      <c r="H15" s="157">
        <f>AFA_totale!H15/AFA_par_habitant!$I15*1000</f>
        <v>55307.95608209489</v>
      </c>
      <c r="I15" s="158">
        <v>103156</v>
      </c>
      <c r="J15" s="149"/>
    </row>
    <row r="16" spans="1:10">
      <c r="A16" s="124"/>
      <c r="B16" s="132" t="s">
        <v>58</v>
      </c>
      <c r="C16" s="133">
        <f>AFA_totale!C16/AFA_par_habitant!$I16*1000</f>
        <v>14589.114365158886</v>
      </c>
      <c r="D16" s="133">
        <f>AFA_totale!D16/AFA_par_habitant!$I16*1000</f>
        <v>568.47127905907587</v>
      </c>
      <c r="E16" s="133">
        <f>AFA_totale!E16/AFA_par_habitant!$I16*1000</f>
        <v>895.6286136388328</v>
      </c>
      <c r="F16" s="133">
        <f>AFA_totale!F16/AFA_par_habitant!$I16*1000</f>
        <v>4154.5460671761011</v>
      </c>
      <c r="G16" s="133">
        <f>AFA_totale!G16/AFA_par_habitant!$I16*1000</f>
        <v>70.547220031736757</v>
      </c>
      <c r="H16" s="155">
        <f>AFA_totale!H16/AFA_par_habitant!$I16*1000</f>
        <v>20278.307545064632</v>
      </c>
      <c r="I16" s="156">
        <v>248511</v>
      </c>
      <c r="J16" s="149"/>
    </row>
    <row r="17" spans="1:10">
      <c r="A17" s="124"/>
      <c r="B17" s="31" t="s">
        <v>59</v>
      </c>
      <c r="C17" s="136">
        <f>AFA_totale!C17/AFA_par_habitant!$I17*1000</f>
        <v>15980.592087856623</v>
      </c>
      <c r="D17" s="136">
        <f>AFA_totale!D17/AFA_par_habitant!$I17*1000</f>
        <v>354.85770269016132</v>
      </c>
      <c r="E17" s="136">
        <f>AFA_totale!E17/AFA_par_habitant!$I17*1000</f>
        <v>831.93656851180231</v>
      </c>
      <c r="F17" s="136">
        <f>AFA_totale!F17/AFA_par_habitant!$I17*1000</f>
        <v>2830.9184765928694</v>
      </c>
      <c r="G17" s="136">
        <f>AFA_totale!G17/AFA_par_habitant!$I17*1000</f>
        <v>-114.3354050450438</v>
      </c>
      <c r="H17" s="157">
        <f>AFA_totale!H17/AFA_par_habitant!$I17*1000</f>
        <v>19883.969430606408</v>
      </c>
      <c r="I17" s="158">
        <v>245673</v>
      </c>
      <c r="J17" s="149"/>
    </row>
    <row r="18" spans="1:10">
      <c r="A18" s="124"/>
      <c r="B18" s="132" t="s">
        <v>60</v>
      </c>
      <c r="C18" s="133">
        <f>AFA_totale!C18/AFA_par_habitant!$I18*1000</f>
        <v>20437.251858765296</v>
      </c>
      <c r="D18" s="133">
        <f>AFA_totale!D18/AFA_par_habitant!$I18*1000</f>
        <v>3082.6819267227002</v>
      </c>
      <c r="E18" s="133">
        <f>AFA_totale!E18/AFA_par_habitant!$I18*1000</f>
        <v>2293.0846000901856</v>
      </c>
      <c r="F18" s="133">
        <f>AFA_totale!F18/AFA_par_habitant!$I18*1000</f>
        <v>11119.941372602481</v>
      </c>
      <c r="G18" s="133">
        <f>AFA_totale!G18/AFA_par_habitant!$I18*1000</f>
        <v>719.40896710460413</v>
      </c>
      <c r="H18" s="155">
        <f>AFA_totale!H18/AFA_par_habitant!$I18*1000</f>
        <v>37652.368725285261</v>
      </c>
      <c r="I18" s="156">
        <v>190718</v>
      </c>
      <c r="J18" s="149"/>
    </row>
    <row r="19" spans="1:10">
      <c r="A19" s="124"/>
      <c r="B19" s="31" t="s">
        <v>61</v>
      </c>
      <c r="C19" s="136">
        <f>AFA_totale!C19/AFA_par_habitant!$I19*1000</f>
        <v>21817.279860638308</v>
      </c>
      <c r="D19" s="136">
        <f>AFA_totale!D19/AFA_par_habitant!$I19*1000</f>
        <v>1123.5036509453698</v>
      </c>
      <c r="E19" s="136">
        <f>AFA_totale!E19/AFA_par_habitant!$I19*1000</f>
        <v>1363.10518140982</v>
      </c>
      <c r="F19" s="136">
        <f>AFA_totale!F19/AFA_par_habitant!$I19*1000</f>
        <v>3481.0823066946105</v>
      </c>
      <c r="G19" s="136">
        <f>AFA_totale!G19/AFA_par_habitant!$I19*1000</f>
        <v>-266.33671109538892</v>
      </c>
      <c r="H19" s="157">
        <f>AFA_totale!H19/AFA_par_habitant!$I19*1000</f>
        <v>27518.634288592726</v>
      </c>
      <c r="I19" s="158">
        <v>262913</v>
      </c>
      <c r="J19" s="149"/>
    </row>
    <row r="20" spans="1:10">
      <c r="A20" s="124"/>
      <c r="B20" s="132" t="s">
        <v>62</v>
      </c>
      <c r="C20" s="133">
        <f>AFA_totale!C20/AFA_par_habitant!$I20*1000</f>
        <v>15437.71755982474</v>
      </c>
      <c r="D20" s="133">
        <f>AFA_totale!D20/AFA_par_habitant!$I20*1000</f>
        <v>1305.9229167960902</v>
      </c>
      <c r="E20" s="133">
        <f>AFA_totale!E20/AFA_par_habitant!$I20*1000</f>
        <v>1368.4053726996967</v>
      </c>
      <c r="F20" s="133">
        <f>AFA_totale!F20/AFA_par_habitant!$I20*1000</f>
        <v>7178.5238355240981</v>
      </c>
      <c r="G20" s="133">
        <f>AFA_totale!G20/AFA_par_habitant!$I20*1000</f>
        <v>81.508579922206422</v>
      </c>
      <c r="H20" s="155">
        <f>AFA_totale!H20/AFA_par_habitant!$I20*1000</f>
        <v>25372.078264766831</v>
      </c>
      <c r="I20" s="156">
        <v>74175</v>
      </c>
      <c r="J20" s="149"/>
    </row>
    <row r="21" spans="1:10">
      <c r="A21" s="124"/>
      <c r="B21" s="31" t="s">
        <v>63</v>
      </c>
      <c r="C21" s="136">
        <f>AFA_totale!C21/AFA_par_habitant!$I21*1000</f>
        <v>15867.328893189882</v>
      </c>
      <c r="D21" s="136">
        <f>AFA_totale!D21/AFA_par_habitant!$I21*1000</f>
        <v>421.38277059353715</v>
      </c>
      <c r="E21" s="136">
        <f>AFA_totale!E21/AFA_par_habitant!$I21*1000</f>
        <v>1892.3180768486366</v>
      </c>
      <c r="F21" s="136">
        <f>AFA_totale!F21/AFA_par_habitant!$I21*1000</f>
        <v>2243.4211495038044</v>
      </c>
      <c r="G21" s="136">
        <f>AFA_totale!G21/AFA_par_habitant!$I21*1000</f>
        <v>183.83462705475429</v>
      </c>
      <c r="H21" s="157">
        <f>AFA_totale!H21/AFA_par_habitant!$I21*1000</f>
        <v>20608.285517190616</v>
      </c>
      <c r="I21" s="158">
        <v>52701</v>
      </c>
      <c r="J21" s="149"/>
    </row>
    <row r="22" spans="1:10">
      <c r="A22" s="124"/>
      <c r="B22" s="132" t="s">
        <v>64</v>
      </c>
      <c r="C22" s="133">
        <f>AFA_totale!C22/AFA_par_habitant!$I22*1000</f>
        <v>15866.278277459798</v>
      </c>
      <c r="D22" s="133">
        <f>AFA_totale!D22/AFA_par_habitant!$I22*1000</f>
        <v>351.67304791632597</v>
      </c>
      <c r="E22" s="133">
        <f>AFA_totale!E22/AFA_par_habitant!$I22*1000</f>
        <v>2221.1963131643502</v>
      </c>
      <c r="F22" s="133">
        <f>AFA_totale!F22/AFA_par_habitant!$I22*1000</f>
        <v>2949.6959525756333</v>
      </c>
      <c r="G22" s="133">
        <f>AFA_totale!G22/AFA_par_habitant!$I22*1000</f>
        <v>16.529088402820843</v>
      </c>
      <c r="H22" s="155">
        <f>AFA_totale!H22/AFA_par_habitant!$I22*1000</f>
        <v>21405.372679518925</v>
      </c>
      <c r="I22" s="156">
        <v>14676</v>
      </c>
      <c r="J22" s="149"/>
    </row>
    <row r="23" spans="1:10">
      <c r="A23" s="124"/>
      <c r="B23" s="31" t="s">
        <v>65</v>
      </c>
      <c r="C23" s="136">
        <f>AFA_totale!C23/AFA_par_habitant!$I23*1000</f>
        <v>15270.867412569694</v>
      </c>
      <c r="D23" s="136">
        <f>AFA_totale!D23/AFA_par_habitant!$I23*1000</f>
        <v>565.13989013551611</v>
      </c>
      <c r="E23" s="136">
        <f>AFA_totale!E23/AFA_par_habitant!$I23*1000</f>
        <v>1601.1810496048085</v>
      </c>
      <c r="F23" s="136">
        <f>AFA_totale!F23/AFA_par_habitant!$I23*1000</f>
        <v>2941.3763463709838</v>
      </c>
      <c r="G23" s="136">
        <f>AFA_totale!G23/AFA_par_habitant!$I23*1000</f>
        <v>129.55789912077466</v>
      </c>
      <c r="H23" s="157">
        <f>AFA_totale!H23/AFA_par_habitant!$I23*1000</f>
        <v>20508.122597801776</v>
      </c>
      <c r="I23" s="158">
        <v>457879</v>
      </c>
      <c r="J23" s="149"/>
    </row>
    <row r="24" spans="1:10">
      <c r="A24" s="124"/>
      <c r="B24" s="132" t="s">
        <v>66</v>
      </c>
      <c r="C24" s="133">
        <f>AFA_totale!C24/AFA_par_habitant!$I24*1000</f>
        <v>15199.450302307581</v>
      </c>
      <c r="D24" s="133">
        <f>AFA_totale!D24/AFA_par_habitant!$I24*1000</f>
        <v>1424.8782793767443</v>
      </c>
      <c r="E24" s="133">
        <f>AFA_totale!E24/AFA_par_habitant!$I24*1000</f>
        <v>1994.8824886713112</v>
      </c>
      <c r="F24" s="133">
        <f>AFA_totale!F24/AFA_par_habitant!$I24*1000</f>
        <v>2732.9950056486537</v>
      </c>
      <c r="G24" s="133">
        <f>AFA_totale!G24/AFA_par_habitant!$I24*1000</f>
        <v>244.52991609043809</v>
      </c>
      <c r="H24" s="155">
        <f>AFA_totale!H24/AFA_par_habitant!$I24*1000</f>
        <v>21596.735992094727</v>
      </c>
      <c r="I24" s="156">
        <v>191196</v>
      </c>
      <c r="J24" s="149"/>
    </row>
    <row r="25" spans="1:10">
      <c r="A25" s="124"/>
      <c r="B25" s="31" t="s">
        <v>67</v>
      </c>
      <c r="C25" s="136">
        <f>AFA_totale!C25/AFA_par_habitant!$I25*1000</f>
        <v>17773.4532148832</v>
      </c>
      <c r="D25" s="136">
        <f>AFA_totale!D25/AFA_par_habitant!$I25*1000</f>
        <v>1137.9056683311217</v>
      </c>
      <c r="E25" s="136">
        <f>AFA_totale!E25/AFA_par_habitant!$I25*1000</f>
        <v>1610.0829864247564</v>
      </c>
      <c r="F25" s="136">
        <f>AFA_totale!F25/AFA_par_habitant!$I25*1000</f>
        <v>3365.0948762267731</v>
      </c>
      <c r="G25" s="136">
        <f>AFA_totale!G25/AFA_par_habitant!$I25*1000</f>
        <v>91.319949694862487</v>
      </c>
      <c r="H25" s="157">
        <f>AFA_totale!H25/AFA_par_habitant!$I25*1000</f>
        <v>23977.856695560717</v>
      </c>
      <c r="I25" s="158">
        <v>558885</v>
      </c>
      <c r="J25" s="149"/>
    </row>
    <row r="26" spans="1:10">
      <c r="A26" s="124"/>
      <c r="B26" s="132" t="s">
        <v>68</v>
      </c>
      <c r="C26" s="133">
        <f>AFA_totale!C26/AFA_par_habitant!$I26*1000</f>
        <v>14435.602974151152</v>
      </c>
      <c r="D26" s="133">
        <f>AFA_totale!D26/AFA_par_habitant!$I26*1000</f>
        <v>593.76220136416077</v>
      </c>
      <c r="E26" s="133">
        <f>AFA_totale!E26/AFA_par_habitant!$I26*1000</f>
        <v>1549.3854947485752</v>
      </c>
      <c r="F26" s="133">
        <f>AFA_totale!F26/AFA_par_habitant!$I26*1000</f>
        <v>2728.7451021986426</v>
      </c>
      <c r="G26" s="133">
        <f>AFA_totale!G26/AFA_par_habitant!$I26*1000</f>
        <v>48.821258309345311</v>
      </c>
      <c r="H26" s="155">
        <f>AFA_totale!H26/AFA_par_habitant!$I26*1000</f>
        <v>19356.317030771876</v>
      </c>
      <c r="I26" s="156">
        <v>231461</v>
      </c>
      <c r="J26" s="149"/>
    </row>
    <row r="27" spans="1:10">
      <c r="A27" s="124"/>
      <c r="B27" s="31" t="s">
        <v>69</v>
      </c>
      <c r="C27" s="136">
        <f>AFA_totale!C27/AFA_par_habitant!$I27*1000</f>
        <v>16597.670612692364</v>
      </c>
      <c r="D27" s="136">
        <f>AFA_totale!D27/AFA_par_habitant!$I27*1000</f>
        <v>2190.6381819847657</v>
      </c>
      <c r="E27" s="136">
        <f>AFA_totale!E27/AFA_par_habitant!$I27*1000</f>
        <v>1216.3431350716064</v>
      </c>
      <c r="F27" s="136">
        <f>AFA_totale!F27/AFA_par_habitant!$I27*1000</f>
        <v>5529.0134344956568</v>
      </c>
      <c r="G27" s="136">
        <f>AFA_totale!G27/AFA_par_habitant!$I27*1000</f>
        <v>530.97633030763564</v>
      </c>
      <c r="H27" s="157">
        <f>AFA_totale!H27/AFA_par_habitant!$I27*1000</f>
        <v>26064.641694552029</v>
      </c>
      <c r="I27" s="158">
        <v>316521</v>
      </c>
      <c r="J27" s="149"/>
    </row>
    <row r="28" spans="1:10">
      <c r="A28" s="124"/>
      <c r="B28" s="132" t="s">
        <v>70</v>
      </c>
      <c r="C28" s="133">
        <f>AFA_totale!C28/AFA_par_habitant!$I28*1000</f>
        <v>20611.432695065425</v>
      </c>
      <c r="D28" s="133">
        <f>AFA_totale!D28/AFA_par_habitant!$I28*1000</f>
        <v>908.46511320440504</v>
      </c>
      <c r="E28" s="133">
        <f>AFA_totale!E28/AFA_par_habitant!$I28*1000</f>
        <v>1986.3797725401046</v>
      </c>
      <c r="F28" s="133">
        <f>AFA_totale!F28/AFA_par_habitant!$I28*1000</f>
        <v>3768.0170520534257</v>
      </c>
      <c r="G28" s="133">
        <f>AFA_totale!G28/AFA_par_habitant!$I28*1000</f>
        <v>287.414321053793</v>
      </c>
      <c r="H28" s="155">
        <f>AFA_totale!H28/AFA_par_habitant!$I28*1000</f>
        <v>27561.708953917161</v>
      </c>
      <c r="I28" s="156">
        <v>648526</v>
      </c>
      <c r="J28" s="149"/>
    </row>
    <row r="29" spans="1:10">
      <c r="A29" s="124"/>
      <c r="B29" s="31" t="s">
        <v>71</v>
      </c>
      <c r="C29" s="136">
        <f>AFA_totale!C29/AFA_par_habitant!$I29*1000</f>
        <v>14068.535561902749</v>
      </c>
      <c r="D29" s="136">
        <f>AFA_totale!D29/AFA_par_habitant!$I29*1000</f>
        <v>856.01225085288627</v>
      </c>
      <c r="E29" s="136">
        <f>AFA_totale!E29/AFA_par_habitant!$I29*1000</f>
        <v>1083.0580629218239</v>
      </c>
      <c r="F29" s="136">
        <f>AFA_totale!F29/AFA_par_habitant!$I29*1000</f>
        <v>1962.6616150075813</v>
      </c>
      <c r="G29" s="136">
        <f>AFA_totale!G29/AFA_par_habitant!$I29*1000</f>
        <v>272.80510176491123</v>
      </c>
      <c r="H29" s="157">
        <f>AFA_totale!H29/AFA_par_habitant!$I29*1000</f>
        <v>18243.072592449953</v>
      </c>
      <c r="I29" s="158">
        <v>283590</v>
      </c>
      <c r="J29" s="149"/>
    </row>
    <row r="30" spans="1:10">
      <c r="A30" s="124"/>
      <c r="B30" s="132" t="s">
        <v>72</v>
      </c>
      <c r="C30" s="133">
        <f>AFA_totale!C30/AFA_par_habitant!$I30*1000</f>
        <v>15498.751865660552</v>
      </c>
      <c r="D30" s="133">
        <f>AFA_totale!D30/AFA_par_habitant!$I30*1000</f>
        <v>976.50537030576027</v>
      </c>
      <c r="E30" s="133">
        <f>AFA_totale!E30/AFA_par_habitant!$I30*1000</f>
        <v>1057.2697188932693</v>
      </c>
      <c r="F30" s="133">
        <f>AFA_totale!F30/AFA_par_habitant!$I30*1000</f>
        <v>7917.7651004037562</v>
      </c>
      <c r="G30" s="133">
        <f>AFA_totale!G30/AFA_par_habitant!$I30*1000</f>
        <v>-280.57482690275992</v>
      </c>
      <c r="H30" s="155">
        <f>AFA_totale!H30/AFA_par_habitant!$I30*1000</f>
        <v>25169.717228360576</v>
      </c>
      <c r="I30" s="156">
        <v>168171</v>
      </c>
      <c r="J30" s="149"/>
    </row>
    <row r="31" spans="1:10">
      <c r="A31" s="124"/>
      <c r="B31" s="31" t="s">
        <v>73</v>
      </c>
      <c r="C31" s="136">
        <f>AFA_totale!C31/AFA_par_habitant!$I31*1000</f>
        <v>23523.744724407243</v>
      </c>
      <c r="D31" s="136">
        <f>AFA_totale!D31/AFA_par_habitant!$I31*1000</f>
        <v>4058.1032721657389</v>
      </c>
      <c r="E31" s="136">
        <f>AFA_totale!E31/AFA_par_habitant!$I31*1000</f>
        <v>1378.7071248334946</v>
      </c>
      <c r="F31" s="136">
        <f>AFA_totale!F31/AFA_par_habitant!$I31*1000</f>
        <v>11791.207669765419</v>
      </c>
      <c r="G31" s="136">
        <f>AFA_totale!G31/AFA_par_habitant!$I31*1000</f>
        <v>19.555866446864055</v>
      </c>
      <c r="H31" s="157">
        <f>AFA_totale!H31/AFA_par_habitant!$I31*1000</f>
        <v>40771.318657618765</v>
      </c>
      <c r="I31" s="158">
        <v>427914</v>
      </c>
      <c r="J31" s="149"/>
    </row>
    <row r="32" spans="1:10">
      <c r="A32" s="124"/>
      <c r="B32" s="132" t="s">
        <v>74</v>
      </c>
      <c r="C32" s="133">
        <f>AFA_totale!C32/AFA_par_habitant!$I32*1000</f>
        <v>12202.450085399614</v>
      </c>
      <c r="D32" s="133">
        <f>AFA_totale!D32/AFA_par_habitant!$I32*1000</f>
        <v>880.73676382590259</v>
      </c>
      <c r="E32" s="133">
        <f>AFA_totale!E32/AFA_par_habitant!$I32*1000</f>
        <v>814.08858001060139</v>
      </c>
      <c r="F32" s="133">
        <f>AFA_totale!F32/AFA_par_habitant!$I32*1000</f>
        <v>3956.6029006419685</v>
      </c>
      <c r="G32" s="133">
        <f>AFA_totale!G32/AFA_par_habitant!$I32*1000</f>
        <v>159.02459098172884</v>
      </c>
      <c r="H32" s="155">
        <f>AFA_totale!H32/AFA_par_habitant!$I32*1000</f>
        <v>18012.902920859811</v>
      </c>
      <c r="I32" s="156">
        <v>67916</v>
      </c>
      <c r="J32" s="149"/>
    </row>
    <row r="33" spans="1:10">
      <c r="A33" s="139"/>
      <c r="B33" s="140" t="s">
        <v>75</v>
      </c>
      <c r="C33" s="55">
        <f>AFA_totale!C33/AFA_par_habitant!$I33*1000</f>
        <v>18293.519220866943</v>
      </c>
      <c r="D33" s="55">
        <f>AFA_totale!D33/AFA_par_habitant!$I33*1000</f>
        <v>1069.967951772978</v>
      </c>
      <c r="E33" s="55">
        <f>AFA_totale!E33/AFA_par_habitant!$I33*1000</f>
        <v>1738.825156466118</v>
      </c>
      <c r="F33" s="55">
        <f>AFA_totale!F33/AFA_par_habitant!$I33*1000</f>
        <v>5149.3308823666448</v>
      </c>
      <c r="G33" s="55">
        <f>AFA_totale!G33/AFA_par_habitant!$I33*1000</f>
        <v>1.5254658860619237</v>
      </c>
      <c r="H33" s="55">
        <f>AFA_totale!H33/AFA_par_habitant!$I33*1000</f>
        <v>26253.16867735875</v>
      </c>
      <c r="I33" s="56">
        <f>SUM(I7:I32)</f>
        <v>7405051</v>
      </c>
      <c r="J33" s="149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2" customWidth="1"/>
    <col min="2" max="3" width="18.42578125" style="2" customWidth="1"/>
    <col min="4" max="4" width="17.28515625" style="2" customWidth="1"/>
    <col min="5" max="6" width="18.5703125" style="2" customWidth="1"/>
    <col min="7" max="7" width="14" style="2" customWidth="1"/>
    <col min="8" max="8" width="13.140625" style="2" customWidth="1"/>
    <col min="9" max="9" width="15.28515625" style="2" hidden="1" customWidth="1"/>
  </cols>
  <sheetData>
    <row r="1" spans="1:10" ht="23.25" customHeight="1">
      <c r="A1" s="159" t="str">
        <f>"AFA en pourcentage "&amp;Info!C31</f>
        <v>AFA en pourcentage 2003</v>
      </c>
      <c r="B1" s="160"/>
      <c r="C1" s="160"/>
      <c r="E1" s="161"/>
      <c r="F1" s="162"/>
      <c r="G1" s="162"/>
      <c r="H1" s="162"/>
      <c r="I1" s="1"/>
    </row>
    <row r="2" spans="1:10" ht="21.75" customHeight="1">
      <c r="A2" s="163" t="str">
        <f>Info!A4</f>
        <v>Année de référence 2008</v>
      </c>
      <c r="H2" s="19" t="str">
        <f>Info!C28</f>
        <v>FA_2008_20120424</v>
      </c>
    </row>
    <row r="3" spans="1:10" s="2" customFormat="1">
      <c r="A3" s="22" t="s">
        <v>24</v>
      </c>
      <c r="B3" s="23" t="s">
        <v>78</v>
      </c>
      <c r="C3" s="23" t="s">
        <v>25</v>
      </c>
      <c r="D3" s="23" t="s">
        <v>26</v>
      </c>
      <c r="E3" s="23" t="s">
        <v>27</v>
      </c>
      <c r="F3" s="23" t="s">
        <v>28</v>
      </c>
      <c r="G3" s="23" t="s">
        <v>29</v>
      </c>
      <c r="H3" s="84" t="s">
        <v>30</v>
      </c>
      <c r="I3" s="6"/>
    </row>
    <row r="4" spans="1:10" ht="68.25" customHeight="1">
      <c r="A4" s="164"/>
      <c r="B4" s="33" t="s">
        <v>42</v>
      </c>
      <c r="C4" s="33" t="s">
        <v>105</v>
      </c>
      <c r="D4" s="33" t="s">
        <v>82</v>
      </c>
      <c r="E4" s="33" t="s">
        <v>112</v>
      </c>
      <c r="F4" s="33" t="s">
        <v>113</v>
      </c>
      <c r="G4" s="33" t="s">
        <v>102</v>
      </c>
      <c r="H4" s="64" t="s">
        <v>114</v>
      </c>
      <c r="I4" s="6"/>
    </row>
    <row r="5" spans="1:10" s="36" customFormat="1" ht="11.25" customHeight="1">
      <c r="A5" s="86" t="s">
        <v>46</v>
      </c>
      <c r="B5" s="39" t="s">
        <v>115</v>
      </c>
      <c r="C5" s="39" t="s">
        <v>115</v>
      </c>
      <c r="D5" s="39" t="s">
        <v>115</v>
      </c>
      <c r="E5" s="39" t="s">
        <v>115</v>
      </c>
      <c r="F5" s="39" t="s">
        <v>115</v>
      </c>
      <c r="G5" s="39" t="s">
        <v>115</v>
      </c>
      <c r="H5" s="40" t="s">
        <v>115</v>
      </c>
      <c r="I5" s="165"/>
    </row>
    <row r="6" spans="1:10">
      <c r="A6" s="42" t="s">
        <v>49</v>
      </c>
      <c r="B6" s="166">
        <f>AFA_totale!C7/AFA_totale!$H7</f>
        <v>0.69208378127533909</v>
      </c>
      <c r="C6" s="166">
        <f>AFA_totale!D7/AFA_totale!$H7</f>
        <v>2.6657007310881355E-2</v>
      </c>
      <c r="D6" s="166">
        <f>AFA_totale!E7/AFA_totale!$H7</f>
        <v>7.6528301043684313E-2</v>
      </c>
      <c r="E6" s="166">
        <f>PM!B9/AFA_totale!$H7</f>
        <v>0.21880877161785059</v>
      </c>
      <c r="F6" s="166">
        <f>PM!C9/AFA_totale!$H7</f>
        <v>4.5992876341682419E-3</v>
      </c>
      <c r="G6" s="166">
        <f>AFA_totale!G7/AFA_totale!$H7</f>
        <v>-1.8677148881923483E-2</v>
      </c>
      <c r="H6" s="167">
        <f t="shared" ref="H6:H32" si="0">SUM(B6:G6)</f>
        <v>1.0000000000000002</v>
      </c>
      <c r="I6" s="128" t="s">
        <v>49</v>
      </c>
      <c r="J6" s="149"/>
    </row>
    <row r="7" spans="1:10">
      <c r="A7" s="46" t="s">
        <v>50</v>
      </c>
      <c r="B7" s="168">
        <f>AFA_totale!C8/AFA_totale!$H8</f>
        <v>0.73094150481992903</v>
      </c>
      <c r="C7" s="168">
        <f>AFA_totale!D8/AFA_totale!$H8</f>
        <v>2.103128677921922E-2</v>
      </c>
      <c r="D7" s="168">
        <f>AFA_totale!E8/AFA_totale!$H8</f>
        <v>7.4699578675726214E-2</v>
      </c>
      <c r="E7" s="168">
        <f>PM!B10/AFA_totale!$H8</f>
        <v>0.1600287293991817</v>
      </c>
      <c r="F7" s="168">
        <f>PM!C10/AFA_totale!$H8</f>
        <v>1.0067683249477275E-2</v>
      </c>
      <c r="G7" s="168">
        <f>AFA_totale!G8/AFA_totale!$H8</f>
        <v>3.2312170764665321E-3</v>
      </c>
      <c r="H7" s="169">
        <f t="shared" si="0"/>
        <v>0.99999999999999989</v>
      </c>
      <c r="I7" s="132" t="s">
        <v>50</v>
      </c>
      <c r="J7" s="149"/>
    </row>
    <row r="8" spans="1:10">
      <c r="A8" s="49" t="s">
        <v>51</v>
      </c>
      <c r="B8" s="170">
        <f>AFA_totale!C9/AFA_totale!$H9</f>
        <v>0.72722023300210048</v>
      </c>
      <c r="C8" s="170">
        <f>AFA_totale!D9/AFA_totale!$H9</f>
        <v>2.4174328395128716E-2</v>
      </c>
      <c r="D8" s="170">
        <f>AFA_totale!E9/AFA_totale!$H9</f>
        <v>8.0548957405392807E-2</v>
      </c>
      <c r="E8" s="170">
        <f>PM!B11/AFA_totale!$H9</f>
        <v>0.13673413466460263</v>
      </c>
      <c r="F8" s="170">
        <f>PM!C11/AFA_totale!$H9</f>
        <v>2.4121233187478556E-2</v>
      </c>
      <c r="G8" s="170">
        <f>AFA_totale!G9/AFA_totale!$H9</f>
        <v>7.2011133452968747E-3</v>
      </c>
      <c r="H8" s="171">
        <f t="shared" si="0"/>
        <v>1</v>
      </c>
      <c r="I8" s="31" t="s">
        <v>51</v>
      </c>
      <c r="J8" s="149"/>
    </row>
    <row r="9" spans="1:10">
      <c r="A9" s="46" t="s">
        <v>52</v>
      </c>
      <c r="B9" s="168">
        <f>AFA_totale!C10/AFA_totale!$H10</f>
        <v>0.70565678134973553</v>
      </c>
      <c r="C9" s="168">
        <f>AFA_totale!D10/AFA_totale!$H10</f>
        <v>2.8680075053572902E-2</v>
      </c>
      <c r="D9" s="168">
        <f>AFA_totale!E10/AFA_totale!$H10</f>
        <v>6.7853004409515971E-2</v>
      </c>
      <c r="E9" s="168">
        <f>PM!B12/AFA_totale!$H10</f>
        <v>0.19312490455635334</v>
      </c>
      <c r="F9" s="168">
        <f>PM!C12/AFA_totale!$H10</f>
        <v>6.6025016575037938E-4</v>
      </c>
      <c r="G9" s="168">
        <f>AFA_totale!G10/AFA_totale!$H10</f>
        <v>4.0249844650717733E-3</v>
      </c>
      <c r="H9" s="169">
        <f t="shared" si="0"/>
        <v>0.99999999999999989</v>
      </c>
      <c r="I9" s="132" t="s">
        <v>52</v>
      </c>
      <c r="J9" s="149"/>
    </row>
    <row r="10" spans="1:10">
      <c r="A10" s="49" t="s">
        <v>53</v>
      </c>
      <c r="B10" s="170">
        <f>AFA_totale!C11/AFA_totale!$H11</f>
        <v>0.74045272615322433</v>
      </c>
      <c r="C10" s="170">
        <f>AFA_totale!D11/AFA_totale!$H11</f>
        <v>1.4275972149318149E-2</v>
      </c>
      <c r="D10" s="170">
        <f>AFA_totale!E11/AFA_totale!$H11</f>
        <v>9.0949846778212079E-2</v>
      </c>
      <c r="E10" s="170">
        <f>PM!B13/AFA_totale!$H11</f>
        <v>0.12369859308526961</v>
      </c>
      <c r="F10" s="170">
        <f>PM!C13/AFA_totale!$H11</f>
        <v>2.8137877509194692E-2</v>
      </c>
      <c r="G10" s="170">
        <f>AFA_totale!G11/AFA_totale!$H11</f>
        <v>2.4849843247812314E-3</v>
      </c>
      <c r="H10" s="171">
        <f t="shared" si="0"/>
        <v>1.0000000000000002</v>
      </c>
      <c r="I10" s="31" t="s">
        <v>53</v>
      </c>
      <c r="J10" s="149"/>
    </row>
    <row r="11" spans="1:10">
      <c r="A11" s="46" t="s">
        <v>54</v>
      </c>
      <c r="B11" s="168">
        <f>AFA_totale!C12/AFA_totale!$H12</f>
        <v>0.79997084444765565</v>
      </c>
      <c r="C11" s="168">
        <f>AFA_totale!D12/AFA_totale!$H12</f>
        <v>3.9545774352189603E-2</v>
      </c>
      <c r="D11" s="168">
        <f>AFA_totale!E12/AFA_totale!$H12</f>
        <v>8.0955596985169451E-2</v>
      </c>
      <c r="E11" s="168">
        <f>PM!B14/AFA_totale!$H12</f>
        <v>7.1959950531869349E-2</v>
      </c>
      <c r="F11" s="168">
        <f>PM!C14/AFA_totale!$H12</f>
        <v>3.232837124949252E-3</v>
      </c>
      <c r="G11" s="168">
        <f>AFA_totale!G12/AFA_totale!$H12</f>
        <v>4.3349965581669413E-3</v>
      </c>
      <c r="H11" s="169">
        <f t="shared" si="0"/>
        <v>1.0000000000000002</v>
      </c>
      <c r="I11" s="132" t="s">
        <v>54</v>
      </c>
      <c r="J11" s="149"/>
    </row>
    <row r="12" spans="1:10">
      <c r="A12" s="49" t="s">
        <v>55</v>
      </c>
      <c r="B12" s="170">
        <f>AFA_totale!C13/AFA_totale!$H13</f>
        <v>0.73532484720845404</v>
      </c>
      <c r="C12" s="170">
        <f>AFA_totale!D13/AFA_totale!$H13</f>
        <v>1.5448960057046704E-2</v>
      </c>
      <c r="D12" s="170">
        <f>AFA_totale!E13/AFA_totale!$H13</f>
        <v>0.12076302325652909</v>
      </c>
      <c r="E12" s="170">
        <f>PM!B15/AFA_totale!$H13</f>
        <v>0.11463555511873623</v>
      </c>
      <c r="F12" s="170">
        <f>PM!C15/AFA_totale!$H13</f>
        <v>9.7104161049216455E-3</v>
      </c>
      <c r="G12" s="170">
        <f>AFA_totale!G13/AFA_totale!$H13</f>
        <v>4.1171982543123167E-3</v>
      </c>
      <c r="H12" s="171">
        <f t="shared" si="0"/>
        <v>1</v>
      </c>
      <c r="I12" s="31" t="s">
        <v>55</v>
      </c>
      <c r="J12" s="149"/>
    </row>
    <row r="13" spans="1:10">
      <c r="A13" s="46" t="s">
        <v>56</v>
      </c>
      <c r="B13" s="168">
        <f>AFA_totale!C14/AFA_totale!$H14</f>
        <v>0.73876723931787835</v>
      </c>
      <c r="C13" s="168">
        <f>AFA_totale!D14/AFA_totale!$H14</f>
        <v>2.8840727101726062E-2</v>
      </c>
      <c r="D13" s="168">
        <f>AFA_totale!E14/AFA_totale!$H14</f>
        <v>9.3370705428206843E-2</v>
      </c>
      <c r="E13" s="168">
        <f>PM!B16/AFA_totale!$H14</f>
        <v>9.80177338082628E-2</v>
      </c>
      <c r="F13" s="168">
        <f>PM!C16/AFA_totale!$H14</f>
        <v>3.7171834029318125E-2</v>
      </c>
      <c r="G13" s="168">
        <f>AFA_totale!G14/AFA_totale!$H14</f>
        <v>3.8317603146077895E-3</v>
      </c>
      <c r="H13" s="169">
        <f t="shared" si="0"/>
        <v>0.99999999999999989</v>
      </c>
      <c r="I13" s="132" t="s">
        <v>56</v>
      </c>
      <c r="J13" s="149"/>
    </row>
    <row r="14" spans="1:10">
      <c r="A14" s="49" t="s">
        <v>57</v>
      </c>
      <c r="B14" s="170">
        <f>AFA_totale!C15/AFA_totale!$H15</f>
        <v>0.55292116567238991</v>
      </c>
      <c r="C14" s="170">
        <f>AFA_totale!D15/AFA_totale!$H15</f>
        <v>1.2592742658586537E-2</v>
      </c>
      <c r="D14" s="170">
        <f>AFA_totale!E15/AFA_totale!$H15</f>
        <v>6.0348849266338968E-2</v>
      </c>
      <c r="E14" s="170">
        <f>PM!B17/AFA_totale!$H15</f>
        <v>0.22204659682709299</v>
      </c>
      <c r="F14" s="170">
        <f>PM!C17/AFA_totale!$H15</f>
        <v>0.15320415235056326</v>
      </c>
      <c r="G14" s="170">
        <f>AFA_totale!G15/AFA_totale!$H15</f>
        <v>-1.1135067749716199E-3</v>
      </c>
      <c r="H14" s="171">
        <f t="shared" si="0"/>
        <v>1</v>
      </c>
      <c r="I14" s="31" t="s">
        <v>57</v>
      </c>
      <c r="J14" s="149"/>
    </row>
    <row r="15" spans="1:10">
      <c r="A15" s="46" t="s">
        <v>58</v>
      </c>
      <c r="B15" s="168">
        <f>AFA_totale!C16/AFA_totale!$H16</f>
        <v>0.71944437832089236</v>
      </c>
      <c r="C15" s="168">
        <f>AFA_totale!D16/AFA_totale!$H16</f>
        <v>2.803346767454621E-2</v>
      </c>
      <c r="D15" s="168">
        <f>AFA_totale!E16/AFA_totale!$H16</f>
        <v>4.4166832544997689E-2</v>
      </c>
      <c r="E15" s="168">
        <f>PM!B18/AFA_totale!$H16</f>
        <v>0.18730945756949957</v>
      </c>
      <c r="F15" s="168">
        <f>PM!C18/AFA_totale!$H16</f>
        <v>1.7566913791543379E-2</v>
      </c>
      <c r="G15" s="168">
        <f>AFA_totale!G16/AFA_totale!$H16</f>
        <v>3.4789500985207538E-3</v>
      </c>
      <c r="H15" s="169">
        <f t="shared" si="0"/>
        <v>0.99999999999999989</v>
      </c>
      <c r="I15" s="132" t="s">
        <v>58</v>
      </c>
      <c r="J15" s="149"/>
    </row>
    <row r="16" spans="1:10">
      <c r="A16" s="49" t="s">
        <v>59</v>
      </c>
      <c r="B16" s="170">
        <f>AFA_totale!C17/AFA_totale!$H17</f>
        <v>0.80369224784959126</v>
      </c>
      <c r="C16" s="170">
        <f>AFA_totale!D17/AFA_totale!$H17</f>
        <v>1.7846421657837917E-2</v>
      </c>
      <c r="D16" s="170">
        <f>AFA_totale!E17/AFA_totale!$H17</f>
        <v>4.1839561834733238E-2</v>
      </c>
      <c r="E16" s="170">
        <f>PM!B19/AFA_totale!$H17</f>
        <v>0.1401522186014901</v>
      </c>
      <c r="F16" s="170">
        <f>PM!C19/AFA_totale!$H17</f>
        <v>2.2196798503037614E-3</v>
      </c>
      <c r="G16" s="170">
        <f>AFA_totale!G17/AFA_totale!$H17</f>
        <v>-5.7501297939561791E-3</v>
      </c>
      <c r="H16" s="171">
        <f t="shared" si="0"/>
        <v>1.0000000000000002</v>
      </c>
      <c r="I16" s="31" t="s">
        <v>59</v>
      </c>
      <c r="J16" s="149"/>
    </row>
    <row r="17" spans="1:10">
      <c r="A17" s="46" t="s">
        <v>60</v>
      </c>
      <c r="B17" s="168">
        <f>AFA_totale!C18/AFA_totale!$H18</f>
        <v>0.54278794537143582</v>
      </c>
      <c r="C17" s="168">
        <f>AFA_totale!D18/AFA_totale!$H18</f>
        <v>8.1872191075525624E-2</v>
      </c>
      <c r="D17" s="168">
        <f>AFA_totale!E18/AFA_totale!$H18</f>
        <v>6.0901469886814198E-2</v>
      </c>
      <c r="E17" s="168">
        <f>PM!B20/AFA_totale!$H18</f>
        <v>0.28134345808182432</v>
      </c>
      <c r="F17" s="168">
        <f>PM!C20/AFA_totale!$H18</f>
        <v>1.3988329772864834E-2</v>
      </c>
      <c r="G17" s="168">
        <f>AFA_totale!G18/AFA_totale!$H18</f>
        <v>1.9106605811535265E-2</v>
      </c>
      <c r="H17" s="169">
        <f t="shared" si="0"/>
        <v>1.0000000000000002</v>
      </c>
      <c r="I17" s="132" t="s">
        <v>60</v>
      </c>
      <c r="J17" s="149"/>
    </row>
    <row r="18" spans="1:10">
      <c r="A18" s="49" t="s">
        <v>61</v>
      </c>
      <c r="B18" s="170">
        <f>AFA_totale!C19/AFA_totale!$H19</f>
        <v>0.79281840922179081</v>
      </c>
      <c r="C18" s="170">
        <f>AFA_totale!D19/AFA_totale!$H19</f>
        <v>4.0827013403462932E-2</v>
      </c>
      <c r="D18" s="170">
        <f>AFA_totale!E19/AFA_totale!$H19</f>
        <v>4.9533896454115343E-2</v>
      </c>
      <c r="E18" s="170">
        <f>PM!B21/AFA_totale!$H19</f>
        <v>0.12005335121447251</v>
      </c>
      <c r="F18" s="170">
        <f>PM!C21/AFA_totale!$H19</f>
        <v>6.4457428244209915E-3</v>
      </c>
      <c r="G18" s="170">
        <f>AFA_totale!G19/AFA_totale!$H19</f>
        <v>-9.678413118262676E-3</v>
      </c>
      <c r="H18" s="171">
        <f t="shared" si="0"/>
        <v>0.99999999999999989</v>
      </c>
      <c r="I18" s="31" t="s">
        <v>61</v>
      </c>
      <c r="J18" s="149"/>
    </row>
    <row r="19" spans="1:10">
      <c r="A19" s="46" t="s">
        <v>62</v>
      </c>
      <c r="B19" s="168">
        <f>AFA_totale!C20/AFA_totale!$H20</f>
        <v>0.60845301668734275</v>
      </c>
      <c r="C19" s="168">
        <f>AFA_totale!D20/AFA_totale!$H20</f>
        <v>5.1470869006799966E-2</v>
      </c>
      <c r="D19" s="168">
        <f>AFA_totale!E20/AFA_totale!$H20</f>
        <v>5.3933515355734395E-2</v>
      </c>
      <c r="E19" s="168">
        <f>PM!B22/AFA_totale!$H20</f>
        <v>0.18967197100704203</v>
      </c>
      <c r="F19" s="168">
        <f>PM!C22/AFA_totale!$H20</f>
        <v>9.3258097259877229E-2</v>
      </c>
      <c r="G19" s="168">
        <f>AFA_totale!G20/AFA_totale!$H20</f>
        <v>3.2125306832035926E-3</v>
      </c>
      <c r="H19" s="169">
        <f t="shared" si="0"/>
        <v>1</v>
      </c>
      <c r="I19" s="132" t="s">
        <v>62</v>
      </c>
      <c r="J19" s="149"/>
    </row>
    <row r="20" spans="1:10">
      <c r="A20" s="49" t="s">
        <v>63</v>
      </c>
      <c r="B20" s="170">
        <f>AFA_totale!C21/AFA_totale!$H21</f>
        <v>0.76994900327608451</v>
      </c>
      <c r="C20" s="170">
        <f>AFA_totale!D21/AFA_totale!$H21</f>
        <v>2.0447250220889862E-2</v>
      </c>
      <c r="D20" s="170">
        <f>AFA_totale!E21/AFA_totale!$H21</f>
        <v>9.1823168660495308E-2</v>
      </c>
      <c r="E20" s="170">
        <f>PM!B23/AFA_totale!$H21</f>
        <v>0.1085483555177659</v>
      </c>
      <c r="F20" s="170">
        <f>PM!C23/AFA_totale!$H21</f>
        <v>3.1179918226634067E-4</v>
      </c>
      <c r="G20" s="170">
        <f>AFA_totale!G21/AFA_totale!$H21</f>
        <v>8.9204231424980379E-3</v>
      </c>
      <c r="H20" s="171">
        <f t="shared" si="0"/>
        <v>1</v>
      </c>
      <c r="I20" s="31" t="s">
        <v>63</v>
      </c>
      <c r="J20" s="149"/>
    </row>
    <row r="21" spans="1:10">
      <c r="A21" s="46" t="s">
        <v>64</v>
      </c>
      <c r="B21" s="168">
        <f>AFA_totale!C22/AFA_totale!$H22</f>
        <v>0.74122878003618975</v>
      </c>
      <c r="C21" s="168">
        <f>AFA_totale!D22/AFA_totale!$H22</f>
        <v>1.6429195285761762E-2</v>
      </c>
      <c r="D21" s="168">
        <f>AFA_totale!E22/AFA_totale!$H22</f>
        <v>0.1037681682267384</v>
      </c>
      <c r="E21" s="168">
        <f>PM!B24/AFA_totale!$H22</f>
        <v>0.13375405190523923</v>
      </c>
      <c r="F21" s="168">
        <f>PM!C24/AFA_totale!$H22</f>
        <v>4.0476111042518177E-3</v>
      </c>
      <c r="G21" s="168">
        <f>AFA_totale!G22/AFA_totale!$H22</f>
        <v>7.7219344181922119E-4</v>
      </c>
      <c r="H21" s="169">
        <f t="shared" si="0"/>
        <v>1.0000000000000002</v>
      </c>
      <c r="I21" s="132" t="s">
        <v>64</v>
      </c>
      <c r="J21" s="149"/>
    </row>
    <row r="22" spans="1:10">
      <c r="A22" s="49" t="s">
        <v>65</v>
      </c>
      <c r="B22" s="170">
        <f>AFA_totale!C23/AFA_totale!$H23</f>
        <v>0.74462532295406436</v>
      </c>
      <c r="C22" s="170">
        <f>AFA_totale!D23/AFA_totale!$H23</f>
        <v>2.7556880813463264E-2</v>
      </c>
      <c r="D22" s="170">
        <f>AFA_totale!E23/AFA_totale!$H23</f>
        <v>7.8075457271570808E-2</v>
      </c>
      <c r="E22" s="170">
        <f>PM!B25/AFA_totale!$H23</f>
        <v>0.14139527727573722</v>
      </c>
      <c r="F22" s="170">
        <f>PM!C25/AFA_totale!$H23</f>
        <v>2.0296672721495865E-3</v>
      </c>
      <c r="G22" s="170">
        <f>AFA_totale!G23/AFA_totale!$H23</f>
        <v>6.3173944130147583E-3</v>
      </c>
      <c r="H22" s="171">
        <f t="shared" si="0"/>
        <v>1</v>
      </c>
      <c r="I22" s="31" t="s">
        <v>65</v>
      </c>
      <c r="J22" s="149"/>
    </row>
    <row r="23" spans="1:10">
      <c r="A23" s="46" t="s">
        <v>66</v>
      </c>
      <c r="B23" s="168">
        <f>AFA_totale!C24/AFA_totale!$H24</f>
        <v>0.70378460466763082</v>
      </c>
      <c r="C23" s="168">
        <f>AFA_totale!D24/AFA_totale!$H24</f>
        <v>6.5976556823137855E-2</v>
      </c>
      <c r="D23" s="168">
        <f>AFA_totale!E24/AFA_totale!$H24</f>
        <v>9.2369628882879251E-2</v>
      </c>
      <c r="E23" s="168">
        <f>PM!B26/AFA_totale!$H24</f>
        <v>0.120593323203882</v>
      </c>
      <c r="F23" s="168">
        <f>PM!C26/AFA_totale!$H24</f>
        <v>5.9533460080322172E-3</v>
      </c>
      <c r="G23" s="168">
        <f>AFA_totale!G24/AFA_totale!$H24</f>
        <v>1.1322540414437896E-2</v>
      </c>
      <c r="H23" s="169">
        <f t="shared" si="0"/>
        <v>1</v>
      </c>
      <c r="I23" s="132" t="s">
        <v>66</v>
      </c>
      <c r="J23" s="149"/>
    </row>
    <row r="24" spans="1:10">
      <c r="A24" s="49" t="s">
        <v>67</v>
      </c>
      <c r="B24" s="170">
        <f>AFA_totale!C25/AFA_totale!$H25</f>
        <v>0.7412444506841096</v>
      </c>
      <c r="C24" s="170">
        <f>AFA_totale!D25/AFA_totale!$H25</f>
        <v>4.7456521355463549E-2</v>
      </c>
      <c r="D24" s="170">
        <f>AFA_totale!E25/AFA_totale!$H25</f>
        <v>6.7148745063725757E-2</v>
      </c>
      <c r="E24" s="170">
        <f>PM!B27/AFA_totale!$H25</f>
        <v>0.12852764892905436</v>
      </c>
      <c r="F24" s="170">
        <f>PM!C27/AFA_totale!$H25</f>
        <v>1.1814122187201842E-2</v>
      </c>
      <c r="G24" s="170">
        <f>AFA_totale!G25/AFA_totale!$H25</f>
        <v>3.8085117804448946E-3</v>
      </c>
      <c r="H24" s="171">
        <f t="shared" si="0"/>
        <v>0.99999999999999989</v>
      </c>
      <c r="I24" s="31" t="s">
        <v>67</v>
      </c>
      <c r="J24" s="149"/>
    </row>
    <row r="25" spans="1:10">
      <c r="A25" s="46" t="s">
        <v>68</v>
      </c>
      <c r="B25" s="168">
        <f>AFA_totale!C26/AFA_totale!$H26</f>
        <v>0.74578252418587809</v>
      </c>
      <c r="C25" s="168">
        <f>AFA_totale!D26/AFA_totale!$H26</f>
        <v>3.0675370754685516E-2</v>
      </c>
      <c r="D25" s="168">
        <f>AFA_totale!E26/AFA_totale!$H26</f>
        <v>8.0045470028488691E-2</v>
      </c>
      <c r="E25" s="168">
        <f>PM!B28/AFA_totale!$H26</f>
        <v>0.13946242756858282</v>
      </c>
      <c r="F25" s="168">
        <f>PM!C28/AFA_totale!$H26</f>
        <v>1.5119684314721467E-3</v>
      </c>
      <c r="G25" s="168">
        <f>AFA_totale!G26/AFA_totale!$H26</f>
        <v>2.5222390308926685E-3</v>
      </c>
      <c r="H25" s="169">
        <f t="shared" si="0"/>
        <v>1</v>
      </c>
      <c r="I25" s="132" t="s">
        <v>68</v>
      </c>
      <c r="J25" s="149"/>
    </row>
    <row r="26" spans="1:10">
      <c r="A26" s="49" t="s">
        <v>69</v>
      </c>
      <c r="B26" s="170">
        <f>AFA_totale!C27/AFA_totale!$H27</f>
        <v>0.63678875033841609</v>
      </c>
      <c r="C26" s="170">
        <f>AFA_totale!D27/AFA_totale!$H27</f>
        <v>8.4046357040183206E-2</v>
      </c>
      <c r="D26" s="170">
        <f>AFA_totale!E27/AFA_totale!$H27</f>
        <v>4.666640536730815E-2</v>
      </c>
      <c r="E26" s="170">
        <f>PM!B29/AFA_totale!$H27</f>
        <v>0.20212018127957707</v>
      </c>
      <c r="F26" s="170">
        <f>PM!C29/AFA_totale!$H27</f>
        <v>1.0006787480991748E-2</v>
      </c>
      <c r="G26" s="170">
        <f>AFA_totale!G27/AFA_totale!$H27</f>
        <v>2.0371518493523703E-2</v>
      </c>
      <c r="H26" s="171">
        <f t="shared" si="0"/>
        <v>0.99999999999999989</v>
      </c>
      <c r="I26" s="31" t="s">
        <v>69</v>
      </c>
      <c r="J26" s="149"/>
    </row>
    <row r="27" spans="1:10">
      <c r="A27" s="46" t="s">
        <v>70</v>
      </c>
      <c r="B27" s="168">
        <f>AFA_totale!C28/AFA_totale!$H28</f>
        <v>0.74782854464966186</v>
      </c>
      <c r="C27" s="168">
        <f>AFA_totale!D28/AFA_totale!$H28</f>
        <v>3.2961131500348823E-2</v>
      </c>
      <c r="D27" s="168">
        <f>AFA_totale!E28/AFA_totale!$H28</f>
        <v>7.2070268787080921E-2</v>
      </c>
      <c r="E27" s="168">
        <f>PM!B30/AFA_totale!$H28</f>
        <v>0.12671905331022715</v>
      </c>
      <c r="F27" s="168">
        <f>PM!C30/AFA_totale!$H28</f>
        <v>9.992971998272546E-3</v>
      </c>
      <c r="G27" s="168">
        <f>AFA_totale!G28/AFA_totale!$H28</f>
        <v>1.0428029754408416E-2</v>
      </c>
      <c r="H27" s="169">
        <f t="shared" si="0"/>
        <v>0.99999999999999967</v>
      </c>
      <c r="I27" s="132" t="s">
        <v>70</v>
      </c>
      <c r="J27" s="149"/>
    </row>
    <row r="28" spans="1:10">
      <c r="A28" s="49" t="s">
        <v>71</v>
      </c>
      <c r="B28" s="170">
        <f>AFA_totale!C29/AFA_totale!$H29</f>
        <v>0.7711713852262545</v>
      </c>
      <c r="C28" s="170">
        <f>AFA_totale!D29/AFA_totale!$H29</f>
        <v>4.6922591932630577E-2</v>
      </c>
      <c r="D28" s="170">
        <f>AFA_totale!E29/AFA_totale!$H29</f>
        <v>5.9368182494107725E-2</v>
      </c>
      <c r="E28" s="170">
        <f>PM!B31/AFA_totale!$H29</f>
        <v>0.10734624824957352</v>
      </c>
      <c r="F28" s="170">
        <f>PM!C31/AFA_totale!$H29</f>
        <v>2.3769108199746941E-4</v>
      </c>
      <c r="G28" s="170">
        <f>AFA_totale!G29/AFA_totale!$H29</f>
        <v>1.4953901015436068E-2</v>
      </c>
      <c r="H28" s="171">
        <f t="shared" si="0"/>
        <v>0.99999999999999978</v>
      </c>
      <c r="I28" s="31" t="s">
        <v>71</v>
      </c>
      <c r="J28" s="149"/>
    </row>
    <row r="29" spans="1:10">
      <c r="A29" s="46" t="s">
        <v>72</v>
      </c>
      <c r="B29" s="168">
        <f>AFA_totale!C30/AFA_totale!$H30</f>
        <v>0.61576980484297872</v>
      </c>
      <c r="C29" s="168">
        <f>AFA_totale!D30/AFA_totale!$H30</f>
        <v>3.8796835158936935E-2</v>
      </c>
      <c r="D29" s="168">
        <f>AFA_totale!E30/AFA_totale!$H30</f>
        <v>4.2005625621489524E-2</v>
      </c>
      <c r="E29" s="168">
        <f>PM!B32/AFA_totale!$H30</f>
        <v>0.29734518263178134</v>
      </c>
      <c r="F29" s="168">
        <f>PM!C32/AFA_totale!$H30</f>
        <v>1.7229869148388314E-2</v>
      </c>
      <c r="G29" s="168">
        <f>AFA_totale!G30/AFA_totale!$H30</f>
        <v>-1.1147317403574785E-2</v>
      </c>
      <c r="H29" s="169">
        <f t="shared" si="0"/>
        <v>1.0000000000000002</v>
      </c>
      <c r="I29" s="132" t="s">
        <v>72</v>
      </c>
      <c r="J29" s="149"/>
    </row>
    <row r="30" spans="1:10">
      <c r="A30" s="49" t="s">
        <v>73</v>
      </c>
      <c r="B30" s="170">
        <f>AFA_totale!C31/AFA_totale!$H31</f>
        <v>0.57696796421892182</v>
      </c>
      <c r="C30" s="170">
        <f>AFA_totale!D31/AFA_totale!$H31</f>
        <v>9.9533284813377476E-2</v>
      </c>
      <c r="D30" s="170">
        <f>AFA_totale!E31/AFA_totale!$H31</f>
        <v>3.3815612794163612E-2</v>
      </c>
      <c r="E30" s="170">
        <f>PM!B33/AFA_totale!$H31</f>
        <v>0.2722781278197422</v>
      </c>
      <c r="F30" s="170">
        <f>PM!C33/AFA_totale!$H31</f>
        <v>1.6925362721813976E-2</v>
      </c>
      <c r="G30" s="170">
        <f>AFA_totale!G31/AFA_totale!$H31</f>
        <v>4.7964763198086389E-4</v>
      </c>
      <c r="H30" s="171">
        <f t="shared" si="0"/>
        <v>0.99999999999999978</v>
      </c>
      <c r="I30" s="31" t="s">
        <v>73</v>
      </c>
      <c r="J30" s="149"/>
    </row>
    <row r="31" spans="1:10">
      <c r="A31" s="46" t="s">
        <v>74</v>
      </c>
      <c r="B31" s="168">
        <f>AFA_totale!C32/AFA_totale!$H32</f>
        <v>0.67742829343007149</v>
      </c>
      <c r="C31" s="168">
        <f>AFA_totale!D32/AFA_totale!$H32</f>
        <v>4.8894771025827642E-2</v>
      </c>
      <c r="D31" s="168">
        <f>AFA_totale!E32/AFA_totale!$H32</f>
        <v>4.5194746431895069E-2</v>
      </c>
      <c r="E31" s="168">
        <f>PM!B34/AFA_totale!$H32</f>
        <v>0.21926730799708544</v>
      </c>
      <c r="F31" s="168">
        <f>PM!C34/AFA_totale!$H32</f>
        <v>3.8651004798001917E-4</v>
      </c>
      <c r="G31" s="168">
        <f>AFA_totale!G32/AFA_totale!$H32</f>
        <v>8.8283710671404701E-3</v>
      </c>
      <c r="H31" s="169">
        <f t="shared" si="0"/>
        <v>1</v>
      </c>
      <c r="I31" s="132" t="s">
        <v>74</v>
      </c>
      <c r="J31" s="149"/>
    </row>
    <row r="32" spans="1:10">
      <c r="A32" s="54" t="s">
        <v>75</v>
      </c>
      <c r="B32" s="172">
        <f>AFA_totale!C33/AFA_totale!$H33</f>
        <v>0.69681185710141091</v>
      </c>
      <c r="C32" s="172">
        <f>AFA_totale!D33/AFA_totale!$H33</f>
        <v>4.0755764186886118E-2</v>
      </c>
      <c r="D32" s="172">
        <f>AFA_totale!E33/AFA_totale!$H33</f>
        <v>6.6232963260001262E-2</v>
      </c>
      <c r="E32" s="172">
        <f>PM!B35/AFA_totale!$H33</f>
        <v>0.18141450104902915</v>
      </c>
      <c r="F32" s="172">
        <f>PM!C35/AFA_totale!$H33</f>
        <v>1.4726808430596783E-2</v>
      </c>
      <c r="G32" s="172">
        <f>AFA_totale!G33/AFA_totale!$H33</f>
        <v>5.8105972075573315E-5</v>
      </c>
      <c r="H32" s="173">
        <f t="shared" si="0"/>
        <v>0.99999999999999978</v>
      </c>
      <c r="I32" s="174" t="s">
        <v>75</v>
      </c>
      <c r="J32" s="149"/>
    </row>
    <row r="33" spans="1:10">
      <c r="A33" s="53"/>
      <c r="H33" s="175"/>
      <c r="I33" s="53"/>
      <c r="J33" s="149"/>
    </row>
    <row r="34" spans="1:10">
      <c r="A34" s="194" t="s">
        <v>116</v>
      </c>
      <c r="B34" s="176">
        <f t="shared" ref="B34:G34" si="1">MIN(B6:B32)</f>
        <v>0.54278794537143582</v>
      </c>
      <c r="C34" s="176">
        <f t="shared" si="1"/>
        <v>1.2592742658586537E-2</v>
      </c>
      <c r="D34" s="176">
        <f t="shared" si="1"/>
        <v>3.3815612794163612E-2</v>
      </c>
      <c r="E34" s="176">
        <f t="shared" si="1"/>
        <v>7.1959950531869349E-2</v>
      </c>
      <c r="F34" s="176">
        <f t="shared" si="1"/>
        <v>2.3769108199746941E-4</v>
      </c>
      <c r="G34" s="177">
        <f t="shared" si="1"/>
        <v>-1.8677148881923483E-2</v>
      </c>
    </row>
    <row r="35" spans="1:10">
      <c r="A35" s="195"/>
      <c r="B35" s="178" t="str">
        <f>VLOOKUP(B34,B$6:$I$32,B$36,FALSE)</f>
        <v>Bâle-Ville</v>
      </c>
      <c r="C35" s="178" t="str">
        <f>VLOOKUP(C34,C$6:$I$32,C$36,FALSE)</f>
        <v>Zoug</v>
      </c>
      <c r="D35" s="178" t="str">
        <f>VLOOKUP(D34,D$6:$I$32,D$36,FALSE)</f>
        <v>Genève</v>
      </c>
      <c r="E35" s="178" t="str">
        <f>VLOOKUP(E34,E$6:$I$32,E$36,FALSE)</f>
        <v>Obwald</v>
      </c>
      <c r="F35" s="178" t="str">
        <f>VLOOKUP(F34,F$6:$I$32,F$36,FALSE)</f>
        <v>Valais</v>
      </c>
      <c r="G35" s="179" t="str">
        <f>VLOOKUP(G34,G$6:$I$32,G$36,FALSE)</f>
        <v>Zurich</v>
      </c>
    </row>
    <row r="36" spans="1:10" s="2" customFormat="1" ht="3.75" customHeight="1">
      <c r="A36" s="31"/>
      <c r="B36" s="180">
        <v>8</v>
      </c>
      <c r="C36" s="180">
        <v>7</v>
      </c>
      <c r="D36" s="180">
        <v>6</v>
      </c>
      <c r="E36" s="180">
        <v>5</v>
      </c>
      <c r="F36" s="180">
        <v>4</v>
      </c>
      <c r="G36" s="180">
        <v>3</v>
      </c>
    </row>
    <row r="37" spans="1:10">
      <c r="A37" s="194" t="s">
        <v>117</v>
      </c>
      <c r="B37" s="176">
        <f t="shared" ref="B37:G37" si="2">MAX(B6:B31)</f>
        <v>0.80369224784959126</v>
      </c>
      <c r="C37" s="176">
        <f t="shared" si="2"/>
        <v>9.9533284813377476E-2</v>
      </c>
      <c r="D37" s="176">
        <f t="shared" si="2"/>
        <v>0.12076302325652909</v>
      </c>
      <c r="E37" s="176">
        <f t="shared" si="2"/>
        <v>0.29734518263178134</v>
      </c>
      <c r="F37" s="176">
        <f t="shared" si="2"/>
        <v>0.15320415235056326</v>
      </c>
      <c r="G37" s="177">
        <f t="shared" si="2"/>
        <v>2.0371518493523703E-2</v>
      </c>
    </row>
    <row r="38" spans="1:10">
      <c r="A38" s="195"/>
      <c r="B38" s="178" t="str">
        <f>VLOOKUP(B37,B$6:$I$32,B$36,FALSE)</f>
        <v>Soleure</v>
      </c>
      <c r="C38" s="178" t="str">
        <f>VLOOKUP(C37,C$6:$I$32,C$36,FALSE)</f>
        <v>Genève</v>
      </c>
      <c r="D38" s="178" t="str">
        <f>VLOOKUP(D37,D$6:$I$32,D$36,FALSE)</f>
        <v>Nidwald</v>
      </c>
      <c r="E38" s="178" t="str">
        <f>VLOOKUP(E37,E$6:$I$32,E$36,FALSE)</f>
        <v>Neuchâtel</v>
      </c>
      <c r="F38" s="178" t="str">
        <f>VLOOKUP(F37,F$6:$I$32,F$36,FALSE)</f>
        <v>Zoug</v>
      </c>
      <c r="G38" s="179" t="str">
        <f>VLOOKUP(G37,G$6:$I$32,G$36,FALSE)</f>
        <v>Tessin</v>
      </c>
    </row>
    <row r="40" spans="1:10">
      <c r="G40" s="181"/>
    </row>
  </sheetData>
  <mergeCells count="2">
    <mergeCell ref="A37:A38"/>
    <mergeCell ref="A34:A35"/>
  </mergeCells>
  <conditionalFormatting sqref="C3:H4 C6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PP</vt:lpstr>
      <vt:lpstr>RIS</vt:lpstr>
      <vt:lpstr>Fortunes</vt:lpstr>
      <vt:lpstr>PM</vt:lpstr>
      <vt:lpstr>REPART</vt:lpstr>
      <vt:lpstr>AFA_totale</vt:lpstr>
      <vt:lpstr>AFA_par_habitant</vt:lpstr>
      <vt:lpstr>AFA_pourcent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2012-03-06T13:43:13Z</cp:lastPrinted>
  <dcterms:created xsi:type="dcterms:W3CDTF">2010-11-03T16:06:04Z</dcterms:created>
  <dcterms:modified xsi:type="dcterms:W3CDTF">2012-05-15T08:41:57Z</dcterms:modified>
</cp:coreProperties>
</file>