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Englisch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F30" i="8"/>
  <c r="E30" i="8"/>
  <c r="D29" i="8"/>
  <c r="E26" i="8"/>
  <c r="E25" i="8"/>
  <c r="D25" i="8"/>
  <c r="G23" i="8"/>
  <c r="C23" i="8"/>
  <c r="E21" i="8"/>
  <c r="D21" i="8"/>
  <c r="C19" i="8"/>
  <c r="E17" i="8"/>
  <c r="D17" i="8"/>
  <c r="C17" i="8"/>
  <c r="C15" i="8"/>
  <c r="G14" i="8"/>
  <c r="E13" i="8"/>
  <c r="D13" i="8"/>
  <c r="C11" i="8"/>
  <c r="F10" i="8"/>
  <c r="D9" i="8"/>
  <c r="C9" i="8"/>
  <c r="C7" i="8"/>
  <c r="H5" i="8"/>
  <c r="G5" i="8"/>
  <c r="F5" i="8"/>
  <c r="E5" i="8"/>
  <c r="D5" i="8"/>
  <c r="C5" i="8"/>
  <c r="I1" i="8"/>
  <c r="B1" i="8"/>
  <c r="D32" i="7"/>
  <c r="F31" i="7"/>
  <c r="F31" i="8" s="1"/>
  <c r="D31" i="7"/>
  <c r="C31" i="7"/>
  <c r="D30" i="7"/>
  <c r="D30" i="8" s="1"/>
  <c r="C30" i="7"/>
  <c r="C30" i="8" s="1"/>
  <c r="F29" i="7"/>
  <c r="F29" i="8" s="1"/>
  <c r="D29" i="7"/>
  <c r="F28" i="7"/>
  <c r="F28" i="8" s="1"/>
  <c r="D28" i="7"/>
  <c r="F27" i="7"/>
  <c r="F27" i="8" s="1"/>
  <c r="E27" i="7"/>
  <c r="D27" i="7"/>
  <c r="D26" i="7"/>
  <c r="D26" i="8" s="1"/>
  <c r="D25" i="7"/>
  <c r="D24" i="7"/>
  <c r="D24" i="8" s="1"/>
  <c r="F23" i="7"/>
  <c r="F23" i="8" s="1"/>
  <c r="D23" i="7"/>
  <c r="C23" i="7"/>
  <c r="D22" i="7"/>
  <c r="D22" i="8" s="1"/>
  <c r="C22" i="7"/>
  <c r="C22" i="8" s="1"/>
  <c r="F21" i="7"/>
  <c r="F21" i="8" s="1"/>
  <c r="D21" i="7"/>
  <c r="F20" i="7"/>
  <c r="F20" i="8" s="1"/>
  <c r="D20" i="7"/>
  <c r="F19" i="7"/>
  <c r="F19" i="8" s="1"/>
  <c r="D19" i="7"/>
  <c r="D18" i="7"/>
  <c r="D18" i="8" s="1"/>
  <c r="F17" i="7"/>
  <c r="D17" i="7"/>
  <c r="D16" i="7"/>
  <c r="F15" i="7"/>
  <c r="F15" i="8" s="1"/>
  <c r="E15" i="7"/>
  <c r="E15" i="8" s="1"/>
  <c r="D15" i="7"/>
  <c r="D15" i="8" s="1"/>
  <c r="C15" i="7"/>
  <c r="D14" i="7"/>
  <c r="D14" i="8" s="1"/>
  <c r="C14" i="7"/>
  <c r="C14" i="8" s="1"/>
  <c r="F13" i="7"/>
  <c r="F13" i="8" s="1"/>
  <c r="D13" i="7"/>
  <c r="F12" i="7"/>
  <c r="F12" i="8" s="1"/>
  <c r="D12" i="7"/>
  <c r="F11" i="7"/>
  <c r="F11" i="8" s="1"/>
  <c r="D11" i="7"/>
  <c r="D10" i="7"/>
  <c r="D10" i="8" s="1"/>
  <c r="F9" i="7"/>
  <c r="F9" i="8" s="1"/>
  <c r="D9" i="7"/>
  <c r="F8" i="7"/>
  <c r="F8" i="8" s="1"/>
  <c r="D8" i="7"/>
  <c r="F7" i="7"/>
  <c r="F7" i="8" s="1"/>
  <c r="D7" i="7"/>
  <c r="C7" i="7"/>
  <c r="H5" i="7"/>
  <c r="G5" i="7"/>
  <c r="F5" i="7"/>
  <c r="E5" i="7"/>
  <c r="D5" i="7"/>
  <c r="C5" i="7"/>
  <c r="H1" i="7"/>
  <c r="B1" i="7"/>
  <c r="F33" i="6"/>
  <c r="D33" i="6"/>
  <c r="C33" i="6"/>
  <c r="I32" i="6"/>
  <c r="G32" i="7" s="1"/>
  <c r="E32" i="6"/>
  <c r="G31" i="6"/>
  <c r="H31" i="6" s="1"/>
  <c r="E31" i="6"/>
  <c r="I31" i="6" s="1"/>
  <c r="G31" i="7" s="1"/>
  <c r="I30" i="6"/>
  <c r="G30" i="7" s="1"/>
  <c r="E30" i="6"/>
  <c r="E29" i="6"/>
  <c r="E28" i="6"/>
  <c r="G27" i="6"/>
  <c r="H27" i="6" s="1"/>
  <c r="E27" i="6"/>
  <c r="E26" i="6"/>
  <c r="G25" i="6"/>
  <c r="H25" i="6" s="1"/>
  <c r="E25" i="6"/>
  <c r="I25" i="6" s="1"/>
  <c r="G25" i="7" s="1"/>
  <c r="I24" i="6"/>
  <c r="G24" i="7" s="1"/>
  <c r="E24" i="6"/>
  <c r="G23" i="6"/>
  <c r="H23" i="6" s="1"/>
  <c r="E23" i="6"/>
  <c r="I23" i="6" s="1"/>
  <c r="G23" i="7" s="1"/>
  <c r="I22" i="6"/>
  <c r="G22" i="7" s="1"/>
  <c r="G22" i="8" s="1"/>
  <c r="E22" i="6"/>
  <c r="E21" i="6"/>
  <c r="E20" i="6"/>
  <c r="G19" i="6"/>
  <c r="H19" i="6" s="1"/>
  <c r="E19" i="6"/>
  <c r="I19" i="6" s="1"/>
  <c r="G19" i="7" s="1"/>
  <c r="E18" i="6"/>
  <c r="G17" i="6"/>
  <c r="H17" i="6" s="1"/>
  <c r="E17" i="6"/>
  <c r="I16" i="6"/>
  <c r="G16" i="7" s="1"/>
  <c r="E16" i="6"/>
  <c r="G15" i="6"/>
  <c r="H15" i="6" s="1"/>
  <c r="E15" i="6"/>
  <c r="I15" i="6" s="1"/>
  <c r="G15" i="7" s="1"/>
  <c r="G15" i="8" s="1"/>
  <c r="I14" i="6"/>
  <c r="G14" i="7" s="1"/>
  <c r="E14" i="6"/>
  <c r="E13" i="6"/>
  <c r="E12" i="6"/>
  <c r="G11" i="6"/>
  <c r="H11" i="6" s="1"/>
  <c r="E11" i="6"/>
  <c r="I11" i="6" s="1"/>
  <c r="G11" i="7" s="1"/>
  <c r="E10" i="6"/>
  <c r="E9" i="6"/>
  <c r="I8" i="6"/>
  <c r="G8" i="7" s="1"/>
  <c r="E8" i="6"/>
  <c r="G7" i="6"/>
  <c r="E7" i="6"/>
  <c r="I1" i="6"/>
  <c r="B1" i="6"/>
  <c r="C35" i="5"/>
  <c r="B35" i="5"/>
  <c r="D34" i="5"/>
  <c r="F32" i="7" s="1"/>
  <c r="F32" i="8" s="1"/>
  <c r="D33" i="5"/>
  <c r="D32" i="5"/>
  <c r="F30" i="7" s="1"/>
  <c r="D31" i="5"/>
  <c r="D30" i="5"/>
  <c r="D29" i="5"/>
  <c r="D28" i="5"/>
  <c r="F26" i="7" s="1"/>
  <c r="F26" i="8" s="1"/>
  <c r="D27" i="5"/>
  <c r="F25" i="7" s="1"/>
  <c r="D26" i="5"/>
  <c r="F24" i="7" s="1"/>
  <c r="F24" i="8" s="1"/>
  <c r="D25" i="5"/>
  <c r="D24" i="5"/>
  <c r="F22" i="7" s="1"/>
  <c r="F22" i="8" s="1"/>
  <c r="D23" i="5"/>
  <c r="D22" i="5"/>
  <c r="D21" i="5"/>
  <c r="D20" i="5"/>
  <c r="F18" i="7" s="1"/>
  <c r="F18" i="8" s="1"/>
  <c r="D19" i="5"/>
  <c r="D18" i="5"/>
  <c r="F16" i="7" s="1"/>
  <c r="F16" i="8" s="1"/>
  <c r="D17" i="5"/>
  <c r="D16" i="5"/>
  <c r="F14" i="7" s="1"/>
  <c r="F14" i="8" s="1"/>
  <c r="D15" i="5"/>
  <c r="D14" i="5"/>
  <c r="D13" i="5"/>
  <c r="D12" i="5"/>
  <c r="F10" i="7" s="1"/>
  <c r="D11" i="5"/>
  <c r="G9" i="6" s="1"/>
  <c r="H9" i="6" s="1"/>
  <c r="D10" i="5"/>
  <c r="D9" i="5"/>
  <c r="D3" i="5"/>
  <c r="A1" i="5"/>
  <c r="B35" i="4"/>
  <c r="D34" i="4"/>
  <c r="E32" i="7" s="1"/>
  <c r="C34" i="4"/>
  <c r="D33" i="4"/>
  <c r="E31" i="7" s="1"/>
  <c r="C33" i="4"/>
  <c r="D32" i="4"/>
  <c r="E30" i="7" s="1"/>
  <c r="C32" i="4"/>
  <c r="C31" i="4"/>
  <c r="D31" i="4" s="1"/>
  <c r="E29" i="7" s="1"/>
  <c r="C30" i="4"/>
  <c r="D30" i="4" s="1"/>
  <c r="E28" i="7" s="1"/>
  <c r="D29" i="4"/>
  <c r="C29" i="4"/>
  <c r="D28" i="4"/>
  <c r="E26" i="7" s="1"/>
  <c r="C28" i="4"/>
  <c r="C27" i="4"/>
  <c r="D27" i="4" s="1"/>
  <c r="E25" i="7" s="1"/>
  <c r="C26" i="4"/>
  <c r="D26" i="4" s="1"/>
  <c r="E24" i="7" s="1"/>
  <c r="E24" i="8" s="1"/>
  <c r="C25" i="4"/>
  <c r="D25" i="4" s="1"/>
  <c r="E23" i="7" s="1"/>
  <c r="D24" i="4"/>
  <c r="E22" i="7" s="1"/>
  <c r="C24" i="4"/>
  <c r="C23" i="4"/>
  <c r="D23" i="4" s="1"/>
  <c r="E21" i="7" s="1"/>
  <c r="C22" i="4"/>
  <c r="D22" i="4" s="1"/>
  <c r="E20" i="7" s="1"/>
  <c r="C21" i="4"/>
  <c r="D21" i="4" s="1"/>
  <c r="E19" i="7" s="1"/>
  <c r="D20" i="4"/>
  <c r="E18" i="7" s="1"/>
  <c r="C20" i="4"/>
  <c r="C19" i="4"/>
  <c r="D19" i="4" s="1"/>
  <c r="E17" i="7" s="1"/>
  <c r="C18" i="4"/>
  <c r="D18" i="4" s="1"/>
  <c r="E16" i="7" s="1"/>
  <c r="C17" i="4"/>
  <c r="D17" i="4" s="1"/>
  <c r="D16" i="4"/>
  <c r="E14" i="7" s="1"/>
  <c r="C16" i="4"/>
  <c r="C15" i="4"/>
  <c r="D15" i="4" s="1"/>
  <c r="E13" i="7" s="1"/>
  <c r="C14" i="4"/>
  <c r="D14" i="4" s="1"/>
  <c r="E12" i="7" s="1"/>
  <c r="E12" i="8" s="1"/>
  <c r="C13" i="4"/>
  <c r="D13" i="4" s="1"/>
  <c r="E11" i="7" s="1"/>
  <c r="D12" i="4"/>
  <c r="E10" i="7" s="1"/>
  <c r="C12" i="4"/>
  <c r="C11" i="4"/>
  <c r="D11" i="4" s="1"/>
  <c r="E9" i="7" s="1"/>
  <c r="D10" i="4"/>
  <c r="E8" i="7" s="1"/>
  <c r="E8" i="8" s="1"/>
  <c r="C10" i="4"/>
  <c r="C9" i="4"/>
  <c r="D9" i="4" s="1"/>
  <c r="E7" i="7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G32" i="6" s="1"/>
  <c r="H32" i="6" s="1"/>
  <c r="J31" i="2"/>
  <c r="J30" i="2"/>
  <c r="G30" i="6" s="1"/>
  <c r="H30" i="6" s="1"/>
  <c r="J29" i="2"/>
  <c r="J28" i="2"/>
  <c r="J27" i="2"/>
  <c r="C27" i="7" s="1"/>
  <c r="J26" i="2"/>
  <c r="J25" i="2"/>
  <c r="C25" i="7" s="1"/>
  <c r="C25" i="8" s="1"/>
  <c r="J24" i="2"/>
  <c r="G24" i="6" s="1"/>
  <c r="H24" i="6" s="1"/>
  <c r="J23" i="2"/>
  <c r="J22" i="2"/>
  <c r="G22" i="6" s="1"/>
  <c r="H22" i="6" s="1"/>
  <c r="J21" i="2"/>
  <c r="J20" i="2"/>
  <c r="J19" i="2"/>
  <c r="C19" i="7" s="1"/>
  <c r="J18" i="2"/>
  <c r="J17" i="2"/>
  <c r="C17" i="7" s="1"/>
  <c r="J16" i="2"/>
  <c r="G16" i="6" s="1"/>
  <c r="H16" i="6" s="1"/>
  <c r="J15" i="2"/>
  <c r="J14" i="2"/>
  <c r="G14" i="6" s="1"/>
  <c r="H14" i="6" s="1"/>
  <c r="J13" i="2"/>
  <c r="J12" i="2"/>
  <c r="J11" i="2"/>
  <c r="C11" i="7" s="1"/>
  <c r="J10" i="2"/>
  <c r="J9" i="2"/>
  <c r="C9" i="7" s="1"/>
  <c r="J8" i="2"/>
  <c r="G8" i="6" s="1"/>
  <c r="H8" i="6" s="1"/>
  <c r="J7" i="2"/>
  <c r="J1" i="2"/>
  <c r="E1" i="2"/>
  <c r="B1" i="2"/>
  <c r="A4" i="1"/>
  <c r="A3" i="1"/>
  <c r="E7" i="8" l="1"/>
  <c r="E33" i="7"/>
  <c r="E19" i="8"/>
  <c r="H25" i="7"/>
  <c r="F25" i="8"/>
  <c r="G24" i="9"/>
  <c r="G25" i="8"/>
  <c r="E11" i="8"/>
  <c r="G19" i="8"/>
  <c r="H17" i="7"/>
  <c r="E31" i="8"/>
  <c r="D30" i="9"/>
  <c r="G11" i="8"/>
  <c r="E28" i="8"/>
  <c r="E23" i="8"/>
  <c r="D22" i="9"/>
  <c r="I27" i="6"/>
  <c r="G27" i="7" s="1"/>
  <c r="H27" i="7" s="1"/>
  <c r="E32" i="8"/>
  <c r="G32" i="8"/>
  <c r="C21" i="7"/>
  <c r="G21" i="6"/>
  <c r="H21" i="6" s="1"/>
  <c r="I21" i="6" s="1"/>
  <c r="G21" i="7" s="1"/>
  <c r="C29" i="7"/>
  <c r="G29" i="6"/>
  <c r="H29" i="6" s="1"/>
  <c r="I29" i="6" s="1"/>
  <c r="G29" i="7" s="1"/>
  <c r="F33" i="7"/>
  <c r="F33" i="8" s="1"/>
  <c r="D12" i="8"/>
  <c r="D13" i="9"/>
  <c r="E14" i="8"/>
  <c r="D19" i="8"/>
  <c r="E9" i="8"/>
  <c r="G8" i="8"/>
  <c r="G31" i="8"/>
  <c r="D33" i="7"/>
  <c r="D7" i="8"/>
  <c r="D31" i="8"/>
  <c r="C30" i="9"/>
  <c r="D8" i="8"/>
  <c r="G12" i="6"/>
  <c r="H12" i="6" s="1"/>
  <c r="I12" i="6" s="1"/>
  <c r="G12" i="7" s="1"/>
  <c r="C12" i="7"/>
  <c r="G28" i="6"/>
  <c r="H28" i="6" s="1"/>
  <c r="I28" i="6" s="1"/>
  <c r="G28" i="7" s="1"/>
  <c r="C28" i="7"/>
  <c r="F17" i="8"/>
  <c r="C13" i="7"/>
  <c r="G13" i="6"/>
  <c r="H13" i="6" s="1"/>
  <c r="I13" i="6" s="1"/>
  <c r="G13" i="7" s="1"/>
  <c r="E27" i="8"/>
  <c r="E20" i="8"/>
  <c r="D28" i="8"/>
  <c r="G10" i="6"/>
  <c r="H10" i="6" s="1"/>
  <c r="I10" i="6" s="1"/>
  <c r="G10" i="7" s="1"/>
  <c r="C10" i="7"/>
  <c r="G18" i="6"/>
  <c r="H18" i="6" s="1"/>
  <c r="I18" i="6" s="1"/>
  <c r="G18" i="7" s="1"/>
  <c r="C18" i="7"/>
  <c r="G26" i="6"/>
  <c r="H26" i="6" s="1"/>
  <c r="I26" i="6" s="1"/>
  <c r="G26" i="7" s="1"/>
  <c r="C26" i="7"/>
  <c r="E16" i="8"/>
  <c r="I9" i="6"/>
  <c r="G9" i="7" s="1"/>
  <c r="G16" i="8"/>
  <c r="D16" i="8"/>
  <c r="G20" i="6"/>
  <c r="H20" i="6" s="1"/>
  <c r="I20" i="6" s="1"/>
  <c r="G20" i="7" s="1"/>
  <c r="C20" i="7"/>
  <c r="D23" i="8"/>
  <c r="E18" i="8"/>
  <c r="D27" i="8"/>
  <c r="D35" i="4"/>
  <c r="D24" i="9"/>
  <c r="D32" i="8"/>
  <c r="G30" i="8"/>
  <c r="B30" i="9"/>
  <c r="A2" i="4"/>
  <c r="E1" i="6"/>
  <c r="A2" i="5"/>
  <c r="D1" i="7"/>
  <c r="B2" i="3"/>
  <c r="E1" i="8"/>
  <c r="A2" i="9"/>
  <c r="H11" i="7"/>
  <c r="G10" i="9" s="1"/>
  <c r="H19" i="7"/>
  <c r="C27" i="8"/>
  <c r="E10" i="8"/>
  <c r="D21" i="9"/>
  <c r="E22" i="8"/>
  <c r="I17" i="6"/>
  <c r="G17" i="7" s="1"/>
  <c r="G24" i="8"/>
  <c r="D11" i="8"/>
  <c r="D20" i="8"/>
  <c r="E33" i="6"/>
  <c r="D29" i="9"/>
  <c r="D35" i="5"/>
  <c r="H7" i="6"/>
  <c r="I7" i="6" s="1"/>
  <c r="H14" i="7"/>
  <c r="C13" i="9" s="1"/>
  <c r="H22" i="7"/>
  <c r="H30" i="7"/>
  <c r="C31" i="8"/>
  <c r="B13" i="9"/>
  <c r="H15" i="7"/>
  <c r="H23" i="7"/>
  <c r="C22" i="9" s="1"/>
  <c r="H31" i="7"/>
  <c r="E29" i="8"/>
  <c r="B21" i="9"/>
  <c r="J33" i="2"/>
  <c r="C8" i="7"/>
  <c r="C16" i="7"/>
  <c r="C24" i="7"/>
  <c r="C32" i="7"/>
  <c r="F26" i="9" l="1"/>
  <c r="E26" i="9"/>
  <c r="H27" i="8"/>
  <c r="B26" i="9"/>
  <c r="C26" i="9"/>
  <c r="D26" i="9"/>
  <c r="G7" i="7"/>
  <c r="I33" i="6"/>
  <c r="F14" i="9"/>
  <c r="E14" i="9"/>
  <c r="H15" i="8"/>
  <c r="B14" i="9"/>
  <c r="E18" i="9"/>
  <c r="F18" i="9"/>
  <c r="H19" i="8"/>
  <c r="B19" i="9"/>
  <c r="H20" i="7"/>
  <c r="C20" i="8"/>
  <c r="G9" i="8"/>
  <c r="H16" i="7"/>
  <c r="B15" i="9"/>
  <c r="C16" i="8"/>
  <c r="C33" i="7"/>
  <c r="B18" i="9"/>
  <c r="G20" i="8"/>
  <c r="G19" i="9"/>
  <c r="H28" i="7"/>
  <c r="B27" i="9" s="1"/>
  <c r="C28" i="8"/>
  <c r="H9" i="7"/>
  <c r="G8" i="9" s="1"/>
  <c r="B28" i="9"/>
  <c r="C29" i="8"/>
  <c r="H29" i="7"/>
  <c r="C8" i="8"/>
  <c r="H8" i="7"/>
  <c r="B7" i="9"/>
  <c r="D14" i="9"/>
  <c r="G20" i="9"/>
  <c r="G21" i="8"/>
  <c r="H25" i="8"/>
  <c r="F24" i="9"/>
  <c r="E24" i="9"/>
  <c r="C24" i="9"/>
  <c r="B24" i="9"/>
  <c r="H24" i="9" s="1"/>
  <c r="C10" i="9"/>
  <c r="B10" i="9"/>
  <c r="H10" i="9" s="1"/>
  <c r="C26" i="8"/>
  <c r="H26" i="7"/>
  <c r="G22" i="9"/>
  <c r="H12" i="7"/>
  <c r="B11" i="9" s="1"/>
  <c r="C12" i="8"/>
  <c r="C21" i="8"/>
  <c r="B20" i="9"/>
  <c r="H21" i="7"/>
  <c r="D18" i="9"/>
  <c r="G25" i="9"/>
  <c r="G26" i="8"/>
  <c r="G12" i="8"/>
  <c r="G11" i="9"/>
  <c r="D33" i="8"/>
  <c r="G18" i="9"/>
  <c r="E29" i="9"/>
  <c r="F29" i="9"/>
  <c r="H30" i="8"/>
  <c r="C29" i="9"/>
  <c r="B29" i="9"/>
  <c r="H29" i="9" s="1"/>
  <c r="G29" i="9"/>
  <c r="C18" i="8"/>
  <c r="H18" i="7"/>
  <c r="B17" i="9" s="1"/>
  <c r="G13" i="8"/>
  <c r="G12" i="9"/>
  <c r="C14" i="9"/>
  <c r="C18" i="9"/>
  <c r="G13" i="9"/>
  <c r="D10" i="9"/>
  <c r="F30" i="9"/>
  <c r="E30" i="9"/>
  <c r="H31" i="8"/>
  <c r="E21" i="9"/>
  <c r="H21" i="9" s="1"/>
  <c r="F21" i="9"/>
  <c r="H22" i="8"/>
  <c r="G21" i="9"/>
  <c r="C21" i="9"/>
  <c r="G18" i="8"/>
  <c r="G17" i="9"/>
  <c r="H13" i="7"/>
  <c r="B12" i="9"/>
  <c r="C13" i="8"/>
  <c r="G30" i="9"/>
  <c r="H30" i="9" s="1"/>
  <c r="E33" i="8"/>
  <c r="H24" i="7"/>
  <c r="C24" i="8"/>
  <c r="G10" i="8"/>
  <c r="G29" i="8"/>
  <c r="G28" i="9"/>
  <c r="G26" i="9"/>
  <c r="G27" i="8"/>
  <c r="H11" i="8"/>
  <c r="F10" i="9"/>
  <c r="E10" i="9"/>
  <c r="G28" i="8"/>
  <c r="G27" i="9"/>
  <c r="H17" i="8"/>
  <c r="F16" i="9"/>
  <c r="E16" i="9"/>
  <c r="B16" i="9"/>
  <c r="D16" i="9"/>
  <c r="C16" i="9"/>
  <c r="H32" i="7"/>
  <c r="C32" i="8"/>
  <c r="F22" i="9"/>
  <c r="E22" i="9"/>
  <c r="B22" i="9"/>
  <c r="H22" i="9" s="1"/>
  <c r="H23" i="8"/>
  <c r="E13" i="9"/>
  <c r="H13" i="9" s="1"/>
  <c r="F13" i="9"/>
  <c r="H14" i="8"/>
  <c r="G33" i="6"/>
  <c r="H33" i="6" s="1"/>
  <c r="G16" i="9"/>
  <c r="G17" i="8"/>
  <c r="C10" i="8"/>
  <c r="H10" i="7"/>
  <c r="G9" i="9" s="1"/>
  <c r="G14" i="9"/>
  <c r="F31" i="9" l="1"/>
  <c r="H32" i="8"/>
  <c r="E31" i="9"/>
  <c r="D31" i="9"/>
  <c r="G31" i="9"/>
  <c r="C31" i="9"/>
  <c r="C33" i="8"/>
  <c r="G7" i="8"/>
  <c r="G33" i="7"/>
  <c r="H7" i="7"/>
  <c r="G6" i="9" s="1"/>
  <c r="B9" i="9"/>
  <c r="H13" i="8"/>
  <c r="E12" i="9"/>
  <c r="F12" i="9"/>
  <c r="C12" i="9"/>
  <c r="H12" i="9" s="1"/>
  <c r="D12" i="9"/>
  <c r="F15" i="9"/>
  <c r="H16" i="8"/>
  <c r="E15" i="9"/>
  <c r="G15" i="9"/>
  <c r="C15" i="9"/>
  <c r="D15" i="9"/>
  <c r="H16" i="9"/>
  <c r="F23" i="9"/>
  <c r="H24" i="8"/>
  <c r="E23" i="9"/>
  <c r="C23" i="9"/>
  <c r="G23" i="9"/>
  <c r="D23" i="9"/>
  <c r="F7" i="9"/>
  <c r="H8" i="8"/>
  <c r="E7" i="9"/>
  <c r="H7" i="9" s="1"/>
  <c r="D7" i="9"/>
  <c r="C7" i="9"/>
  <c r="G7" i="9"/>
  <c r="H26" i="9"/>
  <c r="B23" i="9"/>
  <c r="F25" i="9"/>
  <c r="H26" i="8"/>
  <c r="D25" i="9"/>
  <c r="C25" i="9"/>
  <c r="E25" i="9"/>
  <c r="B31" i="9"/>
  <c r="H21" i="8"/>
  <c r="E20" i="9"/>
  <c r="F20" i="9"/>
  <c r="C20" i="9"/>
  <c r="H20" i="9" s="1"/>
  <c r="D20" i="9"/>
  <c r="B25" i="9"/>
  <c r="H29" i="8"/>
  <c r="E28" i="9"/>
  <c r="F28" i="9"/>
  <c r="D28" i="9"/>
  <c r="C28" i="9"/>
  <c r="H28" i="9"/>
  <c r="E9" i="9"/>
  <c r="F9" i="9"/>
  <c r="H10" i="8"/>
  <c r="C9" i="9"/>
  <c r="D9" i="9"/>
  <c r="H9" i="8"/>
  <c r="C8" i="9"/>
  <c r="E8" i="9"/>
  <c r="F8" i="9"/>
  <c r="D8" i="9"/>
  <c r="B8" i="9"/>
  <c r="H12" i="8"/>
  <c r="E11" i="9"/>
  <c r="F11" i="9"/>
  <c r="C11" i="9"/>
  <c r="H11" i="9" s="1"/>
  <c r="D11" i="9"/>
  <c r="H15" i="9"/>
  <c r="H28" i="8"/>
  <c r="F27" i="9"/>
  <c r="E27" i="9"/>
  <c r="D27" i="9"/>
  <c r="C27" i="9"/>
  <c r="H27" i="9" s="1"/>
  <c r="E17" i="9"/>
  <c r="F17" i="9"/>
  <c r="H18" i="8"/>
  <c r="D17" i="9"/>
  <c r="C17" i="9"/>
  <c r="H17" i="9" s="1"/>
  <c r="H14" i="9"/>
  <c r="H18" i="9"/>
  <c r="H20" i="8"/>
  <c r="E19" i="9"/>
  <c r="F19" i="9"/>
  <c r="C19" i="9"/>
  <c r="H19" i="9" s="1"/>
  <c r="D19" i="9"/>
  <c r="G37" i="9" l="1"/>
  <c r="G38" i="9" s="1"/>
  <c r="G32" i="9"/>
  <c r="G34" i="9" s="1"/>
  <c r="G35" i="9" s="1"/>
  <c r="G33" i="8"/>
  <c r="H23" i="9"/>
  <c r="H31" i="9"/>
  <c r="F6" i="9"/>
  <c r="E6" i="9"/>
  <c r="H7" i="8"/>
  <c r="H33" i="7"/>
  <c r="C6" i="9"/>
  <c r="D6" i="9"/>
  <c r="B6" i="9"/>
  <c r="H8" i="9"/>
  <c r="H25" i="9"/>
  <c r="H9" i="9"/>
  <c r="E37" i="9" l="1"/>
  <c r="E38" i="9" s="1"/>
  <c r="F37" i="9"/>
  <c r="F38" i="9" s="1"/>
  <c r="B37" i="9"/>
  <c r="B38" i="9" s="1"/>
  <c r="H6" i="9"/>
  <c r="D37" i="9"/>
  <c r="D38" i="9" s="1"/>
  <c r="C37" i="9"/>
  <c r="C38" i="9" s="1"/>
  <c r="H33" i="8"/>
  <c r="E32" i="9"/>
  <c r="E34" i="9" s="1"/>
  <c r="E35" i="9" s="1"/>
  <c r="F32" i="9"/>
  <c r="F34" i="9" s="1"/>
  <c r="F35" i="9" s="1"/>
  <c r="C32" i="9"/>
  <c r="C34" i="9" s="1"/>
  <c r="C35" i="9" s="1"/>
  <c r="D32" i="9"/>
  <c r="D34" i="9" s="1"/>
  <c r="D35" i="9" s="1"/>
  <c r="B32" i="9"/>
  <c r="B34" i="9" s="1"/>
  <c r="B35" i="9" s="1"/>
  <c r="H32" i="9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<sst xmlns="http://schemas.openxmlformats.org/spreadsheetml/2006/main" count="450" uniqueCount="119">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</sst>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6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6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6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6" fontId="15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15" fillId="3" borderId="0" xfId="0" applyNumberFormat="1" applyFont="1" applyFill="1" applyBorder="1" applyAlignment="1" applyProtection="1">
      <alignment vertical="center"/>
      <protection locked="0"/>
    </xf>
    <xf numFmtId="167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167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7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6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7" fontId="0" fillId="3" borderId="10" xfId="0" applyNumberFormat="1" applyFont="1" applyFill="1" applyBorder="1"/>
    <xf numFmtId="167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7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2010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2016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2016</v>
      </c>
    </row>
    <row r="31" spans="2:4" x14ac:dyDescent="0.2">
      <c r="B31" s="13" t="s">
        <v>28</v>
      </c>
      <c r="C31" s="14">
        <v>2010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2010</v>
      </c>
      <c r="D1" s="17"/>
      <c r="E1" s="18" t="str">
        <f>Info!A4</f>
        <v>Reference year 2016</v>
      </c>
      <c r="F1" s="19"/>
      <c r="J1" s="20" t="str">
        <f>Info!$C$28</f>
        <v>FA_2016_20150609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836575</v>
      </c>
      <c r="D7" s="42">
        <v>55479105.299999997</v>
      </c>
      <c r="E7" s="42">
        <v>29200</v>
      </c>
      <c r="F7" s="42">
        <v>234935</v>
      </c>
      <c r="G7" s="42">
        <v>2664256</v>
      </c>
      <c r="H7" s="42">
        <v>601640</v>
      </c>
      <c r="I7" s="42">
        <v>52814849.299999997</v>
      </c>
      <c r="J7" s="43">
        <f t="shared" ref="J7:J32" si="0">I7-(E7/1000*H7)</f>
        <v>35246961.299999997</v>
      </c>
      <c r="K7" s="1"/>
      <c r="L7" s="44"/>
    </row>
    <row r="8" spans="1:12" x14ac:dyDescent="0.2">
      <c r="B8" s="45" t="s">
        <v>55</v>
      </c>
      <c r="C8" s="46">
        <v>618897</v>
      </c>
      <c r="D8" s="46">
        <v>29936219</v>
      </c>
      <c r="E8" s="46">
        <v>29200</v>
      </c>
      <c r="F8" s="46">
        <v>214855</v>
      </c>
      <c r="G8" s="46">
        <v>2227397.9</v>
      </c>
      <c r="H8" s="46">
        <v>404042</v>
      </c>
      <c r="I8" s="46">
        <v>27708821.100000001</v>
      </c>
      <c r="J8" s="47">
        <f t="shared" si="0"/>
        <v>15910794.700000001</v>
      </c>
      <c r="K8" s="1"/>
      <c r="L8" s="44"/>
    </row>
    <row r="9" spans="1:12" x14ac:dyDescent="0.2">
      <c r="B9" s="48" t="s">
        <v>56</v>
      </c>
      <c r="C9" s="49">
        <v>220654</v>
      </c>
      <c r="D9" s="49">
        <v>11850933.300000001</v>
      </c>
      <c r="E9" s="49">
        <v>29200</v>
      </c>
      <c r="F9" s="49">
        <v>66433</v>
      </c>
      <c r="G9" s="49">
        <v>845832.6</v>
      </c>
      <c r="H9" s="49">
        <v>154221</v>
      </c>
      <c r="I9" s="49">
        <v>11005100.699999999</v>
      </c>
      <c r="J9" s="50">
        <f t="shared" si="0"/>
        <v>6501847.4999999991</v>
      </c>
      <c r="K9" s="1"/>
      <c r="L9" s="44"/>
    </row>
    <row r="10" spans="1:12" x14ac:dyDescent="0.2">
      <c r="B10" s="45" t="s">
        <v>57</v>
      </c>
      <c r="C10" s="46">
        <v>20315</v>
      </c>
      <c r="D10" s="46">
        <v>957146.6</v>
      </c>
      <c r="E10" s="46">
        <v>29200</v>
      </c>
      <c r="F10" s="46">
        <v>6401</v>
      </c>
      <c r="G10" s="46">
        <v>84040.7</v>
      </c>
      <c r="H10" s="46">
        <v>13914</v>
      </c>
      <c r="I10" s="46">
        <v>873105.9</v>
      </c>
      <c r="J10" s="47">
        <f t="shared" si="0"/>
        <v>466817.10000000003</v>
      </c>
      <c r="K10" s="1"/>
      <c r="L10" s="44"/>
    </row>
    <row r="11" spans="1:12" x14ac:dyDescent="0.2">
      <c r="B11" s="48" t="s">
        <v>58</v>
      </c>
      <c r="C11" s="49">
        <v>86477</v>
      </c>
      <c r="D11" s="49">
        <v>7492263.9000000004</v>
      </c>
      <c r="E11" s="49">
        <v>29200</v>
      </c>
      <c r="F11" s="49">
        <v>24173</v>
      </c>
      <c r="G11" s="49">
        <v>298913.2</v>
      </c>
      <c r="H11" s="49">
        <v>62304</v>
      </c>
      <c r="I11" s="49">
        <v>7193350.7000000002</v>
      </c>
      <c r="J11" s="50">
        <f t="shared" si="0"/>
        <v>5374073.9000000004</v>
      </c>
      <c r="K11" s="1"/>
      <c r="L11" s="44"/>
    </row>
    <row r="12" spans="1:12" x14ac:dyDescent="0.2">
      <c r="B12" s="45" t="s">
        <v>59</v>
      </c>
      <c r="C12" s="46">
        <v>21431</v>
      </c>
      <c r="D12" s="46">
        <v>1176496.5</v>
      </c>
      <c r="E12" s="46">
        <v>29200</v>
      </c>
      <c r="F12" s="46">
        <v>6954</v>
      </c>
      <c r="G12" s="46">
        <v>88330.8</v>
      </c>
      <c r="H12" s="46">
        <v>14477</v>
      </c>
      <c r="I12" s="46">
        <v>1088165.7</v>
      </c>
      <c r="J12" s="47">
        <f t="shared" si="0"/>
        <v>665437.30000000005</v>
      </c>
      <c r="K12" s="1"/>
      <c r="L12" s="44"/>
    </row>
    <row r="13" spans="1:12" x14ac:dyDescent="0.2">
      <c r="B13" s="48" t="s">
        <v>60</v>
      </c>
      <c r="C13" s="49">
        <v>24735</v>
      </c>
      <c r="D13" s="49">
        <v>1758391.4</v>
      </c>
      <c r="E13" s="49">
        <v>29200</v>
      </c>
      <c r="F13" s="49">
        <v>6426</v>
      </c>
      <c r="G13" s="49">
        <v>86302.2</v>
      </c>
      <c r="H13" s="49">
        <v>18309</v>
      </c>
      <c r="I13" s="49">
        <v>1672089.2</v>
      </c>
      <c r="J13" s="50">
        <f t="shared" si="0"/>
        <v>1137466.3999999999</v>
      </c>
      <c r="K13" s="1"/>
      <c r="L13" s="44"/>
    </row>
    <row r="14" spans="1:12" x14ac:dyDescent="0.2">
      <c r="B14" s="45" t="s">
        <v>61</v>
      </c>
      <c r="C14" s="46">
        <v>22791</v>
      </c>
      <c r="D14" s="46">
        <v>1128572.2</v>
      </c>
      <c r="E14" s="46">
        <v>29200</v>
      </c>
      <c r="F14" s="46">
        <v>7204</v>
      </c>
      <c r="G14" s="46">
        <v>98777.4</v>
      </c>
      <c r="H14" s="46">
        <v>15587</v>
      </c>
      <c r="I14" s="46">
        <v>1029794.8</v>
      </c>
      <c r="J14" s="47">
        <f t="shared" si="0"/>
        <v>574654.40000000014</v>
      </c>
      <c r="K14" s="1"/>
      <c r="L14" s="44"/>
    </row>
    <row r="15" spans="1:12" x14ac:dyDescent="0.2">
      <c r="B15" s="48" t="s">
        <v>62</v>
      </c>
      <c r="C15" s="49">
        <v>66005</v>
      </c>
      <c r="D15" s="49">
        <v>6242117.5999999996</v>
      </c>
      <c r="E15" s="49">
        <v>29200</v>
      </c>
      <c r="F15" s="49">
        <v>15993</v>
      </c>
      <c r="G15" s="49">
        <v>184700.1</v>
      </c>
      <c r="H15" s="49">
        <v>50012</v>
      </c>
      <c r="I15" s="49">
        <v>6057417.5</v>
      </c>
      <c r="J15" s="50">
        <f t="shared" si="0"/>
        <v>4597067.0999999996</v>
      </c>
      <c r="K15" s="1"/>
      <c r="L15" s="44"/>
    </row>
    <row r="16" spans="1:12" x14ac:dyDescent="0.2">
      <c r="B16" s="45" t="s">
        <v>63</v>
      </c>
      <c r="C16" s="46">
        <v>158319</v>
      </c>
      <c r="D16" s="46">
        <v>8177826.5</v>
      </c>
      <c r="E16" s="46">
        <v>29200</v>
      </c>
      <c r="F16" s="46">
        <v>51854</v>
      </c>
      <c r="G16" s="46">
        <v>622799.80000000005</v>
      </c>
      <c r="H16" s="46">
        <v>106465</v>
      </c>
      <c r="I16" s="46">
        <v>7555026.7000000002</v>
      </c>
      <c r="J16" s="47">
        <f t="shared" si="0"/>
        <v>4446248.7</v>
      </c>
      <c r="K16" s="1"/>
      <c r="L16" s="44"/>
    </row>
    <row r="17" spans="2:12" x14ac:dyDescent="0.2">
      <c r="B17" s="48" t="s">
        <v>64</v>
      </c>
      <c r="C17" s="49">
        <v>158457</v>
      </c>
      <c r="D17" s="49">
        <v>8242798.2999999998</v>
      </c>
      <c r="E17" s="49">
        <v>29200</v>
      </c>
      <c r="F17" s="49">
        <v>48592</v>
      </c>
      <c r="G17" s="49">
        <v>542047.4</v>
      </c>
      <c r="H17" s="49">
        <v>109865</v>
      </c>
      <c r="I17" s="49">
        <v>7700750.9000000004</v>
      </c>
      <c r="J17" s="50">
        <f t="shared" si="0"/>
        <v>4492692.9000000004</v>
      </c>
      <c r="K17" s="1"/>
      <c r="L17" s="44"/>
    </row>
    <row r="18" spans="2:12" x14ac:dyDescent="0.2">
      <c r="B18" s="45" t="s">
        <v>65</v>
      </c>
      <c r="C18" s="46">
        <v>121411</v>
      </c>
      <c r="D18" s="46">
        <v>7335822.9000000004</v>
      </c>
      <c r="E18" s="46">
        <v>29200</v>
      </c>
      <c r="F18" s="46">
        <v>41194</v>
      </c>
      <c r="G18" s="46">
        <v>490283.5</v>
      </c>
      <c r="H18" s="46">
        <v>80217</v>
      </c>
      <c r="I18" s="46">
        <v>6845539.4000000004</v>
      </c>
      <c r="J18" s="47">
        <f t="shared" si="0"/>
        <v>4503203</v>
      </c>
      <c r="K18" s="1"/>
      <c r="L18" s="44"/>
    </row>
    <row r="19" spans="2:12" x14ac:dyDescent="0.2">
      <c r="B19" s="48" t="s">
        <v>66</v>
      </c>
      <c r="C19" s="49">
        <v>163556</v>
      </c>
      <c r="D19" s="49">
        <v>10541011.800000001</v>
      </c>
      <c r="E19" s="49">
        <v>29200</v>
      </c>
      <c r="F19" s="49">
        <v>42426</v>
      </c>
      <c r="G19" s="49">
        <v>468566</v>
      </c>
      <c r="H19" s="49">
        <v>121130</v>
      </c>
      <c r="I19" s="49">
        <v>10072445.800000001</v>
      </c>
      <c r="J19" s="50">
        <f t="shared" si="0"/>
        <v>6535449.8000000007</v>
      </c>
      <c r="K19" s="1"/>
      <c r="L19" s="44"/>
    </row>
    <row r="20" spans="2:12" x14ac:dyDescent="0.2">
      <c r="B20" s="45" t="s">
        <v>67</v>
      </c>
      <c r="C20" s="46">
        <v>45286</v>
      </c>
      <c r="D20" s="46">
        <v>2366433.1</v>
      </c>
      <c r="E20" s="46">
        <v>29200</v>
      </c>
      <c r="F20" s="46">
        <v>13808</v>
      </c>
      <c r="G20" s="46">
        <v>177687.2</v>
      </c>
      <c r="H20" s="46">
        <v>31478</v>
      </c>
      <c r="I20" s="46">
        <v>2188745.9</v>
      </c>
      <c r="J20" s="47">
        <f t="shared" si="0"/>
        <v>1269588.2999999998</v>
      </c>
      <c r="K20" s="1"/>
      <c r="L20" s="44"/>
    </row>
    <row r="21" spans="2:12" x14ac:dyDescent="0.2">
      <c r="B21" s="48" t="s">
        <v>68</v>
      </c>
      <c r="C21" s="49">
        <v>31315</v>
      </c>
      <c r="D21" s="49">
        <v>1697067.6</v>
      </c>
      <c r="E21" s="49">
        <v>29200</v>
      </c>
      <c r="F21" s="49">
        <v>10347</v>
      </c>
      <c r="G21" s="49">
        <v>133617.70000000001</v>
      </c>
      <c r="H21" s="49">
        <v>20968</v>
      </c>
      <c r="I21" s="49">
        <v>1563449.9</v>
      </c>
      <c r="J21" s="50">
        <f t="shared" si="0"/>
        <v>951184.29999999993</v>
      </c>
      <c r="K21" s="1"/>
      <c r="L21" s="44"/>
    </row>
    <row r="22" spans="2:12" x14ac:dyDescent="0.2">
      <c r="B22" s="45" t="s">
        <v>69</v>
      </c>
      <c r="C22" s="46">
        <v>9081</v>
      </c>
      <c r="D22" s="46">
        <v>491971.2</v>
      </c>
      <c r="E22" s="46">
        <v>29200</v>
      </c>
      <c r="F22" s="46">
        <v>2913</v>
      </c>
      <c r="G22" s="46">
        <v>38739.199999999997</v>
      </c>
      <c r="H22" s="46">
        <v>6168</v>
      </c>
      <c r="I22" s="46">
        <v>453232</v>
      </c>
      <c r="J22" s="47">
        <f t="shared" si="0"/>
        <v>273126.40000000002</v>
      </c>
      <c r="K22" s="1"/>
      <c r="L22" s="44"/>
    </row>
    <row r="23" spans="2:12" x14ac:dyDescent="0.2">
      <c r="B23" s="48" t="s">
        <v>70</v>
      </c>
      <c r="C23" s="49">
        <v>279512</v>
      </c>
      <c r="D23" s="49">
        <v>14251304</v>
      </c>
      <c r="E23" s="49">
        <v>29200</v>
      </c>
      <c r="F23" s="49">
        <v>89457</v>
      </c>
      <c r="G23" s="49">
        <v>1161089.5</v>
      </c>
      <c r="H23" s="49">
        <v>190055</v>
      </c>
      <c r="I23" s="49">
        <v>13090214.5</v>
      </c>
      <c r="J23" s="50">
        <f t="shared" si="0"/>
        <v>7540608.5</v>
      </c>
      <c r="K23" s="1"/>
      <c r="L23" s="44"/>
    </row>
    <row r="24" spans="2:12" x14ac:dyDescent="0.2">
      <c r="B24" s="45" t="s">
        <v>71</v>
      </c>
      <c r="C24" s="46">
        <v>126881</v>
      </c>
      <c r="D24" s="46">
        <v>6205298.5</v>
      </c>
      <c r="E24" s="46">
        <v>29200</v>
      </c>
      <c r="F24" s="46">
        <v>48533</v>
      </c>
      <c r="G24" s="46">
        <v>493068.9</v>
      </c>
      <c r="H24" s="46">
        <v>78348</v>
      </c>
      <c r="I24" s="46">
        <v>5712229.5999999996</v>
      </c>
      <c r="J24" s="47">
        <f t="shared" si="0"/>
        <v>3424467.9999999995</v>
      </c>
      <c r="K24" s="1"/>
      <c r="L24" s="44"/>
    </row>
    <row r="25" spans="2:12" x14ac:dyDescent="0.2">
      <c r="B25" s="48" t="s">
        <v>72</v>
      </c>
      <c r="C25" s="49">
        <v>352754</v>
      </c>
      <c r="D25" s="49">
        <v>20478161.800000001</v>
      </c>
      <c r="E25" s="49">
        <v>29200</v>
      </c>
      <c r="F25" s="49">
        <v>89065</v>
      </c>
      <c r="G25" s="49">
        <v>1104798.3</v>
      </c>
      <c r="H25" s="49">
        <v>263689</v>
      </c>
      <c r="I25" s="49">
        <v>19373363.5</v>
      </c>
      <c r="J25" s="50">
        <f t="shared" si="0"/>
        <v>11673644.699999999</v>
      </c>
      <c r="K25" s="1"/>
      <c r="L25" s="44"/>
    </row>
    <row r="26" spans="2:12" x14ac:dyDescent="0.2">
      <c r="B26" s="45" t="s">
        <v>73</v>
      </c>
      <c r="C26" s="46">
        <v>143822</v>
      </c>
      <c r="D26" s="46">
        <v>7676553.7999999998</v>
      </c>
      <c r="E26" s="46">
        <v>29200</v>
      </c>
      <c r="F26" s="46">
        <v>42933</v>
      </c>
      <c r="G26" s="46">
        <v>569391.69999999995</v>
      </c>
      <c r="H26" s="46">
        <v>100889</v>
      </c>
      <c r="I26" s="46">
        <v>7107162.0999999996</v>
      </c>
      <c r="J26" s="47">
        <f t="shared" si="0"/>
        <v>4161203.3</v>
      </c>
      <c r="K26" s="1"/>
      <c r="L26" s="44"/>
    </row>
    <row r="27" spans="2:12" x14ac:dyDescent="0.2">
      <c r="B27" s="48" t="s">
        <v>74</v>
      </c>
      <c r="C27" s="49">
        <v>210984</v>
      </c>
      <c r="D27" s="49">
        <v>11152198.4</v>
      </c>
      <c r="E27" s="49">
        <v>29200</v>
      </c>
      <c r="F27" s="49">
        <v>80437</v>
      </c>
      <c r="G27" s="49">
        <v>986520.4</v>
      </c>
      <c r="H27" s="49">
        <v>130547</v>
      </c>
      <c r="I27" s="49">
        <v>10165678</v>
      </c>
      <c r="J27" s="50">
        <f t="shared" si="0"/>
        <v>6353705.5999999996</v>
      </c>
      <c r="K27" s="1"/>
      <c r="L27" s="44"/>
    </row>
    <row r="28" spans="2:12" x14ac:dyDescent="0.2">
      <c r="B28" s="45" t="s">
        <v>75</v>
      </c>
      <c r="C28" s="46">
        <v>404427</v>
      </c>
      <c r="D28" s="46">
        <v>24772988.600000001</v>
      </c>
      <c r="E28" s="46">
        <v>29200</v>
      </c>
      <c r="F28" s="46">
        <v>136168</v>
      </c>
      <c r="G28" s="46">
        <v>1452494.7</v>
      </c>
      <c r="H28" s="46">
        <v>268259</v>
      </c>
      <c r="I28" s="46">
        <v>23320493.899999999</v>
      </c>
      <c r="J28" s="47">
        <f t="shared" si="0"/>
        <v>15487331.099999998</v>
      </c>
      <c r="K28" s="1"/>
      <c r="L28" s="44"/>
    </row>
    <row r="29" spans="2:12" x14ac:dyDescent="0.2">
      <c r="B29" s="48" t="s">
        <v>76</v>
      </c>
      <c r="C29" s="49">
        <v>218654</v>
      </c>
      <c r="D29" s="49">
        <v>9170280.9000000004</v>
      </c>
      <c r="E29" s="49">
        <v>29200</v>
      </c>
      <c r="F29" s="49">
        <v>97164</v>
      </c>
      <c r="G29" s="49">
        <v>846718.6</v>
      </c>
      <c r="H29" s="49">
        <v>121490</v>
      </c>
      <c r="I29" s="49">
        <v>8323562.2999999998</v>
      </c>
      <c r="J29" s="50">
        <f t="shared" si="0"/>
        <v>4776054.3</v>
      </c>
      <c r="K29" s="1"/>
      <c r="L29" s="44"/>
    </row>
    <row r="30" spans="2:12" x14ac:dyDescent="0.2">
      <c r="B30" s="45" t="s">
        <v>77</v>
      </c>
      <c r="C30" s="46">
        <v>103114</v>
      </c>
      <c r="D30" s="46">
        <v>5086154.9000000004</v>
      </c>
      <c r="E30" s="46">
        <v>29200</v>
      </c>
      <c r="F30" s="46">
        <v>36716</v>
      </c>
      <c r="G30" s="46">
        <v>413005.3</v>
      </c>
      <c r="H30" s="46">
        <v>66398</v>
      </c>
      <c r="I30" s="46">
        <v>4673149.5999999996</v>
      </c>
      <c r="J30" s="47">
        <f t="shared" si="0"/>
        <v>2734328</v>
      </c>
      <c r="K30" s="1"/>
      <c r="L30" s="44"/>
    </row>
    <row r="31" spans="2:12" x14ac:dyDescent="0.2">
      <c r="B31" s="48" t="s">
        <v>78</v>
      </c>
      <c r="C31" s="49">
        <v>256606</v>
      </c>
      <c r="D31" s="49">
        <v>18558566.300000001</v>
      </c>
      <c r="E31" s="49">
        <v>29200</v>
      </c>
      <c r="F31" s="49">
        <v>85535</v>
      </c>
      <c r="G31" s="49">
        <v>933627.9</v>
      </c>
      <c r="H31" s="49">
        <v>171071</v>
      </c>
      <c r="I31" s="49">
        <v>17624938.399999999</v>
      </c>
      <c r="J31" s="50">
        <f t="shared" si="0"/>
        <v>12629665.199999999</v>
      </c>
      <c r="K31" s="1"/>
      <c r="L31" s="44"/>
    </row>
    <row r="32" spans="2:12" x14ac:dyDescent="0.2">
      <c r="B32" s="45" t="s">
        <v>79</v>
      </c>
      <c r="C32" s="46">
        <v>42813</v>
      </c>
      <c r="D32" s="46">
        <v>1905669.8</v>
      </c>
      <c r="E32" s="46">
        <v>29200</v>
      </c>
      <c r="F32" s="46">
        <v>15968</v>
      </c>
      <c r="G32" s="46">
        <v>197058.8</v>
      </c>
      <c r="H32" s="46">
        <v>26845</v>
      </c>
      <c r="I32" s="46">
        <v>1708611</v>
      </c>
      <c r="J32" s="47">
        <f t="shared" si="0"/>
        <v>924737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4744872</v>
      </c>
      <c r="D33" s="54">
        <f>SUM(D7:D32)</f>
        <v>274131354.20000005</v>
      </c>
      <c r="E33" s="54">
        <f>AVERAGE(E7:E32)</f>
        <v>29200</v>
      </c>
      <c r="F33" s="54">
        <f>SUM(F7:F32)</f>
        <v>1516484</v>
      </c>
      <c r="G33" s="54">
        <f>SUM(G7:G32)</f>
        <v>17210065.800000001</v>
      </c>
      <c r="H33" s="54">
        <f>SUM(H7:H32)</f>
        <v>3228388</v>
      </c>
      <c r="I33" s="54">
        <f>SUM(I7:I32)</f>
        <v>256921288.40000007</v>
      </c>
      <c r="J33" s="55">
        <f>SUM(J7:J32)</f>
        <v>162652358.79999998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2010</v>
      </c>
      <c r="C1" s="58"/>
      <c r="D1" s="58"/>
    </row>
    <row r="2" spans="1:4" ht="15.75" customHeight="1" x14ac:dyDescent="0.25">
      <c r="B2" s="59" t="str">
        <f>Info!A4</f>
        <v>Reference year 2016</v>
      </c>
      <c r="C2" s="60"/>
    </row>
    <row r="3" spans="1:4" x14ac:dyDescent="0.2">
      <c r="B3" s="61"/>
      <c r="C3" s="20" t="str">
        <f>Info!$C$28</f>
        <v>FA_2016_20150609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ITS_2016_2010.xlsx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1742490.9823463799</v>
      </c>
    </row>
    <row r="8" spans="1:4" ht="15" customHeight="1" x14ac:dyDescent="0.2">
      <c r="A8" s="68"/>
      <c r="B8" s="71" t="s">
        <v>55</v>
      </c>
      <c r="C8" s="72">
        <v>574232.33215010399</v>
      </c>
    </row>
    <row r="9" spans="1:4" ht="15" customHeight="1" x14ac:dyDescent="0.2">
      <c r="A9" s="68"/>
      <c r="B9" s="73" t="s">
        <v>56</v>
      </c>
      <c r="C9" s="74">
        <v>247233.90595377301</v>
      </c>
    </row>
    <row r="10" spans="1:4" ht="15" customHeight="1" x14ac:dyDescent="0.2">
      <c r="A10" s="68"/>
      <c r="B10" s="71" t="s">
        <v>57</v>
      </c>
      <c r="C10" s="72">
        <v>27337.237446750001</v>
      </c>
    </row>
    <row r="11" spans="1:4" ht="15" customHeight="1" x14ac:dyDescent="0.2">
      <c r="A11" s="68"/>
      <c r="B11" s="73" t="s">
        <v>58</v>
      </c>
      <c r="C11" s="74">
        <v>118372.951580323</v>
      </c>
    </row>
    <row r="12" spans="1:4" ht="15" customHeight="1" x14ac:dyDescent="0.2">
      <c r="A12" s="68"/>
      <c r="B12" s="71" t="s">
        <v>59</v>
      </c>
      <c r="C12" s="72">
        <v>28227.114170599802</v>
      </c>
    </row>
    <row r="13" spans="1:4" ht="15" customHeight="1" x14ac:dyDescent="0.2">
      <c r="A13" s="68"/>
      <c r="B13" s="73" t="s">
        <v>60</v>
      </c>
      <c r="C13" s="74">
        <v>25419.8069058334</v>
      </c>
    </row>
    <row r="14" spans="1:4" ht="15" customHeight="1" x14ac:dyDescent="0.2">
      <c r="A14" s="68"/>
      <c r="B14" s="71" t="s">
        <v>61</v>
      </c>
      <c r="C14" s="72">
        <v>33334.549871553201</v>
      </c>
    </row>
    <row r="15" spans="1:4" ht="15" customHeight="1" x14ac:dyDescent="0.2">
      <c r="A15" s="68"/>
      <c r="B15" s="73" t="s">
        <v>62</v>
      </c>
      <c r="C15" s="74">
        <v>199923.323052569</v>
      </c>
    </row>
    <row r="16" spans="1:4" ht="15" customHeight="1" x14ac:dyDescent="0.2">
      <c r="A16" s="68"/>
      <c r="B16" s="71" t="s">
        <v>63</v>
      </c>
      <c r="C16" s="72">
        <v>186742.99332208201</v>
      </c>
    </row>
    <row r="17" spans="1:3" ht="15" customHeight="1" x14ac:dyDescent="0.2">
      <c r="A17" s="68"/>
      <c r="B17" s="73" t="s">
        <v>64</v>
      </c>
      <c r="C17" s="74">
        <v>151886.10557367501</v>
      </c>
    </row>
    <row r="18" spans="1:3" ht="15" customHeight="1" x14ac:dyDescent="0.2">
      <c r="A18" s="68"/>
      <c r="B18" s="71" t="s">
        <v>65</v>
      </c>
      <c r="C18" s="72">
        <v>628472.91784103203</v>
      </c>
    </row>
    <row r="19" spans="1:3" ht="15" customHeight="1" x14ac:dyDescent="0.2">
      <c r="A19" s="68"/>
      <c r="B19" s="73" t="s">
        <v>66</v>
      </c>
      <c r="C19" s="74">
        <v>353099.57051899302</v>
      </c>
    </row>
    <row r="20" spans="1:3" ht="15" customHeight="1" x14ac:dyDescent="0.2">
      <c r="A20" s="68"/>
      <c r="B20" s="71" t="s">
        <v>67</v>
      </c>
      <c r="C20" s="72">
        <v>143926.952488157</v>
      </c>
    </row>
    <row r="21" spans="1:3" ht="15" customHeight="1" x14ac:dyDescent="0.2">
      <c r="A21" s="68"/>
      <c r="B21" s="73" t="s">
        <v>68</v>
      </c>
      <c r="C21" s="74">
        <v>38789.757777993698</v>
      </c>
    </row>
    <row r="22" spans="1:3" ht="15" customHeight="1" x14ac:dyDescent="0.2">
      <c r="A22" s="68"/>
      <c r="B22" s="71" t="s">
        <v>69</v>
      </c>
      <c r="C22" s="72">
        <v>7834.0374120035203</v>
      </c>
    </row>
    <row r="23" spans="1:3" ht="15" customHeight="1" x14ac:dyDescent="0.2">
      <c r="A23" s="68"/>
      <c r="B23" s="73" t="s">
        <v>70</v>
      </c>
      <c r="C23" s="74">
        <v>445577.025862679</v>
      </c>
    </row>
    <row r="24" spans="1:3" ht="15" customHeight="1" x14ac:dyDescent="0.2">
      <c r="A24" s="68"/>
      <c r="B24" s="71" t="s">
        <v>71</v>
      </c>
      <c r="C24" s="72">
        <v>355233.00700109999</v>
      </c>
    </row>
    <row r="25" spans="1:3" ht="15" customHeight="1" x14ac:dyDescent="0.2">
      <c r="A25" s="68"/>
      <c r="B25" s="73" t="s">
        <v>72</v>
      </c>
      <c r="C25" s="74">
        <v>540355.59828735597</v>
      </c>
    </row>
    <row r="26" spans="1:3" ht="15" customHeight="1" x14ac:dyDescent="0.2">
      <c r="A26" s="68"/>
      <c r="B26" s="71" t="s">
        <v>73</v>
      </c>
      <c r="C26" s="72">
        <v>238177.64345672401</v>
      </c>
    </row>
    <row r="27" spans="1:3" ht="15" customHeight="1" x14ac:dyDescent="0.2">
      <c r="A27" s="68"/>
      <c r="B27" s="73" t="s">
        <v>74</v>
      </c>
      <c r="C27" s="74">
        <v>788813.76058852498</v>
      </c>
    </row>
    <row r="28" spans="1:3" ht="15" customHeight="1" x14ac:dyDescent="0.2">
      <c r="A28" s="68"/>
      <c r="B28" s="71" t="s">
        <v>75</v>
      </c>
      <c r="C28" s="72">
        <v>1138886.8671426701</v>
      </c>
    </row>
    <row r="29" spans="1:3" ht="15" customHeight="1" x14ac:dyDescent="0.2">
      <c r="A29" s="68"/>
      <c r="B29" s="73" t="s">
        <v>76</v>
      </c>
      <c r="C29" s="74">
        <v>368067.55488419998</v>
      </c>
    </row>
    <row r="30" spans="1:3" ht="15" customHeight="1" x14ac:dyDescent="0.2">
      <c r="A30" s="68"/>
      <c r="B30" s="71" t="s">
        <v>77</v>
      </c>
      <c r="C30" s="72">
        <v>210847.18491102301</v>
      </c>
    </row>
    <row r="31" spans="1:3" ht="15" customHeight="1" x14ac:dyDescent="0.2">
      <c r="A31" s="68"/>
      <c r="B31" s="73" t="s">
        <v>78</v>
      </c>
      <c r="C31" s="74">
        <v>2014592.3582289501</v>
      </c>
    </row>
    <row r="32" spans="1:3" ht="15" customHeight="1" x14ac:dyDescent="0.2">
      <c r="A32" s="68"/>
      <c r="B32" s="71" t="s">
        <v>79</v>
      </c>
      <c r="C32" s="72">
        <v>73168.152358938605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10681043.691133985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2010</v>
      </c>
      <c r="B1" s="57"/>
      <c r="C1" s="57"/>
    </row>
    <row r="2" spans="1:5" ht="18.75" customHeight="1" x14ac:dyDescent="0.2">
      <c r="A2" s="78" t="str">
        <f>Info!A4</f>
        <v>Reference year 2016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FA_2016_20150609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342937596</v>
      </c>
      <c r="C9" s="88">
        <f t="shared" ref="C9:C34" si="0">C$35</f>
        <v>1.4999999999999999E-2</v>
      </c>
      <c r="D9" s="89">
        <f t="shared" ref="D9:D34" si="1">B9*C9</f>
        <v>5144063.9399999995</v>
      </c>
    </row>
    <row r="10" spans="1:5" ht="15" customHeight="1" x14ac:dyDescent="0.2">
      <c r="A10" s="45" t="s">
        <v>55</v>
      </c>
      <c r="B10" s="90">
        <v>148222558.78400001</v>
      </c>
      <c r="C10" s="91">
        <f t="shared" si="0"/>
        <v>1.4999999999999999E-2</v>
      </c>
      <c r="D10" s="92">
        <f t="shared" si="1"/>
        <v>2223338.3817600003</v>
      </c>
    </row>
    <row r="11" spans="1:5" ht="15" customHeight="1" x14ac:dyDescent="0.2">
      <c r="A11" s="48" t="s">
        <v>56</v>
      </c>
      <c r="B11" s="93">
        <v>57043015.739929996</v>
      </c>
      <c r="C11" s="94">
        <f t="shared" si="0"/>
        <v>1.4999999999999999E-2</v>
      </c>
      <c r="D11" s="95">
        <f t="shared" si="1"/>
        <v>855645.23609894991</v>
      </c>
    </row>
    <row r="12" spans="1:5" ht="15" customHeight="1" x14ac:dyDescent="0.2">
      <c r="A12" s="45" t="s">
        <v>57</v>
      </c>
      <c r="B12" s="90">
        <v>4305563.9400000004</v>
      </c>
      <c r="C12" s="91">
        <f t="shared" si="0"/>
        <v>1.4999999999999999E-2</v>
      </c>
      <c r="D12" s="92">
        <f t="shared" si="1"/>
        <v>64583.459100000007</v>
      </c>
    </row>
    <row r="13" spans="1:5" ht="15" customHeight="1" x14ac:dyDescent="0.2">
      <c r="A13" s="48" t="s">
        <v>58</v>
      </c>
      <c r="B13" s="93">
        <v>79455521.944999993</v>
      </c>
      <c r="C13" s="94">
        <f t="shared" si="0"/>
        <v>1.4999999999999999E-2</v>
      </c>
      <c r="D13" s="95">
        <f t="shared" si="1"/>
        <v>1191832.8291749998</v>
      </c>
    </row>
    <row r="14" spans="1:5" ht="15" customHeight="1" x14ac:dyDescent="0.2">
      <c r="A14" s="45" t="s">
        <v>59</v>
      </c>
      <c r="B14" s="90">
        <v>7245962.5669999998</v>
      </c>
      <c r="C14" s="91">
        <f t="shared" si="0"/>
        <v>1.4999999999999999E-2</v>
      </c>
      <c r="D14" s="92">
        <f t="shared" si="1"/>
        <v>108689.438505</v>
      </c>
    </row>
    <row r="15" spans="1:5" ht="15" customHeight="1" x14ac:dyDescent="0.2">
      <c r="A15" s="48" t="s">
        <v>60</v>
      </c>
      <c r="B15" s="93">
        <v>23231878.113000002</v>
      </c>
      <c r="C15" s="94">
        <f t="shared" si="0"/>
        <v>1.4999999999999999E-2</v>
      </c>
      <c r="D15" s="95">
        <f t="shared" si="1"/>
        <v>348478.17169500003</v>
      </c>
    </row>
    <row r="16" spans="1:5" ht="15" customHeight="1" x14ac:dyDescent="0.2">
      <c r="A16" s="45" t="s">
        <v>61</v>
      </c>
      <c r="B16" s="90">
        <v>6173874.2680000002</v>
      </c>
      <c r="C16" s="91">
        <f t="shared" si="0"/>
        <v>1.4999999999999999E-2</v>
      </c>
      <c r="D16" s="92">
        <f t="shared" si="1"/>
        <v>92608.114019999994</v>
      </c>
    </row>
    <row r="17" spans="1:4" ht="15" customHeight="1" x14ac:dyDescent="0.2">
      <c r="A17" s="48" t="s">
        <v>62</v>
      </c>
      <c r="B17" s="93">
        <v>43327479.895999998</v>
      </c>
      <c r="C17" s="94">
        <f t="shared" si="0"/>
        <v>1.4999999999999999E-2</v>
      </c>
      <c r="D17" s="95">
        <f t="shared" si="1"/>
        <v>649912.19843999995</v>
      </c>
    </row>
    <row r="18" spans="1:4" ht="15" customHeight="1" x14ac:dyDescent="0.2">
      <c r="A18" s="45" t="s">
        <v>63</v>
      </c>
      <c r="B18" s="90">
        <v>24795223.177000001</v>
      </c>
      <c r="C18" s="91">
        <f t="shared" si="0"/>
        <v>1.4999999999999999E-2</v>
      </c>
      <c r="D18" s="92">
        <f t="shared" si="1"/>
        <v>371928.34765499999</v>
      </c>
    </row>
    <row r="19" spans="1:4" ht="15" customHeight="1" x14ac:dyDescent="0.2">
      <c r="A19" s="48" t="s">
        <v>64</v>
      </c>
      <c r="B19" s="93">
        <v>21068839.427999999</v>
      </c>
      <c r="C19" s="94">
        <f t="shared" si="0"/>
        <v>1.4999999999999999E-2</v>
      </c>
      <c r="D19" s="95">
        <f t="shared" si="1"/>
        <v>316032.59141999995</v>
      </c>
    </row>
    <row r="20" spans="1:4" ht="15" customHeight="1" x14ac:dyDescent="0.2">
      <c r="A20" s="45" t="s">
        <v>65</v>
      </c>
      <c r="B20" s="90">
        <v>44220152.322999999</v>
      </c>
      <c r="C20" s="91">
        <f t="shared" si="0"/>
        <v>1.4999999999999999E-2</v>
      </c>
      <c r="D20" s="92">
        <f t="shared" si="1"/>
        <v>663302.28484500002</v>
      </c>
    </row>
    <row r="21" spans="1:4" ht="15" customHeight="1" x14ac:dyDescent="0.2">
      <c r="A21" s="48" t="s">
        <v>66</v>
      </c>
      <c r="B21" s="93">
        <v>35550333.681999996</v>
      </c>
      <c r="C21" s="94">
        <f t="shared" si="0"/>
        <v>1.4999999999999999E-2</v>
      </c>
      <c r="D21" s="95">
        <f t="shared" si="1"/>
        <v>533255.00522999989</v>
      </c>
    </row>
    <row r="22" spans="1:4" ht="15" customHeight="1" x14ac:dyDescent="0.2">
      <c r="A22" s="45" t="s">
        <v>67</v>
      </c>
      <c r="B22" s="90">
        <v>10983382.120999999</v>
      </c>
      <c r="C22" s="91">
        <f t="shared" si="0"/>
        <v>1.4999999999999999E-2</v>
      </c>
      <c r="D22" s="92">
        <f t="shared" si="1"/>
        <v>164750.73181499998</v>
      </c>
    </row>
    <row r="23" spans="1:4" ht="15" customHeight="1" x14ac:dyDescent="0.2">
      <c r="A23" s="48" t="s">
        <v>68</v>
      </c>
      <c r="B23" s="93">
        <v>11510478.381999999</v>
      </c>
      <c r="C23" s="94">
        <f t="shared" si="0"/>
        <v>1.4999999999999999E-2</v>
      </c>
      <c r="D23" s="95">
        <f t="shared" si="1"/>
        <v>172657.17572999999</v>
      </c>
    </row>
    <row r="24" spans="1:4" ht="15" customHeight="1" x14ac:dyDescent="0.2">
      <c r="A24" s="45" t="s">
        <v>69</v>
      </c>
      <c r="B24" s="90">
        <v>3877347.5180000002</v>
      </c>
      <c r="C24" s="91">
        <f t="shared" si="0"/>
        <v>1.4999999999999999E-2</v>
      </c>
      <c r="D24" s="92">
        <f t="shared" si="1"/>
        <v>58160.212769999998</v>
      </c>
    </row>
    <row r="25" spans="1:4" ht="15" customHeight="1" x14ac:dyDescent="0.2">
      <c r="A25" s="48" t="s">
        <v>70</v>
      </c>
      <c r="B25" s="93">
        <v>82256806.165000007</v>
      </c>
      <c r="C25" s="94">
        <f t="shared" si="0"/>
        <v>1.4999999999999999E-2</v>
      </c>
      <c r="D25" s="95">
        <f t="shared" si="1"/>
        <v>1233852.0924750001</v>
      </c>
    </row>
    <row r="26" spans="1:4" ht="15" customHeight="1" x14ac:dyDescent="0.2">
      <c r="A26" s="45" t="s">
        <v>71</v>
      </c>
      <c r="B26" s="90">
        <v>47220450.505999997</v>
      </c>
      <c r="C26" s="91">
        <f t="shared" si="0"/>
        <v>1.4999999999999999E-2</v>
      </c>
      <c r="D26" s="92">
        <f t="shared" si="1"/>
        <v>708306.75758999994</v>
      </c>
    </row>
    <row r="27" spans="1:4" ht="15" customHeight="1" x14ac:dyDescent="0.2">
      <c r="A27" s="48" t="s">
        <v>72</v>
      </c>
      <c r="B27" s="93">
        <v>94809025.653999999</v>
      </c>
      <c r="C27" s="94">
        <f t="shared" si="0"/>
        <v>1.4999999999999999E-2</v>
      </c>
      <c r="D27" s="95">
        <f t="shared" si="1"/>
        <v>1422135.38481</v>
      </c>
    </row>
    <row r="28" spans="1:4" ht="15" customHeight="1" x14ac:dyDescent="0.2">
      <c r="A28" s="45" t="s">
        <v>73</v>
      </c>
      <c r="B28" s="90">
        <v>41579727.5</v>
      </c>
      <c r="C28" s="91">
        <f t="shared" si="0"/>
        <v>1.4999999999999999E-2</v>
      </c>
      <c r="D28" s="92">
        <f t="shared" si="1"/>
        <v>623695.91249999998</v>
      </c>
    </row>
    <row r="29" spans="1:4" ht="15" customHeight="1" x14ac:dyDescent="0.2">
      <c r="A29" s="48" t="s">
        <v>74</v>
      </c>
      <c r="B29" s="93">
        <v>47866731.68</v>
      </c>
      <c r="C29" s="94">
        <f t="shared" si="0"/>
        <v>1.4999999999999999E-2</v>
      </c>
      <c r="D29" s="95">
        <f t="shared" si="1"/>
        <v>718000.97519999999</v>
      </c>
    </row>
    <row r="30" spans="1:4" ht="15" customHeight="1" x14ac:dyDescent="0.2">
      <c r="A30" s="45" t="s">
        <v>75</v>
      </c>
      <c r="B30" s="90">
        <v>113077405.689</v>
      </c>
      <c r="C30" s="91">
        <f t="shared" si="0"/>
        <v>1.4999999999999999E-2</v>
      </c>
      <c r="D30" s="92">
        <f t="shared" si="1"/>
        <v>1696161.085335</v>
      </c>
    </row>
    <row r="31" spans="1:4" ht="15" customHeight="1" x14ac:dyDescent="0.2">
      <c r="A31" s="48" t="s">
        <v>76</v>
      </c>
      <c r="B31" s="93">
        <v>39131581.861000001</v>
      </c>
      <c r="C31" s="94">
        <f t="shared" si="0"/>
        <v>1.4999999999999999E-2</v>
      </c>
      <c r="D31" s="95">
        <f t="shared" si="1"/>
        <v>586973.72791500005</v>
      </c>
    </row>
    <row r="32" spans="1:4" ht="15" customHeight="1" x14ac:dyDescent="0.2">
      <c r="A32" s="45" t="s">
        <v>77</v>
      </c>
      <c r="B32" s="90">
        <v>15884979.372</v>
      </c>
      <c r="C32" s="91">
        <f t="shared" si="0"/>
        <v>1.4999999999999999E-2</v>
      </c>
      <c r="D32" s="92">
        <f t="shared" si="1"/>
        <v>238274.69057999999</v>
      </c>
    </row>
    <row r="33" spans="1:4" ht="15" customHeight="1" x14ac:dyDescent="0.2">
      <c r="A33" s="48" t="s">
        <v>78</v>
      </c>
      <c r="B33" s="93">
        <v>82474362.155000001</v>
      </c>
      <c r="C33" s="94">
        <f t="shared" si="0"/>
        <v>1.4999999999999999E-2</v>
      </c>
      <c r="D33" s="95">
        <f t="shared" si="1"/>
        <v>1237115.4323249999</v>
      </c>
    </row>
    <row r="34" spans="1:4" ht="15" customHeight="1" x14ac:dyDescent="0.2">
      <c r="A34" s="45" t="s">
        <v>79</v>
      </c>
      <c r="B34" s="90">
        <v>5671524</v>
      </c>
      <c r="C34" s="91">
        <f t="shared" si="0"/>
        <v>1.4999999999999999E-2</v>
      </c>
      <c r="D34" s="92">
        <f t="shared" si="1"/>
        <v>85072.86</v>
      </c>
    </row>
    <row r="35" spans="1:4" s="51" customFormat="1" ht="18.75" customHeight="1" x14ac:dyDescent="0.2">
      <c r="A35" s="96" t="s">
        <v>80</v>
      </c>
      <c r="B35" s="97">
        <f>SUM(B9:B34)</f>
        <v>1433921802.4659302</v>
      </c>
      <c r="C35" s="98">
        <v>1.4999999999999999E-2</v>
      </c>
      <c r="D35" s="99">
        <f>SUM(D9:D34)</f>
        <v>21508827.036988951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2010</v>
      </c>
      <c r="B1" s="101"/>
      <c r="D1" s="102"/>
      <c r="E1" s="102"/>
    </row>
    <row r="2" spans="1:7" ht="15.75" customHeight="1" x14ac:dyDescent="0.2">
      <c r="A2" s="103" t="str">
        <f>Info!A4</f>
        <v>Reference year 2016</v>
      </c>
      <c r="B2" s="104"/>
      <c r="C2" s="103"/>
      <c r="D2" s="102"/>
      <c r="E2" s="102"/>
    </row>
    <row r="3" spans="1:7" x14ac:dyDescent="0.2">
      <c r="D3" s="20" t="str">
        <f>Info!$C$28</f>
        <v>FA_2016_20150609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10971641.1</v>
      </c>
      <c r="C9" s="42">
        <v>409001.96669999999</v>
      </c>
      <c r="D9" s="112">
        <f t="shared" ref="D9:D34" si="0">B9+C9</f>
        <v>11380643.0667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4357058.9000000004</v>
      </c>
      <c r="C10" s="46">
        <v>908314.57750000001</v>
      </c>
      <c r="D10" s="115">
        <f t="shared" si="0"/>
        <v>5265373.4775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2006852.8</v>
      </c>
      <c r="C11" s="49">
        <v>74255.905499999993</v>
      </c>
      <c r="D11" s="116">
        <f t="shared" si="0"/>
        <v>2081108.7055000002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136179.6</v>
      </c>
      <c r="C12" s="46">
        <v>664.34169999999995</v>
      </c>
      <c r="D12" s="115">
        <f t="shared" si="0"/>
        <v>136843.9417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967922.3</v>
      </c>
      <c r="C13" s="49">
        <v>86485.490300000005</v>
      </c>
      <c r="D13" s="116">
        <f t="shared" si="0"/>
        <v>1054407.7903</v>
      </c>
    </row>
    <row r="14" spans="1:7" x14ac:dyDescent="0.2">
      <c r="A14" s="45" t="s">
        <v>59</v>
      </c>
      <c r="B14" s="46">
        <v>199523.4</v>
      </c>
      <c r="C14" s="46">
        <v>4571.6265999999996</v>
      </c>
      <c r="D14" s="115">
        <f t="shared" si="0"/>
        <v>204095.02659999998</v>
      </c>
    </row>
    <row r="15" spans="1:7" x14ac:dyDescent="0.2">
      <c r="A15" s="48" t="s">
        <v>60</v>
      </c>
      <c r="B15" s="49">
        <v>197151.8</v>
      </c>
      <c r="C15" s="49">
        <v>20071.462800000001</v>
      </c>
      <c r="D15" s="116">
        <f t="shared" si="0"/>
        <v>217223.2628</v>
      </c>
    </row>
    <row r="16" spans="1:7" x14ac:dyDescent="0.2">
      <c r="A16" s="45" t="s">
        <v>61</v>
      </c>
      <c r="B16" s="46">
        <v>156011.5</v>
      </c>
      <c r="C16" s="46">
        <v>39496.133500000004</v>
      </c>
      <c r="D16" s="115">
        <f t="shared" si="0"/>
        <v>195507.6335</v>
      </c>
    </row>
    <row r="17" spans="1:4" x14ac:dyDescent="0.2">
      <c r="A17" s="48" t="s">
        <v>62</v>
      </c>
      <c r="B17" s="49">
        <v>2030423.3</v>
      </c>
      <c r="C17" s="49">
        <v>1061911.4180000001</v>
      </c>
      <c r="D17" s="116">
        <f t="shared" si="0"/>
        <v>3092334.7180000003</v>
      </c>
    </row>
    <row r="18" spans="1:4" x14ac:dyDescent="0.2">
      <c r="A18" s="45" t="s">
        <v>63</v>
      </c>
      <c r="B18" s="46">
        <v>1216549.3</v>
      </c>
      <c r="C18" s="46">
        <v>347855.86820000003</v>
      </c>
      <c r="D18" s="115">
        <f t="shared" si="0"/>
        <v>1564405.1682000002</v>
      </c>
    </row>
    <row r="19" spans="1:4" x14ac:dyDescent="0.2">
      <c r="A19" s="48" t="s">
        <v>64</v>
      </c>
      <c r="B19" s="49">
        <v>1406308.3</v>
      </c>
      <c r="C19" s="49">
        <v>19213.0717</v>
      </c>
      <c r="D19" s="116">
        <f t="shared" si="0"/>
        <v>1425521.3717</v>
      </c>
    </row>
    <row r="20" spans="1:4" x14ac:dyDescent="0.2">
      <c r="A20" s="45" t="s">
        <v>65</v>
      </c>
      <c r="B20" s="46">
        <v>1574444.3</v>
      </c>
      <c r="C20" s="46">
        <v>1452803.6989</v>
      </c>
      <c r="D20" s="115">
        <f t="shared" si="0"/>
        <v>3027247.9989</v>
      </c>
    </row>
    <row r="21" spans="1:4" x14ac:dyDescent="0.2">
      <c r="A21" s="48" t="s">
        <v>66</v>
      </c>
      <c r="B21" s="49">
        <v>1179416.5</v>
      </c>
      <c r="C21" s="49">
        <v>277509.10710000002</v>
      </c>
      <c r="D21" s="116">
        <f t="shared" si="0"/>
        <v>1456925.6071000001</v>
      </c>
    </row>
    <row r="22" spans="1:4" x14ac:dyDescent="0.2">
      <c r="A22" s="45" t="s">
        <v>67</v>
      </c>
      <c r="B22" s="46">
        <v>683010.1</v>
      </c>
      <c r="C22" s="46">
        <v>180167.64050000001</v>
      </c>
      <c r="D22" s="115">
        <f t="shared" si="0"/>
        <v>863177.74049999996</v>
      </c>
    </row>
    <row r="23" spans="1:4" x14ac:dyDescent="0.2">
      <c r="A23" s="48" t="s">
        <v>68</v>
      </c>
      <c r="B23" s="49">
        <v>309611.8</v>
      </c>
      <c r="C23" s="49">
        <v>5567.0544</v>
      </c>
      <c r="D23" s="116">
        <f t="shared" si="0"/>
        <v>315178.85440000001</v>
      </c>
    </row>
    <row r="24" spans="1:4" x14ac:dyDescent="0.2">
      <c r="A24" s="45" t="s">
        <v>69</v>
      </c>
      <c r="B24" s="46">
        <v>79924.800000000003</v>
      </c>
      <c r="C24" s="46">
        <v>2629.0776999999998</v>
      </c>
      <c r="D24" s="115">
        <f t="shared" si="0"/>
        <v>82553.877699999997</v>
      </c>
    </row>
    <row r="25" spans="1:4" x14ac:dyDescent="0.2">
      <c r="A25" s="48" t="s">
        <v>70</v>
      </c>
      <c r="B25" s="49">
        <v>2753495.1</v>
      </c>
      <c r="C25" s="49">
        <v>175136.2985</v>
      </c>
      <c r="D25" s="116">
        <f t="shared" si="0"/>
        <v>2928631.3985000001</v>
      </c>
    </row>
    <row r="26" spans="1:4" x14ac:dyDescent="0.2">
      <c r="A26" s="45" t="s">
        <v>71</v>
      </c>
      <c r="B26" s="46">
        <v>737651.7</v>
      </c>
      <c r="C26" s="46">
        <v>36911.352599999998</v>
      </c>
      <c r="D26" s="115">
        <f t="shared" si="0"/>
        <v>774563.05259999994</v>
      </c>
    </row>
    <row r="27" spans="1:4" x14ac:dyDescent="0.2">
      <c r="A27" s="48" t="s">
        <v>72</v>
      </c>
      <c r="B27" s="49">
        <v>3386008.8</v>
      </c>
      <c r="C27" s="49">
        <v>38412.576000000001</v>
      </c>
      <c r="D27" s="116">
        <f t="shared" si="0"/>
        <v>3424421.3759999997</v>
      </c>
    </row>
    <row r="28" spans="1:4" x14ac:dyDescent="0.2">
      <c r="A28" s="45" t="s">
        <v>73</v>
      </c>
      <c r="B28" s="46">
        <v>1195210.3</v>
      </c>
      <c r="C28" s="46">
        <v>12498.1185</v>
      </c>
      <c r="D28" s="115">
        <f t="shared" si="0"/>
        <v>1207708.4185000001</v>
      </c>
    </row>
    <row r="29" spans="1:4" x14ac:dyDescent="0.2">
      <c r="A29" s="48" t="s">
        <v>74</v>
      </c>
      <c r="B29" s="49">
        <v>2339785.7999999998</v>
      </c>
      <c r="C29" s="49">
        <v>132570.90280000001</v>
      </c>
      <c r="D29" s="116">
        <f t="shared" si="0"/>
        <v>2472356.7027999996</v>
      </c>
    </row>
    <row r="30" spans="1:4" x14ac:dyDescent="0.2">
      <c r="A30" s="45" t="s">
        <v>75</v>
      </c>
      <c r="B30" s="46">
        <v>3668757.8</v>
      </c>
      <c r="C30" s="46">
        <v>2360128.2697999999</v>
      </c>
      <c r="D30" s="115">
        <f t="shared" si="0"/>
        <v>6028886.0697999997</v>
      </c>
    </row>
    <row r="31" spans="1:4" x14ac:dyDescent="0.2">
      <c r="A31" s="48" t="s">
        <v>76</v>
      </c>
      <c r="B31" s="49">
        <v>1239390.1000000001</v>
      </c>
      <c r="C31" s="49">
        <v>5192.6322</v>
      </c>
      <c r="D31" s="116">
        <f t="shared" si="0"/>
        <v>1244582.7322000002</v>
      </c>
    </row>
    <row r="32" spans="1:4" x14ac:dyDescent="0.2">
      <c r="A32" s="45" t="s">
        <v>77</v>
      </c>
      <c r="B32" s="46">
        <v>697639.3</v>
      </c>
      <c r="C32" s="46">
        <v>826536.21340000001</v>
      </c>
      <c r="D32" s="115">
        <f t="shared" si="0"/>
        <v>1524175.5134000001</v>
      </c>
    </row>
    <row r="33" spans="1:6" x14ac:dyDescent="0.2">
      <c r="A33" s="48" t="s">
        <v>78</v>
      </c>
      <c r="B33" s="49">
        <v>4165621.6</v>
      </c>
      <c r="C33" s="49">
        <v>1066765.5626999999</v>
      </c>
      <c r="D33" s="116">
        <f t="shared" si="0"/>
        <v>5232387.1627000002</v>
      </c>
    </row>
    <row r="34" spans="1:6" x14ac:dyDescent="0.2">
      <c r="A34" s="119" t="s">
        <v>79</v>
      </c>
      <c r="B34" s="46">
        <v>268789.8</v>
      </c>
      <c r="C34" s="46">
        <v>13905.305200000001</v>
      </c>
      <c r="D34" s="115">
        <f t="shared" si="0"/>
        <v>282695.10519999999</v>
      </c>
    </row>
    <row r="35" spans="1:6" s="51" customFormat="1" x14ac:dyDescent="0.2">
      <c r="A35" s="53" t="s">
        <v>80</v>
      </c>
      <c r="B35" s="120">
        <f>SUM(B9:B34)</f>
        <v>47924380.099999994</v>
      </c>
      <c r="C35" s="120">
        <f>SUM(C9:C34)</f>
        <v>9558575.6727999989</v>
      </c>
      <c r="D35" s="55">
        <f>SUM(D9:D34)</f>
        <v>57482955.772799991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2010</v>
      </c>
      <c r="D1" s="17"/>
      <c r="E1" s="18" t="str">
        <f>Info!A4</f>
        <v>Reference year 2016</v>
      </c>
      <c r="I1" s="20" t="str">
        <f>Info!$C$28</f>
        <v>FA_2016_20150609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70306.721000000005</v>
      </c>
      <c r="D7" s="42">
        <v>17637.329040000001</v>
      </c>
      <c r="E7" s="124">
        <f t="shared" ref="E7:E32" si="0">D7-C7</f>
        <v>-52669.391960000008</v>
      </c>
      <c r="F7" s="42">
        <v>3781158.4782289201</v>
      </c>
      <c r="G7" s="124">
        <f>PI!J7+ITS!C7+LE!D9</f>
        <v>48370095.349046379</v>
      </c>
      <c r="H7" s="125">
        <f t="shared" ref="H7:H33" si="1">G7/F7</f>
        <v>12.792400960592042</v>
      </c>
      <c r="I7" s="126">
        <f t="shared" ref="I7:I32" si="2">E7*H7</f>
        <v>-673767.98030290287</v>
      </c>
    </row>
    <row r="8" spans="1:9" x14ac:dyDescent="0.2">
      <c r="B8" s="45" t="s">
        <v>55</v>
      </c>
      <c r="C8" s="46">
        <v>9651.1939999999995</v>
      </c>
      <c r="D8" s="46">
        <v>10939.438630000001</v>
      </c>
      <c r="E8" s="127">
        <f t="shared" si="0"/>
        <v>1288.2446300000011</v>
      </c>
      <c r="F8" s="46">
        <v>1289853.86951807</v>
      </c>
      <c r="G8" s="127">
        <f>PI!J8+ITS!C8+LE!D10</f>
        <v>21750400.509650104</v>
      </c>
      <c r="H8" s="128">
        <f t="shared" si="1"/>
        <v>16.86268578453522</v>
      </c>
      <c r="I8" s="129">
        <f t="shared" si="2"/>
        <v>21723.264409304851</v>
      </c>
    </row>
    <row r="9" spans="1:9" x14ac:dyDescent="0.2">
      <c r="B9" s="48" t="s">
        <v>56</v>
      </c>
      <c r="C9" s="49">
        <v>4645.7529999999997</v>
      </c>
      <c r="D9" s="49">
        <v>4299.5074800000002</v>
      </c>
      <c r="E9" s="130">
        <f t="shared" si="0"/>
        <v>-346.24551999999949</v>
      </c>
      <c r="F9" s="49">
        <v>538038.59578313201</v>
      </c>
      <c r="G9" s="130">
        <f>PI!J9+ITS!C9+LE!D11</f>
        <v>8830190.1114537716</v>
      </c>
      <c r="H9" s="131">
        <f t="shared" si="1"/>
        <v>16.41181539885843</v>
      </c>
      <c r="I9" s="132">
        <f t="shared" si="2"/>
        <v>-5682.5175569217363</v>
      </c>
    </row>
    <row r="10" spans="1:9" x14ac:dyDescent="0.2">
      <c r="B10" s="45" t="s">
        <v>57</v>
      </c>
      <c r="C10" s="46">
        <v>39.781550000000003</v>
      </c>
      <c r="D10" s="46">
        <v>247.36931000000001</v>
      </c>
      <c r="E10" s="127">
        <f t="shared" si="0"/>
        <v>207.58776</v>
      </c>
      <c r="F10" s="46">
        <v>27403.706927710798</v>
      </c>
      <c r="G10" s="127">
        <f>PI!J10+ITS!C10+LE!D12</f>
        <v>630998.27914674999</v>
      </c>
      <c r="H10" s="128">
        <f t="shared" si="1"/>
        <v>23.026019100674318</v>
      </c>
      <c r="I10" s="129">
        <f t="shared" si="2"/>
        <v>4779.919726826196</v>
      </c>
    </row>
    <row r="11" spans="1:9" x14ac:dyDescent="0.2">
      <c r="B11" s="48" t="s">
        <v>58</v>
      </c>
      <c r="C11" s="49">
        <v>2331.6606999999999</v>
      </c>
      <c r="D11" s="49">
        <v>1509.46686</v>
      </c>
      <c r="E11" s="130">
        <f t="shared" si="0"/>
        <v>-822.19383999999991</v>
      </c>
      <c r="F11" s="49">
        <v>673258.66524096404</v>
      </c>
      <c r="G11" s="130">
        <f>PI!J11+ITS!C11+LE!D13</f>
        <v>6546854.6418803241</v>
      </c>
      <c r="H11" s="131">
        <f t="shared" si="1"/>
        <v>9.7241297882696518</v>
      </c>
      <c r="I11" s="132">
        <f t="shared" si="2"/>
        <v>-7995.1196112758107</v>
      </c>
    </row>
    <row r="12" spans="1:9" x14ac:dyDescent="0.2">
      <c r="B12" s="45" t="s">
        <v>59</v>
      </c>
      <c r="C12" s="46">
        <v>282.60000000000002</v>
      </c>
      <c r="D12" s="46">
        <v>360.04109999999997</v>
      </c>
      <c r="E12" s="127">
        <f t="shared" si="0"/>
        <v>77.441099999999949</v>
      </c>
      <c r="F12" s="46">
        <v>57632.170060240998</v>
      </c>
      <c r="G12" s="127">
        <f>PI!J12+ITS!C12+LE!D14</f>
        <v>897759.44077059987</v>
      </c>
      <c r="H12" s="128">
        <f t="shared" si="1"/>
        <v>15.577401299173737</v>
      </c>
      <c r="I12" s="129">
        <f t="shared" si="2"/>
        <v>1206.3310917494425</v>
      </c>
    </row>
    <row r="13" spans="1:9" x14ac:dyDescent="0.2">
      <c r="B13" s="48" t="s">
        <v>60</v>
      </c>
      <c r="C13" s="49">
        <v>379.291</v>
      </c>
      <c r="D13" s="49">
        <v>846.27255000000002</v>
      </c>
      <c r="E13" s="130">
        <f t="shared" si="0"/>
        <v>466.98155000000003</v>
      </c>
      <c r="F13" s="49">
        <v>107638.24650602401</v>
      </c>
      <c r="G13" s="130">
        <f>PI!J13+ITS!C13+LE!D15</f>
        <v>1380109.4697058331</v>
      </c>
      <c r="H13" s="131">
        <f t="shared" si="1"/>
        <v>12.821738689589251</v>
      </c>
      <c r="I13" s="132">
        <f t="shared" si="2"/>
        <v>5987.5154069593582</v>
      </c>
    </row>
    <row r="14" spans="1:9" x14ac:dyDescent="0.2">
      <c r="B14" s="45" t="s">
        <v>61</v>
      </c>
      <c r="C14" s="46">
        <v>143.578</v>
      </c>
      <c r="D14" s="46">
        <v>1019.2702</v>
      </c>
      <c r="E14" s="127">
        <f t="shared" si="0"/>
        <v>875.69220000000007</v>
      </c>
      <c r="F14" s="46">
        <v>39008.927831325302</v>
      </c>
      <c r="G14" s="127">
        <f>PI!J14+ITS!C14+LE!D16</f>
        <v>803496.58337155334</v>
      </c>
      <c r="H14" s="128">
        <f t="shared" si="1"/>
        <v>20.597761282901047</v>
      </c>
      <c r="I14" s="129">
        <f t="shared" si="2"/>
        <v>18037.298892898441</v>
      </c>
    </row>
    <row r="15" spans="1:9" x14ac:dyDescent="0.2">
      <c r="B15" s="48" t="s">
        <v>62</v>
      </c>
      <c r="C15" s="49">
        <v>2327.3829999999998</v>
      </c>
      <c r="D15" s="49">
        <v>4710.4733500000002</v>
      </c>
      <c r="E15" s="130">
        <f t="shared" si="0"/>
        <v>2383.0903500000004</v>
      </c>
      <c r="F15" s="49">
        <v>1271034.83875904</v>
      </c>
      <c r="G15" s="130">
        <f>PI!J15+ITS!C15+LE!D17</f>
        <v>7889325.1410525693</v>
      </c>
      <c r="H15" s="131">
        <f t="shared" si="1"/>
        <v>6.2070093599914378</v>
      </c>
      <c r="I15" s="132">
        <f t="shared" si="2"/>
        <v>14791.864108155274</v>
      </c>
    </row>
    <row r="16" spans="1:9" x14ac:dyDescent="0.2">
      <c r="B16" s="45" t="s">
        <v>63</v>
      </c>
      <c r="C16" s="46">
        <v>3781.5558999999998</v>
      </c>
      <c r="D16" s="46">
        <v>2434.4104000000002</v>
      </c>
      <c r="E16" s="127">
        <f t="shared" si="0"/>
        <v>-1347.1454999999996</v>
      </c>
      <c r="F16" s="46">
        <v>503496.087722892</v>
      </c>
      <c r="G16" s="127">
        <f>PI!J16+ITS!C16+LE!D18</f>
        <v>6197396.8615220822</v>
      </c>
      <c r="H16" s="128">
        <f t="shared" si="1"/>
        <v>12.308728930845099</v>
      </c>
      <c r="I16" s="129">
        <f t="shared" si="2"/>
        <v>-16581.64878990778</v>
      </c>
    </row>
    <row r="17" spans="2:9" x14ac:dyDescent="0.2">
      <c r="B17" s="48" t="s">
        <v>64</v>
      </c>
      <c r="C17" s="49">
        <v>1503.0074</v>
      </c>
      <c r="D17" s="49">
        <v>4070.0110300000001</v>
      </c>
      <c r="E17" s="130">
        <f t="shared" si="0"/>
        <v>2567.0036300000002</v>
      </c>
      <c r="F17" s="49">
        <v>308480.72748192801</v>
      </c>
      <c r="G17" s="130">
        <f>PI!J17+ITS!C17+LE!D19</f>
        <v>6070100.3772736751</v>
      </c>
      <c r="H17" s="131">
        <f t="shared" si="1"/>
        <v>19.67740554433594</v>
      </c>
      <c r="I17" s="132">
        <f t="shared" si="2"/>
        <v>50511.971461292487</v>
      </c>
    </row>
    <row r="18" spans="2:9" x14ac:dyDescent="0.2">
      <c r="B18" s="45" t="s">
        <v>65</v>
      </c>
      <c r="C18" s="46">
        <v>13450.48705</v>
      </c>
      <c r="D18" s="46">
        <v>11620.17001</v>
      </c>
      <c r="E18" s="127">
        <f t="shared" si="0"/>
        <v>-1830.3170399999999</v>
      </c>
      <c r="F18" s="46">
        <v>851272.252795181</v>
      </c>
      <c r="G18" s="127">
        <f>PI!J18+ITS!C18+LE!D20</f>
        <v>8158923.9167410322</v>
      </c>
      <c r="H18" s="128">
        <f t="shared" si="1"/>
        <v>9.5843884138722153</v>
      </c>
      <c r="I18" s="129">
        <f t="shared" si="2"/>
        <v>-17542.469431888887</v>
      </c>
    </row>
    <row r="19" spans="2:9" x14ac:dyDescent="0.2">
      <c r="B19" s="48" t="s">
        <v>66</v>
      </c>
      <c r="C19" s="49">
        <v>3748.7685499999998</v>
      </c>
      <c r="D19" s="49">
        <v>2529.4287199999999</v>
      </c>
      <c r="E19" s="130">
        <f t="shared" si="0"/>
        <v>-1219.3398299999999</v>
      </c>
      <c r="F19" s="49">
        <v>603614.45783132501</v>
      </c>
      <c r="G19" s="130">
        <f>PI!J19+ITS!C19+LE!D21</f>
        <v>8345474.9776189942</v>
      </c>
      <c r="H19" s="131">
        <f t="shared" si="1"/>
        <v>13.825836789268999</v>
      </c>
      <c r="I19" s="132">
        <f t="shared" si="2"/>
        <v>-16858.393480235005</v>
      </c>
    </row>
    <row r="20" spans="2:9" x14ac:dyDescent="0.2">
      <c r="B20" s="45" t="s">
        <v>67</v>
      </c>
      <c r="C20" s="46">
        <v>621.14514999999994</v>
      </c>
      <c r="D20" s="46">
        <v>1792.2286999999999</v>
      </c>
      <c r="E20" s="127">
        <f t="shared" si="0"/>
        <v>1171.0835499999998</v>
      </c>
      <c r="F20" s="46">
        <v>266662.72716867499</v>
      </c>
      <c r="G20" s="127">
        <f>PI!J20+ITS!C20+LE!D22</f>
        <v>2276692.9929881566</v>
      </c>
      <c r="H20" s="128">
        <f t="shared" si="1"/>
        <v>8.5377248525177496</v>
      </c>
      <c r="I20" s="129">
        <f t="shared" si="2"/>
        <v>9998.3891292097105</v>
      </c>
    </row>
    <row r="21" spans="2:9" x14ac:dyDescent="0.2">
      <c r="B21" s="48" t="s">
        <v>68</v>
      </c>
      <c r="C21" s="49">
        <v>689.97500000000002</v>
      </c>
      <c r="D21" s="49">
        <v>828.76900000000001</v>
      </c>
      <c r="E21" s="130">
        <f t="shared" si="0"/>
        <v>138.79399999999998</v>
      </c>
      <c r="F21" s="49">
        <v>84189.255072289205</v>
      </c>
      <c r="G21" s="130">
        <f>PI!J21+ITS!C21+LE!D23</f>
        <v>1305152.9121779937</v>
      </c>
      <c r="H21" s="131">
        <f t="shared" si="1"/>
        <v>15.50260672881976</v>
      </c>
      <c r="I21" s="132">
        <f t="shared" si="2"/>
        <v>2151.6687983198094</v>
      </c>
    </row>
    <row r="22" spans="2:9" x14ac:dyDescent="0.2">
      <c r="B22" s="45" t="s">
        <v>69</v>
      </c>
      <c r="C22" s="46">
        <v>286.78055000000001</v>
      </c>
      <c r="D22" s="46">
        <v>117.78215</v>
      </c>
      <c r="E22" s="127">
        <f t="shared" si="0"/>
        <v>-168.9984</v>
      </c>
      <c r="F22" s="46">
        <v>29496.881445783099</v>
      </c>
      <c r="G22" s="127">
        <f>PI!J22+ITS!C22+LE!D24</f>
        <v>363514.31511200353</v>
      </c>
      <c r="H22" s="128">
        <f t="shared" si="1"/>
        <v>12.323821953183863</v>
      </c>
      <c r="I22" s="129">
        <f t="shared" si="2"/>
        <v>-2082.7061919729476</v>
      </c>
    </row>
    <row r="23" spans="2:9" x14ac:dyDescent="0.2">
      <c r="B23" s="48" t="s">
        <v>70</v>
      </c>
      <c r="C23" s="49">
        <v>3990.4641499999998</v>
      </c>
      <c r="D23" s="49">
        <v>7390.4129400000002</v>
      </c>
      <c r="E23" s="130">
        <f t="shared" si="0"/>
        <v>3399.9487900000004</v>
      </c>
      <c r="F23" s="49">
        <v>676402.95030120504</v>
      </c>
      <c r="G23" s="130">
        <f>PI!J23+ITS!C23+LE!D25</f>
        <v>10914816.924362678</v>
      </c>
      <c r="H23" s="131">
        <f t="shared" si="1"/>
        <v>16.136560196111304</v>
      </c>
      <c r="I23" s="132">
        <f t="shared" si="2"/>
        <v>54863.478313530795</v>
      </c>
    </row>
    <row r="24" spans="2:9" x14ac:dyDescent="0.2">
      <c r="B24" s="45" t="s">
        <v>71</v>
      </c>
      <c r="C24" s="46">
        <v>1585.9190000000001</v>
      </c>
      <c r="D24" s="46">
        <v>4562.4568099999997</v>
      </c>
      <c r="E24" s="127">
        <f t="shared" si="0"/>
        <v>2976.5378099999998</v>
      </c>
      <c r="F24" s="46">
        <v>267972.68867469899</v>
      </c>
      <c r="G24" s="127">
        <f>PI!J24+ITS!C24+LE!D26</f>
        <v>4554264.0596010992</v>
      </c>
      <c r="H24" s="128">
        <f t="shared" si="1"/>
        <v>16.995254561667934</v>
      </c>
      <c r="I24" s="129">
        <f t="shared" si="2"/>
        <v>50587.017793379579</v>
      </c>
    </row>
    <row r="25" spans="2:9" x14ac:dyDescent="0.2">
      <c r="B25" s="48" t="s">
        <v>72</v>
      </c>
      <c r="C25" s="49">
        <v>4383.92</v>
      </c>
      <c r="D25" s="49">
        <v>9809.4499500000002</v>
      </c>
      <c r="E25" s="130">
        <f t="shared" si="0"/>
        <v>5425.5299500000001</v>
      </c>
      <c r="F25" s="49">
        <v>915577.74704819301</v>
      </c>
      <c r="G25" s="130">
        <f>PI!J25+ITS!C25+LE!D27</f>
        <v>15638421.674287355</v>
      </c>
      <c r="H25" s="131">
        <f t="shared" si="1"/>
        <v>17.080386373200266</v>
      </c>
      <c r="I25" s="132">
        <f t="shared" si="2"/>
        <v>92670.147825369917</v>
      </c>
    </row>
    <row r="26" spans="2:9" x14ac:dyDescent="0.2">
      <c r="B26" s="45" t="s">
        <v>73</v>
      </c>
      <c r="C26" s="46">
        <v>766.38800000000003</v>
      </c>
      <c r="D26" s="46">
        <v>2140.3789999999999</v>
      </c>
      <c r="E26" s="127">
        <f t="shared" si="0"/>
        <v>1373.991</v>
      </c>
      <c r="F26" s="46">
        <v>300612.39343373501</v>
      </c>
      <c r="G26" s="127">
        <f>PI!J26+ITS!C26+LE!D28</f>
        <v>5607089.3619567249</v>
      </c>
      <c r="H26" s="128">
        <f t="shared" si="1"/>
        <v>18.652222877140673</v>
      </c>
      <c r="I26" s="129">
        <f t="shared" si="2"/>
        <v>25627.986363185391</v>
      </c>
    </row>
    <row r="27" spans="2:9" x14ac:dyDescent="0.2">
      <c r="B27" s="48" t="s">
        <v>74</v>
      </c>
      <c r="C27" s="49">
        <v>495.887</v>
      </c>
      <c r="D27" s="49">
        <v>12649.850570000001</v>
      </c>
      <c r="E27" s="130">
        <f t="shared" si="0"/>
        <v>12153.96357</v>
      </c>
      <c r="F27" s="49">
        <v>673727.75521686801</v>
      </c>
      <c r="G27" s="130">
        <f>PI!J27+ITS!C27+LE!D29</f>
        <v>9614876.0633885246</v>
      </c>
      <c r="H27" s="131">
        <f t="shared" si="1"/>
        <v>14.27115921666841</v>
      </c>
      <c r="I27" s="132">
        <f t="shared" si="2"/>
        <v>173451.1492210576</v>
      </c>
    </row>
    <row r="28" spans="2:9" x14ac:dyDescent="0.2">
      <c r="B28" s="45" t="s">
        <v>75</v>
      </c>
      <c r="C28" s="46">
        <v>6952.4309999999996</v>
      </c>
      <c r="D28" s="46">
        <v>13108.92959</v>
      </c>
      <c r="E28" s="127">
        <f t="shared" si="0"/>
        <v>6156.4985900000001</v>
      </c>
      <c r="F28" s="46">
        <v>1880773.0191566299</v>
      </c>
      <c r="G28" s="127">
        <f>PI!J28+ITS!C28+LE!D30</f>
        <v>22655104.036942668</v>
      </c>
      <c r="H28" s="128">
        <f t="shared" si="1"/>
        <v>12.045634324923268</v>
      </c>
      <c r="I28" s="129">
        <f t="shared" si="2"/>
        <v>74158.93073704571</v>
      </c>
    </row>
    <row r="29" spans="2:9" x14ac:dyDescent="0.2">
      <c r="B29" s="48" t="s">
        <v>76</v>
      </c>
      <c r="C29" s="49">
        <v>827.17345999999998</v>
      </c>
      <c r="D29" s="49">
        <v>3979.4874399999999</v>
      </c>
      <c r="E29" s="130">
        <f t="shared" si="0"/>
        <v>3152.3139799999999</v>
      </c>
      <c r="F29" s="49">
        <v>331261.212</v>
      </c>
      <c r="G29" s="130">
        <f>PI!J29+ITS!C29+LE!D31</f>
        <v>6388704.5870842002</v>
      </c>
      <c r="H29" s="131">
        <f t="shared" si="1"/>
        <v>19.286002573353503</v>
      </c>
      <c r="I29" s="132">
        <f t="shared" si="2"/>
        <v>60795.535530298221</v>
      </c>
    </row>
    <row r="30" spans="2:9" x14ac:dyDescent="0.2">
      <c r="B30" s="45" t="s">
        <v>77</v>
      </c>
      <c r="C30" s="46">
        <v>2151.2339999999999</v>
      </c>
      <c r="D30" s="46">
        <v>6924.2123499999998</v>
      </c>
      <c r="E30" s="127">
        <f t="shared" si="0"/>
        <v>4772.9783499999994</v>
      </c>
      <c r="F30" s="46">
        <v>258682.41462650601</v>
      </c>
      <c r="G30" s="127">
        <f>PI!J30+ITS!C30+LE!D32</f>
        <v>4469350.6983110234</v>
      </c>
      <c r="H30" s="128">
        <f t="shared" si="1"/>
        <v>17.277365779827036</v>
      </c>
      <c r="I30" s="129">
        <f t="shared" si="2"/>
        <v>82464.492812145298</v>
      </c>
    </row>
    <row r="31" spans="2:9" x14ac:dyDescent="0.2">
      <c r="B31" s="48" t="s">
        <v>78</v>
      </c>
      <c r="C31" s="49">
        <v>9725.8139800000008</v>
      </c>
      <c r="D31" s="49">
        <v>19201.98861</v>
      </c>
      <c r="E31" s="130">
        <f t="shared" si="0"/>
        <v>9476.1746299999995</v>
      </c>
      <c r="F31" s="49">
        <v>2271972.82515663</v>
      </c>
      <c r="G31" s="130">
        <f>PI!J31+ITS!C31+LE!D33</f>
        <v>19876644.720928948</v>
      </c>
      <c r="H31" s="131">
        <f t="shared" si="1"/>
        <v>8.7486278448593016</v>
      </c>
      <c r="I31" s="132">
        <f t="shared" si="2"/>
        <v>82903.525230767278</v>
      </c>
    </row>
    <row r="32" spans="2:9" x14ac:dyDescent="0.2">
      <c r="B32" s="45" t="s">
        <v>79</v>
      </c>
      <c r="C32" s="46">
        <v>336.36610000000002</v>
      </c>
      <c r="D32" s="46">
        <v>676.14274999999998</v>
      </c>
      <c r="E32" s="127">
        <f t="shared" si="0"/>
        <v>339.77664999999996</v>
      </c>
      <c r="F32" s="46">
        <v>58692.564759036097</v>
      </c>
      <c r="G32" s="127">
        <f>PI!J32+ITS!C32+LE!D34</f>
        <v>1280600.2575589386</v>
      </c>
      <c r="H32" s="128">
        <f t="shared" si="1"/>
        <v>21.818781694350509</v>
      </c>
      <c r="I32" s="129">
        <f t="shared" si="2"/>
        <v>7413.5125511877386</v>
      </c>
    </row>
    <row r="33" spans="1:9" s="51" customFormat="1" x14ac:dyDescent="0.2">
      <c r="A33" s="52"/>
      <c r="B33" s="53" t="s">
        <v>80</v>
      </c>
      <c r="C33" s="54">
        <f>SUM(C7:C32)</f>
        <v>145405.27854</v>
      </c>
      <c r="D33" s="54">
        <f>SUM(D7:D32)</f>
        <v>145405.27854</v>
      </c>
      <c r="E33" s="54">
        <f>SUM(E7:E32)</f>
        <v>3.808509063674137E-12</v>
      </c>
      <c r="F33" s="54">
        <f>SUM(F7:F32)</f>
        <v>18067915.458747003</v>
      </c>
      <c r="G33" s="54">
        <f>SUM(G7:G32)</f>
        <v>230816358.26393396</v>
      </c>
      <c r="H33" s="133">
        <f t="shared" si="1"/>
        <v>12.77493016784023</v>
      </c>
      <c r="I33" s="55">
        <f>SUM(I7:I32)</f>
        <v>93613.164037578026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2010</v>
      </c>
      <c r="C1" s="134"/>
      <c r="D1" s="135" t="str">
        <f>Info!A4</f>
        <v>Reference year 2016</v>
      </c>
      <c r="E1" s="135"/>
      <c r="H1" s="20" t="str">
        <f>Info!$C$28</f>
        <v>FA_2016_20150609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2010</v>
      </c>
      <c r="D5" s="38">
        <f>Info!$C$31</f>
        <v>2010</v>
      </c>
      <c r="E5" s="38">
        <f>Info!$C$31</f>
        <v>2010</v>
      </c>
      <c r="F5" s="136">
        <f>Info!$C$31</f>
        <v>2010</v>
      </c>
      <c r="G5" s="38">
        <f>Info!$C$31</f>
        <v>2010</v>
      </c>
      <c r="H5" s="85">
        <f>Info!$C$31</f>
        <v>2010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35246961.299999997</v>
      </c>
      <c r="D7" s="124">
        <f>ITS!C7</f>
        <v>1742490.9823463799</v>
      </c>
      <c r="E7" s="124">
        <f>Wealth!D9</f>
        <v>5144063.9399999995</v>
      </c>
      <c r="F7" s="137">
        <f>LE!D9</f>
        <v>11380643.0667</v>
      </c>
      <c r="G7" s="124">
        <f>REPART!I7</f>
        <v>-673767.98030290287</v>
      </c>
      <c r="H7" s="126">
        <f t="shared" ref="H7:H32" si="0">SUM(C7:G7)</f>
        <v>52840391.308743477</v>
      </c>
      <c r="J7" s="138"/>
    </row>
    <row r="8" spans="1:10" x14ac:dyDescent="0.2">
      <c r="B8" s="45" t="s">
        <v>55</v>
      </c>
      <c r="C8" s="127">
        <f>PI!J8</f>
        <v>15910794.700000001</v>
      </c>
      <c r="D8" s="127">
        <f>ITS!C8</f>
        <v>574232.33215010399</v>
      </c>
      <c r="E8" s="127">
        <f>Wealth!D10</f>
        <v>2223338.3817600003</v>
      </c>
      <c r="F8" s="139">
        <f>LE!D10</f>
        <v>5265373.4775</v>
      </c>
      <c r="G8" s="127">
        <f>REPART!I8</f>
        <v>21723.264409304851</v>
      </c>
      <c r="H8" s="129">
        <f t="shared" si="0"/>
        <v>23995462.155819409</v>
      </c>
      <c r="J8" s="138"/>
    </row>
    <row r="9" spans="1:10" x14ac:dyDescent="0.2">
      <c r="B9" s="48" t="s">
        <v>56</v>
      </c>
      <c r="C9" s="130">
        <f>PI!J9</f>
        <v>6501847.4999999991</v>
      </c>
      <c r="D9" s="130">
        <f>ITS!C9</f>
        <v>247233.90595377301</v>
      </c>
      <c r="E9" s="130">
        <f>Wealth!D11</f>
        <v>855645.23609894991</v>
      </c>
      <c r="F9" s="140">
        <f>LE!D11</f>
        <v>2081108.7055000002</v>
      </c>
      <c r="G9" s="130">
        <f>REPART!I9</f>
        <v>-5682.5175569217363</v>
      </c>
      <c r="H9" s="132">
        <f t="shared" si="0"/>
        <v>9680152.8299957998</v>
      </c>
      <c r="J9" s="138"/>
    </row>
    <row r="10" spans="1:10" x14ac:dyDescent="0.2">
      <c r="B10" s="45" t="s">
        <v>57</v>
      </c>
      <c r="C10" s="127">
        <f>PI!J10</f>
        <v>466817.10000000003</v>
      </c>
      <c r="D10" s="127">
        <f>ITS!C10</f>
        <v>27337.237446750001</v>
      </c>
      <c r="E10" s="127">
        <f>Wealth!D12</f>
        <v>64583.459100000007</v>
      </c>
      <c r="F10" s="139">
        <f>LE!D12</f>
        <v>136843.9417</v>
      </c>
      <c r="G10" s="127">
        <f>REPART!I10</f>
        <v>4779.919726826196</v>
      </c>
      <c r="H10" s="129">
        <f t="shared" si="0"/>
        <v>700361.65797357622</v>
      </c>
      <c r="J10" s="138"/>
    </row>
    <row r="11" spans="1:10" x14ac:dyDescent="0.2">
      <c r="B11" s="48" t="s">
        <v>58</v>
      </c>
      <c r="C11" s="130">
        <f>PI!J11</f>
        <v>5374073.9000000004</v>
      </c>
      <c r="D11" s="130">
        <f>ITS!C11</f>
        <v>118372.951580323</v>
      </c>
      <c r="E11" s="130">
        <f>Wealth!D13</f>
        <v>1191832.8291749998</v>
      </c>
      <c r="F11" s="140">
        <f>LE!D13</f>
        <v>1054407.7903</v>
      </c>
      <c r="G11" s="130">
        <f>REPART!I11</f>
        <v>-7995.1196112758107</v>
      </c>
      <c r="H11" s="132">
        <f t="shared" si="0"/>
        <v>7730692.3514440479</v>
      </c>
      <c r="J11" s="138"/>
    </row>
    <row r="12" spans="1:10" x14ac:dyDescent="0.2">
      <c r="B12" s="45" t="s">
        <v>59</v>
      </c>
      <c r="C12" s="127">
        <f>PI!J12</f>
        <v>665437.30000000005</v>
      </c>
      <c r="D12" s="127">
        <f>ITS!C12</f>
        <v>28227.114170599802</v>
      </c>
      <c r="E12" s="127">
        <f>Wealth!D14</f>
        <v>108689.438505</v>
      </c>
      <c r="F12" s="139">
        <f>LE!D14</f>
        <v>204095.02659999998</v>
      </c>
      <c r="G12" s="127">
        <f>REPART!I12</f>
        <v>1206.3310917494425</v>
      </c>
      <c r="H12" s="129">
        <f t="shared" si="0"/>
        <v>1007655.2103673493</v>
      </c>
      <c r="J12" s="138"/>
    </row>
    <row r="13" spans="1:10" x14ac:dyDescent="0.2">
      <c r="B13" s="48" t="s">
        <v>60</v>
      </c>
      <c r="C13" s="130">
        <f>PI!J13</f>
        <v>1137466.3999999999</v>
      </c>
      <c r="D13" s="130">
        <f>ITS!C13</f>
        <v>25419.8069058334</v>
      </c>
      <c r="E13" s="130">
        <f>Wealth!D15</f>
        <v>348478.17169500003</v>
      </c>
      <c r="F13" s="140">
        <f>LE!D15</f>
        <v>217223.2628</v>
      </c>
      <c r="G13" s="130">
        <f>REPART!I13</f>
        <v>5987.5154069593582</v>
      </c>
      <c r="H13" s="132">
        <f t="shared" si="0"/>
        <v>1734575.1568077926</v>
      </c>
      <c r="J13" s="138"/>
    </row>
    <row r="14" spans="1:10" x14ac:dyDescent="0.2">
      <c r="B14" s="45" t="s">
        <v>61</v>
      </c>
      <c r="C14" s="127">
        <f>PI!J14</f>
        <v>574654.40000000014</v>
      </c>
      <c r="D14" s="127">
        <f>ITS!C14</f>
        <v>33334.549871553201</v>
      </c>
      <c r="E14" s="127">
        <f>Wealth!D16</f>
        <v>92608.114019999994</v>
      </c>
      <c r="F14" s="139">
        <f>LE!D16</f>
        <v>195507.6335</v>
      </c>
      <c r="G14" s="127">
        <f>REPART!I14</f>
        <v>18037.298892898441</v>
      </c>
      <c r="H14" s="129">
        <f t="shared" si="0"/>
        <v>914141.9962844518</v>
      </c>
      <c r="J14" s="138"/>
    </row>
    <row r="15" spans="1:10" x14ac:dyDescent="0.2">
      <c r="B15" s="48" t="s">
        <v>62</v>
      </c>
      <c r="C15" s="130">
        <f>PI!J15</f>
        <v>4597067.0999999996</v>
      </c>
      <c r="D15" s="130">
        <f>ITS!C15</f>
        <v>199923.323052569</v>
      </c>
      <c r="E15" s="130">
        <f>Wealth!D17</f>
        <v>649912.19843999995</v>
      </c>
      <c r="F15" s="140">
        <f>LE!D17</f>
        <v>3092334.7180000003</v>
      </c>
      <c r="G15" s="130">
        <f>REPART!I15</f>
        <v>14791.864108155274</v>
      </c>
      <c r="H15" s="132">
        <f t="shared" si="0"/>
        <v>8554029.2036007233</v>
      </c>
      <c r="J15" s="138"/>
    </row>
    <row r="16" spans="1:10" x14ac:dyDescent="0.2">
      <c r="B16" s="45" t="s">
        <v>63</v>
      </c>
      <c r="C16" s="127">
        <f>PI!J16</f>
        <v>4446248.7</v>
      </c>
      <c r="D16" s="127">
        <f>ITS!C16</f>
        <v>186742.99332208201</v>
      </c>
      <c r="E16" s="127">
        <f>Wealth!D18</f>
        <v>371928.34765499999</v>
      </c>
      <c r="F16" s="139">
        <f>LE!D18</f>
        <v>1564405.1682000002</v>
      </c>
      <c r="G16" s="127">
        <f>REPART!I16</f>
        <v>-16581.64878990778</v>
      </c>
      <c r="H16" s="129">
        <f t="shared" si="0"/>
        <v>6552743.5603871746</v>
      </c>
      <c r="J16" s="138"/>
    </row>
    <row r="17" spans="2:10" x14ac:dyDescent="0.2">
      <c r="B17" s="48" t="s">
        <v>64</v>
      </c>
      <c r="C17" s="130">
        <f>PI!J17</f>
        <v>4492692.9000000004</v>
      </c>
      <c r="D17" s="130">
        <f>ITS!C17</f>
        <v>151886.10557367501</v>
      </c>
      <c r="E17" s="130">
        <f>Wealth!D19</f>
        <v>316032.59141999995</v>
      </c>
      <c r="F17" s="140">
        <f>LE!D19</f>
        <v>1425521.3717</v>
      </c>
      <c r="G17" s="130">
        <f>REPART!I17</f>
        <v>50511.971461292487</v>
      </c>
      <c r="H17" s="132">
        <f t="shared" si="0"/>
        <v>6436644.9401549678</v>
      </c>
      <c r="J17" s="138"/>
    </row>
    <row r="18" spans="2:10" x14ac:dyDescent="0.2">
      <c r="B18" s="45" t="s">
        <v>65</v>
      </c>
      <c r="C18" s="127">
        <f>PI!J18</f>
        <v>4503203</v>
      </c>
      <c r="D18" s="127">
        <f>ITS!C18</f>
        <v>628472.91784103203</v>
      </c>
      <c r="E18" s="127">
        <f>Wealth!D20</f>
        <v>663302.28484500002</v>
      </c>
      <c r="F18" s="139">
        <f>LE!D20</f>
        <v>3027247.9989</v>
      </c>
      <c r="G18" s="127">
        <f>REPART!I18</f>
        <v>-17542.469431888887</v>
      </c>
      <c r="H18" s="129">
        <f t="shared" si="0"/>
        <v>8804683.732154144</v>
      </c>
      <c r="J18" s="138"/>
    </row>
    <row r="19" spans="2:10" x14ac:dyDescent="0.2">
      <c r="B19" s="48" t="s">
        <v>66</v>
      </c>
      <c r="C19" s="130">
        <f>PI!J19</f>
        <v>6535449.8000000007</v>
      </c>
      <c r="D19" s="130">
        <f>ITS!C19</f>
        <v>353099.57051899302</v>
      </c>
      <c r="E19" s="130">
        <f>Wealth!D21</f>
        <v>533255.00522999989</v>
      </c>
      <c r="F19" s="140">
        <f>LE!D21</f>
        <v>1456925.6071000001</v>
      </c>
      <c r="G19" s="130">
        <f>REPART!I19</f>
        <v>-16858.393480235005</v>
      </c>
      <c r="H19" s="132">
        <f t="shared" si="0"/>
        <v>8861871.5893687587</v>
      </c>
      <c r="J19" s="138"/>
    </row>
    <row r="20" spans="2:10" x14ac:dyDescent="0.2">
      <c r="B20" s="45" t="s">
        <v>67</v>
      </c>
      <c r="C20" s="127">
        <f>PI!J20</f>
        <v>1269588.2999999998</v>
      </c>
      <c r="D20" s="127">
        <f>ITS!C20</f>
        <v>143926.952488157</v>
      </c>
      <c r="E20" s="127">
        <f>Wealth!D22</f>
        <v>164750.73181499998</v>
      </c>
      <c r="F20" s="139">
        <f>LE!D22</f>
        <v>863177.74049999996</v>
      </c>
      <c r="G20" s="127">
        <f>REPART!I20</f>
        <v>9998.3891292097105</v>
      </c>
      <c r="H20" s="129">
        <f t="shared" si="0"/>
        <v>2451442.1139323665</v>
      </c>
      <c r="J20" s="138"/>
    </row>
    <row r="21" spans="2:10" x14ac:dyDescent="0.2">
      <c r="B21" s="48" t="s">
        <v>68</v>
      </c>
      <c r="C21" s="130">
        <f>PI!J21</f>
        <v>951184.29999999993</v>
      </c>
      <c r="D21" s="130">
        <f>ITS!C21</f>
        <v>38789.757777993698</v>
      </c>
      <c r="E21" s="130">
        <f>Wealth!D23</f>
        <v>172657.17572999999</v>
      </c>
      <c r="F21" s="140">
        <f>LE!D23</f>
        <v>315178.85440000001</v>
      </c>
      <c r="G21" s="130">
        <f>REPART!I21</f>
        <v>2151.6687983198094</v>
      </c>
      <c r="H21" s="132">
        <f t="shared" si="0"/>
        <v>1479961.7567063135</v>
      </c>
      <c r="J21" s="138"/>
    </row>
    <row r="22" spans="2:10" x14ac:dyDescent="0.2">
      <c r="B22" s="45" t="s">
        <v>69</v>
      </c>
      <c r="C22" s="127">
        <f>PI!J22</f>
        <v>273126.40000000002</v>
      </c>
      <c r="D22" s="127">
        <f>ITS!C22</f>
        <v>7834.0374120035203</v>
      </c>
      <c r="E22" s="127">
        <f>Wealth!D24</f>
        <v>58160.212769999998</v>
      </c>
      <c r="F22" s="139">
        <f>LE!D24</f>
        <v>82553.877699999997</v>
      </c>
      <c r="G22" s="127">
        <f>REPART!I22</f>
        <v>-2082.7061919729476</v>
      </c>
      <c r="H22" s="129">
        <f t="shared" si="0"/>
        <v>419591.82169003057</v>
      </c>
      <c r="J22" s="138"/>
    </row>
    <row r="23" spans="2:10" x14ac:dyDescent="0.2">
      <c r="B23" s="48" t="s">
        <v>70</v>
      </c>
      <c r="C23" s="130">
        <f>PI!J23</f>
        <v>7540608.5</v>
      </c>
      <c r="D23" s="130">
        <f>ITS!C23</f>
        <v>445577.025862679</v>
      </c>
      <c r="E23" s="130">
        <f>Wealth!D25</f>
        <v>1233852.0924750001</v>
      </c>
      <c r="F23" s="140">
        <f>LE!D25</f>
        <v>2928631.3985000001</v>
      </c>
      <c r="G23" s="130">
        <f>REPART!I23</f>
        <v>54863.478313530795</v>
      </c>
      <c r="H23" s="132">
        <f t="shared" si="0"/>
        <v>12203532.495151211</v>
      </c>
      <c r="J23" s="138"/>
    </row>
    <row r="24" spans="2:10" x14ac:dyDescent="0.2">
      <c r="B24" s="45" t="s">
        <v>71</v>
      </c>
      <c r="C24" s="127">
        <f>PI!J24</f>
        <v>3424467.9999999995</v>
      </c>
      <c r="D24" s="127">
        <f>ITS!C24</f>
        <v>355233.00700109999</v>
      </c>
      <c r="E24" s="127">
        <f>Wealth!D26</f>
        <v>708306.75758999994</v>
      </c>
      <c r="F24" s="139">
        <f>LE!D26</f>
        <v>774563.05259999994</v>
      </c>
      <c r="G24" s="127">
        <f>REPART!I24</f>
        <v>50587.017793379579</v>
      </c>
      <c r="H24" s="129">
        <f t="shared" si="0"/>
        <v>5313157.8349844795</v>
      </c>
      <c r="J24" s="138"/>
    </row>
    <row r="25" spans="2:10" x14ac:dyDescent="0.2">
      <c r="B25" s="48" t="s">
        <v>72</v>
      </c>
      <c r="C25" s="130">
        <f>PI!J25</f>
        <v>11673644.699999999</v>
      </c>
      <c r="D25" s="130">
        <f>ITS!C25</f>
        <v>540355.59828735597</v>
      </c>
      <c r="E25" s="130">
        <f>Wealth!D27</f>
        <v>1422135.38481</v>
      </c>
      <c r="F25" s="140">
        <f>LE!D27</f>
        <v>3424421.3759999997</v>
      </c>
      <c r="G25" s="130">
        <f>REPART!I25</f>
        <v>92670.147825369917</v>
      </c>
      <c r="H25" s="132">
        <f t="shared" si="0"/>
        <v>17153227.206922725</v>
      </c>
      <c r="J25" s="138"/>
    </row>
    <row r="26" spans="2:10" x14ac:dyDescent="0.2">
      <c r="B26" s="45" t="s">
        <v>73</v>
      </c>
      <c r="C26" s="127">
        <f>PI!J26</f>
        <v>4161203.3</v>
      </c>
      <c r="D26" s="127">
        <f>ITS!C26</f>
        <v>238177.64345672401</v>
      </c>
      <c r="E26" s="127">
        <f>Wealth!D28</f>
        <v>623695.91249999998</v>
      </c>
      <c r="F26" s="139">
        <f>LE!D28</f>
        <v>1207708.4185000001</v>
      </c>
      <c r="G26" s="127">
        <f>REPART!I26</f>
        <v>25627.986363185391</v>
      </c>
      <c r="H26" s="129">
        <f t="shared" si="0"/>
        <v>6256413.2608199101</v>
      </c>
      <c r="J26" s="138"/>
    </row>
    <row r="27" spans="2:10" x14ac:dyDescent="0.2">
      <c r="B27" s="48" t="s">
        <v>74</v>
      </c>
      <c r="C27" s="130">
        <f>PI!J27</f>
        <v>6353705.5999999996</v>
      </c>
      <c r="D27" s="130">
        <f>ITS!C27</f>
        <v>788813.76058852498</v>
      </c>
      <c r="E27" s="130">
        <f>Wealth!D29</f>
        <v>718000.97519999999</v>
      </c>
      <c r="F27" s="140">
        <f>LE!D29</f>
        <v>2472356.7027999996</v>
      </c>
      <c r="G27" s="130">
        <f>REPART!I27</f>
        <v>173451.1492210576</v>
      </c>
      <c r="H27" s="132">
        <f t="shared" si="0"/>
        <v>10506328.187809581</v>
      </c>
      <c r="J27" s="138"/>
    </row>
    <row r="28" spans="2:10" x14ac:dyDescent="0.2">
      <c r="B28" s="45" t="s">
        <v>75</v>
      </c>
      <c r="C28" s="127">
        <f>PI!J28</f>
        <v>15487331.099999998</v>
      </c>
      <c r="D28" s="127">
        <f>ITS!C28</f>
        <v>1138886.8671426701</v>
      </c>
      <c r="E28" s="127">
        <f>Wealth!D30</f>
        <v>1696161.085335</v>
      </c>
      <c r="F28" s="139">
        <f>LE!D30</f>
        <v>6028886.0697999997</v>
      </c>
      <c r="G28" s="127">
        <f>REPART!I28</f>
        <v>74158.93073704571</v>
      </c>
      <c r="H28" s="129">
        <f t="shared" si="0"/>
        <v>24425424.053014714</v>
      </c>
      <c r="J28" s="138"/>
    </row>
    <row r="29" spans="2:10" x14ac:dyDescent="0.2">
      <c r="B29" s="48" t="s">
        <v>76</v>
      </c>
      <c r="C29" s="130">
        <f>PI!J29</f>
        <v>4776054.3</v>
      </c>
      <c r="D29" s="130">
        <f>ITS!C29</f>
        <v>368067.55488419998</v>
      </c>
      <c r="E29" s="130">
        <f>Wealth!D31</f>
        <v>586973.72791500005</v>
      </c>
      <c r="F29" s="140">
        <f>LE!D31</f>
        <v>1244582.7322000002</v>
      </c>
      <c r="G29" s="130">
        <f>REPART!I29</f>
        <v>60795.535530298221</v>
      </c>
      <c r="H29" s="132">
        <f t="shared" si="0"/>
        <v>7036473.8505294984</v>
      </c>
      <c r="J29" s="138"/>
    </row>
    <row r="30" spans="2:10" x14ac:dyDescent="0.2">
      <c r="B30" s="45" t="s">
        <v>77</v>
      </c>
      <c r="C30" s="127">
        <f>PI!J30</f>
        <v>2734328</v>
      </c>
      <c r="D30" s="127">
        <f>ITS!C30</f>
        <v>210847.18491102301</v>
      </c>
      <c r="E30" s="127">
        <f>Wealth!D32</f>
        <v>238274.69057999999</v>
      </c>
      <c r="F30" s="139">
        <f>LE!D32</f>
        <v>1524175.5134000001</v>
      </c>
      <c r="G30" s="127">
        <f>REPART!I30</f>
        <v>82464.492812145298</v>
      </c>
      <c r="H30" s="129">
        <f t="shared" si="0"/>
        <v>4790089.8817031682</v>
      </c>
      <c r="J30" s="138"/>
    </row>
    <row r="31" spans="2:10" x14ac:dyDescent="0.2">
      <c r="B31" s="48" t="s">
        <v>78</v>
      </c>
      <c r="C31" s="130">
        <f>PI!J31</f>
        <v>12629665.199999999</v>
      </c>
      <c r="D31" s="130">
        <f>ITS!C31</f>
        <v>2014592.3582289501</v>
      </c>
      <c r="E31" s="130">
        <f>Wealth!D33</f>
        <v>1237115.4323249999</v>
      </c>
      <c r="F31" s="140">
        <f>LE!D33</f>
        <v>5232387.1627000002</v>
      </c>
      <c r="G31" s="130">
        <f>REPART!I31</f>
        <v>82903.525230767278</v>
      </c>
      <c r="H31" s="132">
        <f t="shared" si="0"/>
        <v>21196663.678484719</v>
      </c>
      <c r="J31" s="138"/>
    </row>
    <row r="32" spans="2:10" x14ac:dyDescent="0.2">
      <c r="B32" s="45" t="s">
        <v>79</v>
      </c>
      <c r="C32" s="127">
        <f>PI!J32</f>
        <v>924737</v>
      </c>
      <c r="D32" s="127">
        <f>ITS!C32</f>
        <v>73168.152358938605</v>
      </c>
      <c r="E32" s="127">
        <f>Wealth!D34</f>
        <v>85072.86</v>
      </c>
      <c r="F32" s="139">
        <f>LE!D34</f>
        <v>282695.10519999999</v>
      </c>
      <c r="G32" s="127">
        <f>REPART!I32</f>
        <v>7413.5125511877386</v>
      </c>
      <c r="H32" s="129">
        <f t="shared" si="0"/>
        <v>1373086.6301101262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162652358.79999998</v>
      </c>
      <c r="D33" s="54">
        <f t="shared" si="1"/>
        <v>10681043.691133985</v>
      </c>
      <c r="E33" s="54">
        <f t="shared" si="1"/>
        <v>21508827.036988951</v>
      </c>
      <c r="F33" s="54">
        <f t="shared" si="1"/>
        <v>57482955.772799991</v>
      </c>
      <c r="G33" s="54">
        <f t="shared" si="1"/>
        <v>93613.164037578026</v>
      </c>
      <c r="H33" s="55">
        <f t="shared" si="1"/>
        <v>252418798.46496052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2010</v>
      </c>
      <c r="C1" s="134"/>
      <c r="E1" s="135" t="str">
        <f>Info!A4</f>
        <v>Reference year 2016</v>
      </c>
      <c r="I1" s="20" t="str">
        <f>Info!$C$28</f>
        <v>FA_2016_20150609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2010</v>
      </c>
      <c r="D5" s="38">
        <f>Info!$C$31</f>
        <v>2010</v>
      </c>
      <c r="E5" s="38">
        <f>Info!$C$31</f>
        <v>2010</v>
      </c>
      <c r="F5" s="38">
        <f>Info!$C$31</f>
        <v>2010</v>
      </c>
      <c r="G5" s="38">
        <f>Info!$C$31</f>
        <v>2010</v>
      </c>
      <c r="H5" s="38">
        <f>Info!$C$31</f>
        <v>2010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25473.697170043815</v>
      </c>
      <c r="D7" s="124">
        <f>ATB_Total!D7/ATB_per_capita!$I7*1000</f>
        <v>1259.3337402343348</v>
      </c>
      <c r="E7" s="124">
        <f>ATB_Total!E7/ATB_per_capita!$I7*1000</f>
        <v>3717.7198316639697</v>
      </c>
      <c r="F7" s="124">
        <f>ATB_Total!F7/ATB_per_capita!$I7*1000</f>
        <v>8225.0226512852514</v>
      </c>
      <c r="G7" s="124">
        <f>ATB_Total!G7/ATB_per_capita!$I7*1000</f>
        <v>-486.9458489492028</v>
      </c>
      <c r="H7" s="141">
        <f>ATB_Total!H7/ATB_per_capita!$I7*1000</f>
        <v>38188.827544278167</v>
      </c>
      <c r="I7" s="142">
        <v>1383661</v>
      </c>
      <c r="J7" s="138"/>
    </row>
    <row r="8" spans="1:10" x14ac:dyDescent="0.2">
      <c r="B8" s="45" t="s">
        <v>55</v>
      </c>
      <c r="C8" s="127">
        <f>ATB_Total!C8/ATB_per_capita!$I8*1000</f>
        <v>16178.500345212229</v>
      </c>
      <c r="D8" s="127">
        <f>ATB_Total!D8/ATB_per_capita!$I8*1000</f>
        <v>583.89402660839312</v>
      </c>
      <c r="E8" s="127">
        <f>ATB_Total!E8/ATB_per_capita!$I8*1000</f>
        <v>2260.7469617358429</v>
      </c>
      <c r="F8" s="127">
        <f>ATB_Total!F8/ATB_per_capita!$I8*1000</f>
        <v>5353.965545379393</v>
      </c>
      <c r="G8" s="127">
        <f>ATB_Total!G8/ATB_per_capita!$I8*1000</f>
        <v>22.088767240839015</v>
      </c>
      <c r="H8" s="143">
        <f>ATB_Total!H8/ATB_per_capita!$I8*1000</f>
        <v>24399.195646176693</v>
      </c>
      <c r="I8" s="144">
        <v>983453</v>
      </c>
      <c r="J8" s="138"/>
    </row>
    <row r="9" spans="1:10" x14ac:dyDescent="0.2">
      <c r="B9" s="48" t="s">
        <v>56</v>
      </c>
      <c r="C9" s="130">
        <f>ATB_Total!C9/ATB_per_capita!$I9*1000</f>
        <v>17331.096480121549</v>
      </c>
      <c r="D9" s="130">
        <f>ATB_Total!D9/ATB_per_capita!$I9*1000</f>
        <v>659.01802176106685</v>
      </c>
      <c r="E9" s="130">
        <f>ATB_Total!E9/ATB_per_capita!$I9*1000</f>
        <v>2280.7779080618675</v>
      </c>
      <c r="F9" s="130">
        <f>ATB_Total!F9/ATB_per_capita!$I9*1000</f>
        <v>5547.3303181351712</v>
      </c>
      <c r="G9" s="130">
        <f>ATB_Total!G9/ATB_per_capita!$I9*1000</f>
        <v>-15.14711934246308</v>
      </c>
      <c r="H9" s="145">
        <f>ATB_Total!H9/ATB_per_capita!$I9*1000</f>
        <v>25803.075608737188</v>
      </c>
      <c r="I9" s="146">
        <v>375155</v>
      </c>
      <c r="J9" s="138"/>
    </row>
    <row r="10" spans="1:10" x14ac:dyDescent="0.2">
      <c r="B10" s="45" t="s">
        <v>57</v>
      </c>
      <c r="C10" s="127">
        <f>ATB_Total!C10/ATB_per_capita!$I10*1000</f>
        <v>13433.585611510793</v>
      </c>
      <c r="D10" s="127">
        <f>ATB_Total!D10/ATB_per_capita!$I10*1000</f>
        <v>786.68309199280588</v>
      </c>
      <c r="E10" s="127">
        <f>ATB_Total!E10/ATB_per_capita!$I10*1000</f>
        <v>1858.5168086330937</v>
      </c>
      <c r="F10" s="127">
        <f>ATB_Total!F10/ATB_per_capita!$I10*1000</f>
        <v>3937.9551568345323</v>
      </c>
      <c r="G10" s="127">
        <f>ATB_Total!G10/ATB_per_capita!$I10*1000</f>
        <v>137.55164681514233</v>
      </c>
      <c r="H10" s="143">
        <f>ATB_Total!H10/ATB_per_capita!$I10*1000</f>
        <v>20154.292315786366</v>
      </c>
      <c r="I10" s="144">
        <v>34750</v>
      </c>
      <c r="J10" s="138"/>
    </row>
    <row r="11" spans="1:10" x14ac:dyDescent="0.2">
      <c r="B11" s="48" t="s">
        <v>58</v>
      </c>
      <c r="C11" s="130">
        <f>ATB_Total!C11/ATB_per_capita!$I11*1000</f>
        <v>37009.234276112365</v>
      </c>
      <c r="D11" s="130">
        <f>ATB_Total!D11/ATB_per_capita!$I11*1000</f>
        <v>815.19018504585119</v>
      </c>
      <c r="E11" s="130">
        <f>ATB_Total!E11/ATB_per_capita!$I11*1000</f>
        <v>8207.7063348346164</v>
      </c>
      <c r="F11" s="130">
        <f>ATB_Total!F11/ATB_per_capita!$I11*1000</f>
        <v>7261.3115598895383</v>
      </c>
      <c r="G11" s="130">
        <f>ATB_Total!G11/ATB_per_capita!$I11*1000</f>
        <v>-55.059394467807167</v>
      </c>
      <c r="H11" s="145">
        <f>ATB_Total!H11/ATB_per_capita!$I11*1000</f>
        <v>53238.382961414565</v>
      </c>
      <c r="I11" s="146">
        <v>145209</v>
      </c>
      <c r="J11" s="138"/>
    </row>
    <row r="12" spans="1:10" x14ac:dyDescent="0.2">
      <c r="B12" s="45" t="s">
        <v>59</v>
      </c>
      <c r="C12" s="127">
        <f>ATB_Total!C12/ATB_per_capita!$I12*1000</f>
        <v>18903.394693483326</v>
      </c>
      <c r="D12" s="127">
        <f>ATB_Total!D12/ATB_per_capita!$I12*1000</f>
        <v>801.86109228452358</v>
      </c>
      <c r="E12" s="127">
        <f>ATB_Total!E12/ATB_per_capita!$I12*1000</f>
        <v>3087.5927079427306</v>
      </c>
      <c r="F12" s="127">
        <f>ATB_Total!F12/ATB_per_capita!$I12*1000</f>
        <v>5797.8247429123339</v>
      </c>
      <c r="G12" s="127">
        <f>ATB_Total!G12/ATB_per_capita!$I12*1000</f>
        <v>34.268822559781896</v>
      </c>
      <c r="H12" s="143">
        <f>ATB_Total!H12/ATB_per_capita!$I12*1000</f>
        <v>28624.942059182697</v>
      </c>
      <c r="I12" s="144">
        <v>35202</v>
      </c>
      <c r="J12" s="138"/>
    </row>
    <row r="13" spans="1:10" x14ac:dyDescent="0.2">
      <c r="B13" s="48" t="s">
        <v>60</v>
      </c>
      <c r="C13" s="130">
        <f>ATB_Total!C13/ATB_per_capita!$I13*1000</f>
        <v>28268.462647248867</v>
      </c>
      <c r="D13" s="130">
        <f>ATB_Total!D13/ATB_per_capita!$I13*1000</f>
        <v>631.73634141441926</v>
      </c>
      <c r="E13" s="130">
        <f>ATB_Total!E13/ATB_per_capita!$I13*1000</f>
        <v>8660.4247650231118</v>
      </c>
      <c r="F13" s="130">
        <f>ATB_Total!F13/ATB_per_capita!$I13*1000</f>
        <v>5398.4607286644459</v>
      </c>
      <c r="G13" s="130">
        <f>ATB_Total!G13/ATB_per_capita!$I13*1000</f>
        <v>148.80251023806744</v>
      </c>
      <c r="H13" s="145">
        <f>ATB_Total!H13/ATB_per_capita!$I13*1000</f>
        <v>43107.886992588908</v>
      </c>
      <c r="I13" s="146">
        <v>40238</v>
      </c>
      <c r="J13" s="138"/>
    </row>
    <row r="14" spans="1:10" x14ac:dyDescent="0.2">
      <c r="B14" s="45" t="s">
        <v>61</v>
      </c>
      <c r="C14" s="127">
        <f>ATB_Total!C14/ATB_per_capita!$I14*1000</f>
        <v>14946.275488972122</v>
      </c>
      <c r="D14" s="127">
        <f>ATB_Total!D14/ATB_per_capita!$I14*1000</f>
        <v>867.00348188600708</v>
      </c>
      <c r="E14" s="127">
        <f>ATB_Total!E14/ATB_per_capita!$I14*1000</f>
        <v>2408.6588124219725</v>
      </c>
      <c r="F14" s="127">
        <f>ATB_Total!F14/ATB_per_capita!$I14*1000</f>
        <v>5084.9883869121932</v>
      </c>
      <c r="G14" s="127">
        <f>ATB_Total!G14/ATB_per_capita!$I14*1000</f>
        <v>469.13490670251878</v>
      </c>
      <c r="H14" s="143">
        <f>ATB_Total!H14/ATB_per_capita!$I14*1000</f>
        <v>23776.061076894814</v>
      </c>
      <c r="I14" s="144">
        <v>38448</v>
      </c>
      <c r="J14" s="138"/>
    </row>
    <row r="15" spans="1:10" x14ac:dyDescent="0.2">
      <c r="B15" s="48" t="s">
        <v>62</v>
      </c>
      <c r="C15" s="130">
        <f>ATB_Total!C15/ATB_per_capita!$I15*1000</f>
        <v>41075.31496274058</v>
      </c>
      <c r="D15" s="130">
        <f>ATB_Total!D15/ATB_per_capita!$I15*1000</f>
        <v>1786.337524371138</v>
      </c>
      <c r="E15" s="130">
        <f>ATB_Total!E15/ATB_per_capita!$I15*1000</f>
        <v>5807.039068246394</v>
      </c>
      <c r="F15" s="130">
        <f>ATB_Total!F15/ATB_per_capita!$I15*1000</f>
        <v>27630.360782001113</v>
      </c>
      <c r="G15" s="130">
        <f>ATB_Total!G15/ATB_per_capita!$I15*1000</f>
        <v>132.16698036200856</v>
      </c>
      <c r="H15" s="145">
        <f>ATB_Total!H15/ATB_per_capita!$I15*1000</f>
        <v>76431.219317721218</v>
      </c>
      <c r="I15" s="146">
        <v>111918</v>
      </c>
      <c r="J15" s="138"/>
    </row>
    <row r="16" spans="1:10" x14ac:dyDescent="0.2">
      <c r="B16" s="45" t="s">
        <v>63</v>
      </c>
      <c r="C16" s="127">
        <f>ATB_Total!C16/ATB_per_capita!$I16*1000</f>
        <v>15959.771492977161</v>
      </c>
      <c r="D16" s="127">
        <f>ATB_Total!D16/ATB_per_capita!$I16*1000</f>
        <v>670.31236946664467</v>
      </c>
      <c r="E16" s="127">
        <f>ATB_Total!E16/ATB_per_capita!$I16*1000</f>
        <v>1335.0336071696499</v>
      </c>
      <c r="F16" s="127">
        <f>ATB_Total!F16/ATB_per_capita!$I16*1000</f>
        <v>5615.4189051333324</v>
      </c>
      <c r="G16" s="127">
        <f>ATB_Total!G16/ATB_per_capita!$I16*1000</f>
        <v>-59.519685811486305</v>
      </c>
      <c r="H16" s="143">
        <f>ATB_Total!H16/ATB_per_capita!$I16*1000</f>
        <v>23521.016688935302</v>
      </c>
      <c r="I16" s="144">
        <v>278591</v>
      </c>
      <c r="J16" s="138"/>
    </row>
    <row r="17" spans="2:10" x14ac:dyDescent="0.2">
      <c r="B17" s="48" t="s">
        <v>64</v>
      </c>
      <c r="C17" s="130">
        <f>ATB_Total!C17/ATB_per_capita!$I17*1000</f>
        <v>17731.74764178869</v>
      </c>
      <c r="D17" s="130">
        <f>ATB_Total!D17/ATB_per_capita!$I17*1000</f>
        <v>599.46365226220553</v>
      </c>
      <c r="E17" s="130">
        <f>ATB_Total!E17/ATB_per_capita!$I17*1000</f>
        <v>1247.316538737814</v>
      </c>
      <c r="F17" s="130">
        <f>ATB_Total!F17/ATB_per_capita!$I17*1000</f>
        <v>5626.2437214350557</v>
      </c>
      <c r="G17" s="130">
        <f>ATB_Total!G17/ATB_per_capita!$I17*1000</f>
        <v>199.36050622130674</v>
      </c>
      <c r="H17" s="145">
        <f>ATB_Total!H17/ATB_per_capita!$I17*1000</f>
        <v>25404.13206044507</v>
      </c>
      <c r="I17" s="146">
        <v>253370</v>
      </c>
      <c r="J17" s="138"/>
    </row>
    <row r="18" spans="2:10" x14ac:dyDescent="0.2">
      <c r="B18" s="45" t="s">
        <v>65</v>
      </c>
      <c r="C18" s="127">
        <f>ATB_Total!C18/ATB_per_capita!$I18*1000</f>
        <v>23257.10257350473</v>
      </c>
      <c r="D18" s="127">
        <f>ATB_Total!D18/ATB_per_capita!$I18*1000</f>
        <v>3245.7917430990101</v>
      </c>
      <c r="E18" s="127">
        <f>ATB_Total!E18/ATB_per_capita!$I18*1000</f>
        <v>3425.6704119001997</v>
      </c>
      <c r="F18" s="127">
        <f>ATB_Total!F18/ATB_per_capita!$I18*1000</f>
        <v>15634.431142867472</v>
      </c>
      <c r="G18" s="127">
        <f>ATB_Total!G18/ATB_per_capita!$I18*1000</f>
        <v>-90.599293651654406</v>
      </c>
      <c r="H18" s="143">
        <f>ATB_Total!H18/ATB_per_capita!$I18*1000</f>
        <v>45472.396577719766</v>
      </c>
      <c r="I18" s="144">
        <v>193627</v>
      </c>
      <c r="J18" s="138"/>
    </row>
    <row r="19" spans="2:10" x14ac:dyDescent="0.2">
      <c r="B19" s="48" t="s">
        <v>66</v>
      </c>
      <c r="C19" s="130">
        <f>ATB_Total!C19/ATB_per_capita!$I19*1000</f>
        <v>23982.773957270671</v>
      </c>
      <c r="D19" s="130">
        <f>ATB_Total!D19/ATB_per_capita!$I19*1000</f>
        <v>1295.7497101678239</v>
      </c>
      <c r="E19" s="130">
        <f>ATB_Total!E19/ATB_per_capita!$I19*1000</f>
        <v>1956.8560150235221</v>
      </c>
      <c r="F19" s="130">
        <f>ATB_Total!F19/ATB_per_capita!$I19*1000</f>
        <v>5346.3982704967975</v>
      </c>
      <c r="G19" s="130">
        <f>ATB_Total!G19/ATB_per_capita!$I19*1000</f>
        <v>-61.864301997882635</v>
      </c>
      <c r="H19" s="145">
        <f>ATB_Total!H19/ATB_per_capita!$I19*1000</f>
        <v>32519.913650960931</v>
      </c>
      <c r="I19" s="146">
        <v>272506</v>
      </c>
      <c r="J19" s="138"/>
    </row>
    <row r="20" spans="2:10" x14ac:dyDescent="0.2">
      <c r="B20" s="45" t="s">
        <v>67</v>
      </c>
      <c r="C20" s="127">
        <f>ATB_Total!C20/ATB_per_capita!$I20*1000</f>
        <v>16681.842430294586</v>
      </c>
      <c r="D20" s="127">
        <f>ATB_Total!D20/ATB_per_capita!$I20*1000</f>
        <v>1891.1380507207973</v>
      </c>
      <c r="E20" s="127">
        <f>ATB_Total!E20/ATB_per_capita!$I20*1000</f>
        <v>2164.7535255433208</v>
      </c>
      <c r="F20" s="127">
        <f>ATB_Total!F20/ATB_per_capita!$I20*1000</f>
        <v>11341.783046014769</v>
      </c>
      <c r="G20" s="127">
        <f>ATB_Total!G20/ATB_per_capita!$I20*1000</f>
        <v>131.37451881861759</v>
      </c>
      <c r="H20" s="143">
        <f>ATB_Total!H20/ATB_per_capita!$I20*1000</f>
        <v>32210.891571392091</v>
      </c>
      <c r="I20" s="144">
        <v>76106</v>
      </c>
      <c r="J20" s="138"/>
    </row>
    <row r="21" spans="2:10" x14ac:dyDescent="0.2">
      <c r="B21" s="48" t="s">
        <v>68</v>
      </c>
      <c r="C21" s="130">
        <f>ATB_Total!C21/ATB_per_capita!$I21*1000</f>
        <v>18086.790264308802</v>
      </c>
      <c r="D21" s="130">
        <f>ATB_Total!D21/ATB_per_capita!$I21*1000</f>
        <v>737.5880923748565</v>
      </c>
      <c r="E21" s="130">
        <f>ATB_Total!E21/ATB_per_capita!$I21*1000</f>
        <v>3283.0799720479176</v>
      </c>
      <c r="F21" s="130">
        <f>ATB_Total!F21/ATB_per_capita!$I21*1000</f>
        <v>5993.1328085187306</v>
      </c>
      <c r="G21" s="130">
        <f>ATB_Total!G21/ATB_per_capita!$I21*1000</f>
        <v>40.914029251184814</v>
      </c>
      <c r="H21" s="145">
        <f>ATB_Total!H21/ATB_per_capita!$I21*1000</f>
        <v>28141.505166501491</v>
      </c>
      <c r="I21" s="146">
        <v>52590</v>
      </c>
      <c r="J21" s="138"/>
    </row>
    <row r="22" spans="2:10" x14ac:dyDescent="0.2">
      <c r="B22" s="45" t="s">
        <v>69</v>
      </c>
      <c r="C22" s="127">
        <f>ATB_Total!C22/ATB_per_capita!$I22*1000</f>
        <v>17272.26965155252</v>
      </c>
      <c r="D22" s="127">
        <f>ATB_Total!D22/ATB_per_capita!$I22*1000</f>
        <v>495.41753063956997</v>
      </c>
      <c r="E22" s="127">
        <f>ATB_Total!E22/ATB_per_capita!$I22*1000</f>
        <v>3677.9999222158981</v>
      </c>
      <c r="F22" s="127">
        <f>ATB_Total!F22/ATB_per_capita!$I22*1000</f>
        <v>5220.6335104028331</v>
      </c>
      <c r="G22" s="127">
        <f>ATB_Total!G22/ATB_per_capita!$I22*1000</f>
        <v>-131.70847985663363</v>
      </c>
      <c r="H22" s="143">
        <f>ATB_Total!H22/ATB_per_capita!$I22*1000</f>
        <v>26534.612134954186</v>
      </c>
      <c r="I22" s="144">
        <v>15813</v>
      </c>
      <c r="J22" s="138"/>
    </row>
    <row r="23" spans="2:10" x14ac:dyDescent="0.2">
      <c r="B23" s="48" t="s">
        <v>70</v>
      </c>
      <c r="C23" s="130">
        <f>ATB_Total!C23/ATB_per_capita!$I23*1000</f>
        <v>15801.910535712788</v>
      </c>
      <c r="D23" s="130">
        <f>ATB_Total!D23/ATB_per_capita!$I23*1000</f>
        <v>933.74006878238504</v>
      </c>
      <c r="E23" s="130">
        <f>ATB_Total!E23/ATB_per_capita!$I23*1000</f>
        <v>2585.6295787789504</v>
      </c>
      <c r="F23" s="130">
        <f>ATB_Total!F23/ATB_per_capita!$I23*1000</f>
        <v>6137.1666956554536</v>
      </c>
      <c r="G23" s="130">
        <f>ATB_Total!G23/ATB_per_capita!$I23*1000</f>
        <v>114.97053268160418</v>
      </c>
      <c r="H23" s="145">
        <f>ATB_Total!H23/ATB_per_capita!$I23*1000</f>
        <v>25573.417411611186</v>
      </c>
      <c r="I23" s="146">
        <v>477196</v>
      </c>
      <c r="J23" s="138"/>
    </row>
    <row r="24" spans="2:10" x14ac:dyDescent="0.2">
      <c r="B24" s="45" t="s">
        <v>71</v>
      </c>
      <c r="C24" s="127">
        <f>ATB_Total!C24/ATB_per_capita!$I24*1000</f>
        <v>17525.335080168472</v>
      </c>
      <c r="D24" s="127">
        <f>ATB_Total!D24/ATB_per_capita!$I24*1000</f>
        <v>1817.9692376246794</v>
      </c>
      <c r="E24" s="127">
        <f>ATB_Total!E24/ATB_per_capita!$I24*1000</f>
        <v>3624.8880895696539</v>
      </c>
      <c r="F24" s="127">
        <f>ATB_Total!F24/ATB_per_capita!$I24*1000</f>
        <v>3963.9666767314388</v>
      </c>
      <c r="G24" s="127">
        <f>ATB_Total!G24/ATB_per_capita!$I24*1000</f>
        <v>258.88822367019401</v>
      </c>
      <c r="H24" s="143">
        <f>ATB_Total!H24/ATB_per_capita!$I24*1000</f>
        <v>27191.047307764438</v>
      </c>
      <c r="I24" s="144">
        <v>195401</v>
      </c>
      <c r="J24" s="138"/>
    </row>
    <row r="25" spans="2:10" x14ac:dyDescent="0.2">
      <c r="B25" s="48" t="s">
        <v>72</v>
      </c>
      <c r="C25" s="130">
        <f>ATB_Total!C25/ATB_per_capita!$I25*1000</f>
        <v>19316.704477197021</v>
      </c>
      <c r="D25" s="130">
        <f>ATB_Total!D25/ATB_per_capita!$I25*1000</f>
        <v>894.14143337049188</v>
      </c>
      <c r="E25" s="130">
        <f>ATB_Total!E25/ATB_per_capita!$I25*1000</f>
        <v>2353.2469645011242</v>
      </c>
      <c r="F25" s="130">
        <f>ATB_Total!F25/ATB_per_capita!$I25*1000</f>
        <v>5666.485268785711</v>
      </c>
      <c r="G25" s="130">
        <f>ATB_Total!G25/ATB_per_capita!$I25*1000</f>
        <v>153.34387035103381</v>
      </c>
      <c r="H25" s="145">
        <f>ATB_Total!H25/ATB_per_capita!$I25*1000</f>
        <v>28383.922014205382</v>
      </c>
      <c r="I25" s="146">
        <v>604329</v>
      </c>
      <c r="J25" s="138"/>
    </row>
    <row r="26" spans="2:10" x14ac:dyDescent="0.2">
      <c r="B26" s="45" t="s">
        <v>73</v>
      </c>
      <c r="C26" s="127">
        <f>ATB_Total!C26/ATB_per_capita!$I26*1000</f>
        <v>16856.804371779501</v>
      </c>
      <c r="D26" s="127">
        <f>ATB_Total!D26/ATB_per_capita!$I26*1000</f>
        <v>964.84445772727418</v>
      </c>
      <c r="E26" s="127">
        <f>ATB_Total!E26/ATB_per_capita!$I26*1000</f>
        <v>2526.5576388663835</v>
      </c>
      <c r="F26" s="127">
        <f>ATB_Total!F26/ATB_per_capita!$I26*1000</f>
        <v>4892.3599932754323</v>
      </c>
      <c r="G26" s="127">
        <f>ATB_Total!G26/ATB_per_capita!$I26*1000</f>
        <v>103.8175550247326</v>
      </c>
      <c r="H26" s="143">
        <f>ATB_Total!H26/ATB_per_capita!$I26*1000</f>
        <v>25344.384016673324</v>
      </c>
      <c r="I26" s="144">
        <v>246856</v>
      </c>
      <c r="J26" s="138"/>
    </row>
    <row r="27" spans="2:10" x14ac:dyDescent="0.2">
      <c r="B27" s="48" t="s">
        <v>74</v>
      </c>
      <c r="C27" s="130">
        <f>ATB_Total!C27/ATB_per_capita!$I27*1000</f>
        <v>18859.545972644377</v>
      </c>
      <c r="D27" s="130">
        <f>ATB_Total!D27/ATB_per_capita!$I27*1000</f>
        <v>2341.4162251511593</v>
      </c>
      <c r="E27" s="130">
        <f>ATB_Total!E27/ATB_per_capita!$I27*1000</f>
        <v>2131.2243992211247</v>
      </c>
      <c r="F27" s="130">
        <f>ATB_Total!F27/ATB_per_capita!$I27*1000</f>
        <v>7338.6347798727193</v>
      </c>
      <c r="G27" s="130">
        <f>ATB_Total!G27/ATB_per_capita!$I27*1000</f>
        <v>514.85072313431328</v>
      </c>
      <c r="H27" s="145">
        <f>ATB_Total!H27/ATB_per_capita!$I27*1000</f>
        <v>31185.67210002369</v>
      </c>
      <c r="I27" s="146">
        <v>336896</v>
      </c>
      <c r="J27" s="138"/>
    </row>
    <row r="28" spans="2:10" x14ac:dyDescent="0.2">
      <c r="B28" s="45" t="s">
        <v>75</v>
      </c>
      <c r="C28" s="127">
        <f>ATB_Total!C28/ATB_per_capita!$I28*1000</f>
        <v>21615.769111060552</v>
      </c>
      <c r="D28" s="127">
        <f>ATB_Total!D28/ATB_per_capita!$I28*1000</f>
        <v>1589.5518346460001</v>
      </c>
      <c r="E28" s="127">
        <f>ATB_Total!E28/ATB_per_capita!$I28*1000</f>
        <v>2367.3430986289973</v>
      </c>
      <c r="F28" s="127">
        <f>ATB_Total!F28/ATB_per_capita!$I28*1000</f>
        <v>8414.555641655139</v>
      </c>
      <c r="G28" s="127">
        <f>ATB_Total!G28/ATB_per_capita!$I28*1000</f>
        <v>103.50410370803732</v>
      </c>
      <c r="H28" s="143">
        <f>ATB_Total!H28/ATB_per_capita!$I28*1000</f>
        <v>34090.723789698728</v>
      </c>
      <c r="I28" s="144">
        <v>716483</v>
      </c>
      <c r="J28" s="138"/>
    </row>
    <row r="29" spans="2:10" x14ac:dyDescent="0.2">
      <c r="B29" s="48" t="s">
        <v>76</v>
      </c>
      <c r="C29" s="130">
        <f>ATB_Total!C29/ATB_per_capita!$I29*1000</f>
        <v>15440.246666127859</v>
      </c>
      <c r="D29" s="130">
        <f>ATB_Total!D29/ATB_per_capita!$I29*1000</f>
        <v>1189.9056166950618</v>
      </c>
      <c r="E29" s="130">
        <f>ATB_Total!E29/ATB_per_capita!$I29*1000</f>
        <v>1897.5954996039766</v>
      </c>
      <c r="F29" s="130">
        <f>ATB_Total!F29/ATB_per_capita!$I29*1000</f>
        <v>4023.5439495676078</v>
      </c>
      <c r="G29" s="130">
        <f>ATB_Total!G29/ATB_per_capita!$I29*1000</f>
        <v>196.54258637451943</v>
      </c>
      <c r="H29" s="145">
        <f>ATB_Total!H29/ATB_per_capita!$I29*1000</f>
        <v>22747.834318369023</v>
      </c>
      <c r="I29" s="146">
        <v>309325</v>
      </c>
      <c r="J29" s="138"/>
    </row>
    <row r="30" spans="2:10" x14ac:dyDescent="0.2">
      <c r="B30" s="45" t="s">
        <v>77</v>
      </c>
      <c r="C30" s="127">
        <f>ATB_Total!C30/ATB_per_capita!$I30*1000</f>
        <v>15862.395433291951</v>
      </c>
      <c r="D30" s="127">
        <f>ATB_Total!D30/ATB_per_capita!$I30*1000</f>
        <v>1223.1676020781249</v>
      </c>
      <c r="E30" s="127">
        <f>ATB_Total!E30/ATB_per_capita!$I30*1000</f>
        <v>1382.2801667266124</v>
      </c>
      <c r="F30" s="127">
        <f>ATB_Total!F30/ATB_per_capita!$I30*1000</f>
        <v>8842.0535880448788</v>
      </c>
      <c r="G30" s="127">
        <f>ATB_Total!G30/ATB_per_capita!$I30*1000</f>
        <v>478.39337277463073</v>
      </c>
      <c r="H30" s="143">
        <f>ATB_Total!H30/ATB_per_capita!$I30*1000</f>
        <v>27788.290162916197</v>
      </c>
      <c r="I30" s="144">
        <v>172378</v>
      </c>
      <c r="J30" s="138"/>
    </row>
    <row r="31" spans="2:10" x14ac:dyDescent="0.2">
      <c r="B31" s="48" t="s">
        <v>78</v>
      </c>
      <c r="C31" s="130">
        <f>ATB_Total!C31/ATB_per_capita!$I31*1000</f>
        <v>27503.027373097277</v>
      </c>
      <c r="D31" s="130">
        <f>ATB_Total!D31/ATB_per_capita!$I31*1000</f>
        <v>4387.0829429432069</v>
      </c>
      <c r="E31" s="130">
        <f>ATB_Total!E31/ATB_per_capita!$I31*1000</f>
        <v>2694.0080406023385</v>
      </c>
      <c r="F31" s="130">
        <f>ATB_Total!F31/ATB_per_capita!$I31*1000</f>
        <v>11394.323213126892</v>
      </c>
      <c r="G31" s="130">
        <f>ATB_Total!G31/ATB_per_capita!$I31*1000</f>
        <v>180.53510426769296</v>
      </c>
      <c r="H31" s="145">
        <f>ATB_Total!H31/ATB_per_capita!$I31*1000</f>
        <v>46158.976674037411</v>
      </c>
      <c r="I31" s="146">
        <v>459210</v>
      </c>
      <c r="J31" s="138"/>
    </row>
    <row r="32" spans="2:10" x14ac:dyDescent="0.2">
      <c r="B32" s="45" t="s">
        <v>79</v>
      </c>
      <c r="C32" s="127">
        <f>ATB_Total!C32/ATB_per_capita!$I32*1000</f>
        <v>13429.233226837061</v>
      </c>
      <c r="D32" s="127">
        <f>ATB_Total!D32/ATB_per_capita!$I32*1000</f>
        <v>1062.5639320206012</v>
      </c>
      <c r="E32" s="127">
        <f>ATB_Total!E32/ATB_per_capita!$I32*1000</f>
        <v>1235.4467034562881</v>
      </c>
      <c r="F32" s="127">
        <f>ATB_Total!F32/ATB_per_capita!$I32*1000</f>
        <v>4105.3602265466161</v>
      </c>
      <c r="G32" s="127">
        <f>ATB_Total!G32/ATB_per_capita!$I32*1000</f>
        <v>107.66065279099243</v>
      </c>
      <c r="H32" s="143">
        <f>ATB_Total!H32/ATB_per_capita!$I32*1000</f>
        <v>19940.264741651557</v>
      </c>
      <c r="I32" s="144">
        <v>68860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20647.526858215555</v>
      </c>
      <c r="D33" s="54">
        <f>ATB_Total!D33/ATB_per_capita!$I33*1000</f>
        <v>1355.8803457479451</v>
      </c>
      <c r="E33" s="54">
        <f>ATB_Total!E33/ATB_per_capita!$I33*1000</f>
        <v>2730.3882170010211</v>
      </c>
      <c r="F33" s="54">
        <f>ATB_Total!F33/ATB_per_capita!$I33*1000</f>
        <v>7297.0406452445804</v>
      </c>
      <c r="G33" s="54">
        <f>ATB_Total!G33/ATB_per_capita!$I33*1000</f>
        <v>11.883506227691003</v>
      </c>
      <c r="H33" s="54">
        <f>ATB_Total!H33/ATB_per_capita!$I33*1000</f>
        <v>32042.719572436796</v>
      </c>
      <c r="I33" s="55">
        <f>SUM(I7:I32)</f>
        <v>7877571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2010</v>
      </c>
      <c r="B1" s="57"/>
      <c r="C1" s="57"/>
    </row>
    <row r="2" spans="1:10" ht="18.75" customHeight="1" x14ac:dyDescent="0.2">
      <c r="A2" s="147" t="str">
        <f>Info!A4</f>
        <v>Reference year 2016</v>
      </c>
      <c r="H2" s="20" t="str">
        <f>Info!C28</f>
        <v>FA_2016_20150609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0.66704580392022372</v>
      </c>
      <c r="C6" s="150">
        <f>ATB_Total!D7/ATB_Total!$H7</f>
        <v>3.2976496562357037E-2</v>
      </c>
      <c r="D6" s="150">
        <f>ATB_Total!E7/ATB_Total!$H7</f>
        <v>9.7350981183002963E-2</v>
      </c>
      <c r="E6" s="150">
        <f>LE!B9/ATB_Total!$H7</f>
        <v>0.20763739306723353</v>
      </c>
      <c r="F6" s="150">
        <f>LE!C9/ATB_Total!$H7</f>
        <v>7.7403281196428723E-3</v>
      </c>
      <c r="G6" s="150">
        <f>ATB_Total!G7/ATB_Total!$H7</f>
        <v>-1.2751002852460232E-2</v>
      </c>
      <c r="H6" s="151">
        <f t="shared" ref="H6:H32" si="0">SUM(B6:G6)</f>
        <v>1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0.66307515132153005</v>
      </c>
      <c r="C7" s="153">
        <f>ATB_Total!D8/ATB_Total!$H8</f>
        <v>2.3930871946587638E-2</v>
      </c>
      <c r="D7" s="153">
        <f>ATB_Total!E8/ATB_Total!$H8</f>
        <v>9.2656618460703138E-2</v>
      </c>
      <c r="E7" s="153">
        <f>LE!B10/ATB_Total!$H8</f>
        <v>0.18157845311361595</v>
      </c>
      <c r="F7" s="153">
        <f>LE!C10/ATB_Total!$H8</f>
        <v>3.7853597967885545E-2</v>
      </c>
      <c r="G7" s="153">
        <f>ATB_Total!G8/ATB_Total!$H8</f>
        <v>9.0530718967779913E-4</v>
      </c>
      <c r="H7" s="154">
        <f t="shared" si="0"/>
        <v>1.0000000000000002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0.67166785630210135</v>
      </c>
      <c r="C8" s="156">
        <f>ATB_Total!D9/ATB_Total!$H9</f>
        <v>2.5540289528040466E-2</v>
      </c>
      <c r="D8" s="156">
        <f>ATB_Total!E9/ATB_Total!$H9</f>
        <v>8.8391707354822949E-2</v>
      </c>
      <c r="E8" s="156">
        <f>LE!B11/ATB_Total!$H9</f>
        <v>0.20731623097740604</v>
      </c>
      <c r="F8" s="156">
        <f>LE!C11/ATB_Total!$H9</f>
        <v>7.6709435072041332E-3</v>
      </c>
      <c r="G8" s="156">
        <f>ATB_Total!G9/ATB_Total!$H9</f>
        <v>-5.8702766957494427E-4</v>
      </c>
      <c r="H8" s="157">
        <f t="shared" si="0"/>
        <v>1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0.66653720215165246</v>
      </c>
      <c r="C9" s="153">
        <f>ATB_Total!D10/ATB_Total!$H10</f>
        <v>3.9033029771857387E-2</v>
      </c>
      <c r="D9" s="153">
        <f>ATB_Total!E10/ATB_Total!$H10</f>
        <v>9.2214441445674714E-2</v>
      </c>
      <c r="E9" s="153">
        <f>LE!B12/ATB_Total!$H10</f>
        <v>0.19444182651863259</v>
      </c>
      <c r="F9" s="153">
        <f>LE!C12/ATB_Total!$H10</f>
        <v>9.4856948897260266E-4</v>
      </c>
      <c r="G9" s="153">
        <f>ATB_Total!G10/ATB_Total!$H10</f>
        <v>6.8249306232102966E-3</v>
      </c>
      <c r="H9" s="154">
        <f t="shared" si="0"/>
        <v>1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0.69516075089912932</v>
      </c>
      <c r="C10" s="156">
        <f>ATB_Total!D11/ATB_Total!$H11</f>
        <v>1.5312076357328026E-2</v>
      </c>
      <c r="D10" s="156">
        <f>ATB_Total!E11/ATB_Total!$H11</f>
        <v>0.15416896378658407</v>
      </c>
      <c r="E10" s="156">
        <f>LE!B13/ATB_Total!$H11</f>
        <v>0.12520512471553699</v>
      </c>
      <c r="F10" s="156">
        <f>LE!C13/ATB_Total!$H11</f>
        <v>1.1187289102747055E-2</v>
      </c>
      <c r="G10" s="156">
        <f>ATB_Total!G11/ATB_Total!$H11</f>
        <v>-1.0342048613255668E-3</v>
      </c>
      <c r="H10" s="157">
        <f t="shared" si="0"/>
        <v>0.99999999999999989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0.6603819373468125</v>
      </c>
      <c r="C11" s="153">
        <f>ATB_Total!D12/ATB_Total!$H12</f>
        <v>2.8012671279007594E-2</v>
      </c>
      <c r="D11" s="153">
        <f>ATB_Total!E12/ATB_Total!$H12</f>
        <v>0.1078637190447081</v>
      </c>
      <c r="E11" s="153">
        <f>LE!B14/ATB_Total!$H12</f>
        <v>0.19800761009042173</v>
      </c>
      <c r="F11" s="153">
        <f>LE!C14/ATB_Total!$H12</f>
        <v>4.5368957089333903E-3</v>
      </c>
      <c r="G11" s="153">
        <f>ATB_Total!G12/ATB_Total!$H12</f>
        <v>1.19716653011665E-3</v>
      </c>
      <c r="H11" s="154">
        <f t="shared" si="0"/>
        <v>1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0.65576080433051076</v>
      </c>
      <c r="C12" s="156">
        <f>ATB_Total!D13/ATB_Total!$H13</f>
        <v>1.4654773998155535E-2</v>
      </c>
      <c r="D12" s="156">
        <f>ATB_Total!E13/ATB_Total!$H13</f>
        <v>0.20090116610243525</v>
      </c>
      <c r="E12" s="156">
        <f>LE!B15/ATB_Total!$H13</f>
        <v>0.11365999289579717</v>
      </c>
      <c r="F12" s="156">
        <f>LE!C15/ATB_Total!$H13</f>
        <v>1.1571399902289798E-2</v>
      </c>
      <c r="G12" s="156">
        <f>ATB_Total!G13/ATB_Total!$H13</f>
        <v>3.451862770811511E-3</v>
      </c>
      <c r="H12" s="157">
        <f t="shared" si="0"/>
        <v>1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0.62862706487142517</v>
      </c>
      <c r="C13" s="153">
        <f>ATB_Total!D14/ATB_Total!$H14</f>
        <v>3.6465395974632102E-2</v>
      </c>
      <c r="D13" s="153">
        <f>ATB_Total!E14/ATB_Total!$H14</f>
        <v>0.10130604916567393</v>
      </c>
      <c r="E13" s="153">
        <f>LE!B16/ATB_Total!$H14</f>
        <v>0.17066440512974113</v>
      </c>
      <c r="F13" s="153">
        <f>LE!C16/ATB_Total!$H14</f>
        <v>4.3205687585225069E-2</v>
      </c>
      <c r="G13" s="153">
        <f>ATB_Total!G14/ATB_Total!$H14</f>
        <v>1.9731397273302614E-2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0.53741540864332282</v>
      </c>
      <c r="C14" s="156">
        <f>ATB_Total!D15/ATB_Total!$H15</f>
        <v>2.3371830782201855E-2</v>
      </c>
      <c r="D14" s="156">
        <f>ATB_Total!E15/ATB_Total!$H15</f>
        <v>7.5977318170298819E-2</v>
      </c>
      <c r="E14" s="156">
        <f>LE!B17/ATB_Total!$H15</f>
        <v>0.23736455086514271</v>
      </c>
      <c r="F14" s="156">
        <f>LE!C17/ATB_Total!$H15</f>
        <v>0.12414166385508718</v>
      </c>
      <c r="G14" s="156">
        <f>ATB_Total!G15/ATB_Total!$H15</f>
        <v>1.7292276839467422E-3</v>
      </c>
      <c r="H14" s="157">
        <f t="shared" si="0"/>
        <v>1.0000000000000002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0.6785323825089975</v>
      </c>
      <c r="C15" s="153">
        <f>ATB_Total!D16/ATB_Total!$H16</f>
        <v>2.8498443682579901E-2</v>
      </c>
      <c r="D15" s="153">
        <f>ATB_Total!E16/ATB_Total!$H16</f>
        <v>5.6759179453228024E-2</v>
      </c>
      <c r="E15" s="153">
        <f>LE!B18/ATB_Total!$H16</f>
        <v>0.18565495334722348</v>
      </c>
      <c r="F15" s="153">
        <f>LE!C18/ATB_Total!$H16</f>
        <v>5.3085530510131339E-2</v>
      </c>
      <c r="G15" s="153">
        <f>ATB_Total!G16/ATB_Total!$H16</f>
        <v>-2.5304895021602278E-3</v>
      </c>
      <c r="H15" s="154">
        <f t="shared" si="0"/>
        <v>1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0.69798675269042176</v>
      </c>
      <c r="C16" s="156">
        <f>ATB_Total!D17/ATB_Total!$H17</f>
        <v>2.3597092427164117E-2</v>
      </c>
      <c r="D16" s="156">
        <f>ATB_Total!E17/ATB_Total!$H17</f>
        <v>4.9098962947052224E-2</v>
      </c>
      <c r="E16" s="156">
        <f>LE!B19/ATB_Total!$H17</f>
        <v>0.21848467844276367</v>
      </c>
      <c r="F16" s="156">
        <f>LE!C19/ATB_Total!$H17</f>
        <v>2.9849513028347078E-3</v>
      </c>
      <c r="G16" s="156">
        <f>ATB_Total!G17/ATB_Total!$H17</f>
        <v>7.8475621897634712E-3</v>
      </c>
      <c r="H16" s="157">
        <f t="shared" si="0"/>
        <v>0.99999999999999989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0.51145539544533436</v>
      </c>
      <c r="C17" s="153">
        <f>ATB_Total!D18/ATB_Total!$H18</f>
        <v>7.1379385899562636E-2</v>
      </c>
      <c r="D17" s="153">
        <f>ATB_Total!E18/ATB_Total!$H18</f>
        <v>7.5335163081742776E-2</v>
      </c>
      <c r="E17" s="153">
        <f>LE!B20/ATB_Total!$H18</f>
        <v>0.17881894999251702</v>
      </c>
      <c r="F17" s="153">
        <f>LE!C20/ATB_Total!$H18</f>
        <v>0.16500350757568422</v>
      </c>
      <c r="G17" s="153">
        <f>ATB_Total!G18/ATB_Total!$H18</f>
        <v>-1.9924019948410988E-3</v>
      </c>
      <c r="H17" s="154">
        <f t="shared" si="0"/>
        <v>0.99999999999999989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0.73747963216261503</v>
      </c>
      <c r="C18" s="156">
        <f>ATB_Total!D19/ATB_Total!$H19</f>
        <v>3.9844807832985614E-2</v>
      </c>
      <c r="D18" s="156">
        <f>ATB_Total!E19/ATB_Total!$H19</f>
        <v>6.0174083979023699E-2</v>
      </c>
      <c r="E18" s="156">
        <f>LE!B21/ATB_Total!$H19</f>
        <v>0.13308887271791434</v>
      </c>
      <c r="F18" s="156">
        <f>LE!C21/ATB_Total!$H19</f>
        <v>3.1314954668595837E-2</v>
      </c>
      <c r="G18" s="156">
        <f>ATB_Total!G19/ATB_Total!$H19</f>
        <v>-1.9023513611345216E-3</v>
      </c>
      <c r="H18" s="157">
        <f t="shared" si="0"/>
        <v>1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0.51789446415418272</v>
      </c>
      <c r="C19" s="153">
        <f>ATB_Total!D20/ATB_Total!$H20</f>
        <v>5.871113646541843E-2</v>
      </c>
      <c r="D19" s="153">
        <f>ATB_Total!E20/ATB_Total!$H20</f>
        <v>6.7205638215426911E-2</v>
      </c>
      <c r="E19" s="153">
        <f>LE!B22/ATB_Total!$H20</f>
        <v>0.27861563449457966</v>
      </c>
      <c r="F19" s="153">
        <f>LE!C22/ATB_Total!$H20</f>
        <v>7.3494552237659203E-2</v>
      </c>
      <c r="G19" s="153">
        <f>ATB_Total!G20/ATB_Total!$H20</f>
        <v>4.0785744327330904E-3</v>
      </c>
      <c r="H19" s="154">
        <f t="shared" si="0"/>
        <v>1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0.64270870222814469</v>
      </c>
      <c r="C20" s="156">
        <f>ATB_Total!D21/ATB_Total!$H21</f>
        <v>2.6209973063304779E-2</v>
      </c>
      <c r="D20" s="156">
        <f>ATB_Total!E21/ATB_Total!$H21</f>
        <v>0.11666326845786355</v>
      </c>
      <c r="E20" s="156">
        <f>LE!B23/ATB_Total!$H21</f>
        <v>0.20920256796976136</v>
      </c>
      <c r="F20" s="156">
        <f>LE!C23/ATB_Total!$H21</f>
        <v>3.761620443753627E-3</v>
      </c>
      <c r="G20" s="156">
        <f>ATB_Total!G21/ATB_Total!$H21</f>
        <v>1.4538678371719513E-3</v>
      </c>
      <c r="H20" s="157">
        <f t="shared" si="0"/>
        <v>0.99999999999999989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0.65093356419556125</v>
      </c>
      <c r="C21" s="153">
        <f>ATB_Total!D22/ATB_Total!$H22</f>
        <v>1.8670615124121367E-2</v>
      </c>
      <c r="D21" s="153">
        <f>ATB_Total!E22/ATB_Total!$H22</f>
        <v>0.13861140699964666</v>
      </c>
      <c r="E21" s="153">
        <f>LE!B24/ATB_Total!$H22</f>
        <v>0.19048226363916998</v>
      </c>
      <c r="F21" s="153">
        <f>LE!C24/ATB_Total!$H22</f>
        <v>6.2657982450911682E-3</v>
      </c>
      <c r="G21" s="153">
        <f>ATB_Total!G22/ATB_Total!$H22</f>
        <v>-4.9636482035904095E-3</v>
      </c>
      <c r="H21" s="154">
        <f t="shared" si="0"/>
        <v>1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0.6179037506554832</v>
      </c>
      <c r="C22" s="156">
        <f>ATB_Total!D23/ATB_Total!$H23</f>
        <v>3.6512134993676518E-2</v>
      </c>
      <c r="D22" s="156">
        <f>ATB_Total!E23/ATB_Total!$H23</f>
        <v>0.1011061422555512</v>
      </c>
      <c r="E22" s="156">
        <f>LE!B25/ATB_Total!$H23</f>
        <v>0.22563098849403132</v>
      </c>
      <c r="F22" s="156">
        <f>LE!C25/ATB_Total!$H23</f>
        <v>1.4351278907938036E-2</v>
      </c>
      <c r="G22" s="156">
        <f>ATB_Total!G23/ATB_Total!$H23</f>
        <v>4.4957046933197025E-3</v>
      </c>
      <c r="H22" s="157">
        <f t="shared" si="0"/>
        <v>1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0.64452593097302613</v>
      </c>
      <c r="C23" s="153">
        <f>ATB_Total!D24/ATB_Total!$H24</f>
        <v>6.6859110539135277E-2</v>
      </c>
      <c r="D23" s="153">
        <f>ATB_Total!E24/ATB_Total!$H24</f>
        <v>0.13331182313579229</v>
      </c>
      <c r="E23" s="153">
        <f>LE!B26/ATB_Total!$H24</f>
        <v>0.13883489309181321</v>
      </c>
      <c r="F23" s="153">
        <f>LE!C26/ATB_Total!$H24</f>
        <v>6.9471590617837956E-3</v>
      </c>
      <c r="G23" s="153">
        <f>ATB_Total!G24/ATB_Total!$H24</f>
        <v>9.5210831984492237E-3</v>
      </c>
      <c r="H23" s="154">
        <f t="shared" si="0"/>
        <v>0.99999999999999989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0.68055092835759401</v>
      </c>
      <c r="C24" s="156">
        <f>ATB_Total!D25/ATB_Total!$H25</f>
        <v>3.1501687220074744E-2</v>
      </c>
      <c r="D24" s="156">
        <f>ATB_Total!E25/ATB_Total!$H25</f>
        <v>8.2907744860748561E-2</v>
      </c>
      <c r="E24" s="156">
        <f>LE!B27/ATB_Total!$H25</f>
        <v>0.19739777006122028</v>
      </c>
      <c r="F24" s="156">
        <f>LE!C27/ATB_Total!$H25</f>
        <v>2.2393789539788406E-3</v>
      </c>
      <c r="G24" s="156">
        <f>ATB_Total!G25/ATB_Total!$H25</f>
        <v>5.4024905463835957E-3</v>
      </c>
      <c r="H24" s="157">
        <f t="shared" si="0"/>
        <v>1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0.66511004413008823</v>
      </c>
      <c r="C25" s="153">
        <f>ATB_Total!D26/ATB_Total!$H26</f>
        <v>3.8069359156353198E-2</v>
      </c>
      <c r="D25" s="153">
        <f>ATB_Total!E26/ATB_Total!$H26</f>
        <v>9.9689052896461627E-2</v>
      </c>
      <c r="E25" s="153">
        <f>LE!B28/ATB_Total!$H26</f>
        <v>0.1910376201464937</v>
      </c>
      <c r="F25" s="153">
        <f>LE!C28/ATB_Total!$H26</f>
        <v>1.9976491288176365E-3</v>
      </c>
      <c r="G25" s="153">
        <f>ATB_Total!G26/ATB_Total!$H26</f>
        <v>4.0962745417854338E-3</v>
      </c>
      <c r="H25" s="154">
        <f t="shared" si="0"/>
        <v>0.99999999999999989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0.60475034535587413</v>
      </c>
      <c r="C26" s="156">
        <f>ATB_Total!D27/ATB_Total!$H27</f>
        <v>7.507987057778949E-2</v>
      </c>
      <c r="D26" s="156">
        <f>ATB_Total!E27/ATB_Total!$H27</f>
        <v>6.8339857880424057E-2</v>
      </c>
      <c r="E26" s="156">
        <f>LE!B29/ATB_Total!$H27</f>
        <v>0.22270252348625821</v>
      </c>
      <c r="F26" s="156">
        <f>LE!C29/ATB_Total!$H27</f>
        <v>1.261819547516335E-2</v>
      </c>
      <c r="G26" s="156">
        <f>ATB_Total!G27/ATB_Total!$H27</f>
        <v>1.650920722449083E-2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0.63406600705826721</v>
      </c>
      <c r="C27" s="153">
        <f>ATB_Total!D28/ATB_Total!$H28</f>
        <v>4.662710725802538E-2</v>
      </c>
      <c r="D27" s="153">
        <f>ATB_Total!E28/ATB_Total!$H28</f>
        <v>6.9442441680993075E-2</v>
      </c>
      <c r="E27" s="153">
        <f>LE!B30/ATB_Total!$H28</f>
        <v>0.15020241990628541</v>
      </c>
      <c r="F27" s="153">
        <f>LE!C30/ATB_Total!$H28</f>
        <v>9.6625887218064505E-2</v>
      </c>
      <c r="G27" s="153">
        <f>ATB_Total!G28/ATB_Total!$H28</f>
        <v>3.0361368783643544E-3</v>
      </c>
      <c r="H27" s="154">
        <f t="shared" si="0"/>
        <v>1.0000000000000002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0.6787567752618876</v>
      </c>
      <c r="C28" s="156">
        <f>ATB_Total!D29/ATB_Total!$H29</f>
        <v>5.2308523090226891E-2</v>
      </c>
      <c r="D28" s="156">
        <f>ATB_Total!E29/ATB_Total!$H29</f>
        <v>8.3418732220660485E-2</v>
      </c>
      <c r="E28" s="156">
        <f>LE!B31/ATB_Total!$H29</f>
        <v>0.17613795294737511</v>
      </c>
      <c r="F28" s="156">
        <f>LE!C31/ATB_Total!$H29</f>
        <v>7.3795942545984905E-4</v>
      </c>
      <c r="G28" s="156">
        <f>ATB_Total!G29/ATB_Total!$H29</f>
        <v>8.6400570543900095E-3</v>
      </c>
      <c r="H28" s="157">
        <f t="shared" si="0"/>
        <v>0.99999999999999989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0.57083020726696265</v>
      </c>
      <c r="C29" s="153">
        <f>ATB_Total!D30/ATB_Total!$H30</f>
        <v>4.4017375481074275E-2</v>
      </c>
      <c r="D29" s="153">
        <f>ATB_Total!E30/ATB_Total!$H30</f>
        <v>4.9743260870770731E-2</v>
      </c>
      <c r="E29" s="153">
        <f>LE!B32/ATB_Total!$H30</f>
        <v>0.14564221491224855</v>
      </c>
      <c r="F29" s="153">
        <f>LE!C32/ATB_Total!$H30</f>
        <v>0.1725512952391858</v>
      </c>
      <c r="G29" s="153">
        <f>ATB_Total!G30/ATB_Total!$H30</f>
        <v>1.7215646229758044E-2</v>
      </c>
      <c r="H29" s="154">
        <f t="shared" si="0"/>
        <v>1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0.59583269289777463</v>
      </c>
      <c r="C30" s="156">
        <f>ATB_Total!D31/ATB_Total!$H31</f>
        <v>9.5042898674371323E-2</v>
      </c>
      <c r="D30" s="156">
        <f>ATB_Total!E31/ATB_Total!$H31</f>
        <v>5.8363686431497759E-2</v>
      </c>
      <c r="E30" s="156">
        <f>LE!B33/ATB_Total!$H31</f>
        <v>0.19652251237199359</v>
      </c>
      <c r="F30" s="156">
        <f>LE!C33/ATB_Total!$H31</f>
        <v>5.032705046798476E-2</v>
      </c>
      <c r="G30" s="156">
        <f>ATB_Total!G31/ATB_Total!$H31</f>
        <v>3.9111591563778482E-3</v>
      </c>
      <c r="H30" s="157">
        <f t="shared" si="0"/>
        <v>1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0.67347316602000051</v>
      </c>
      <c r="C31" s="153">
        <f>ATB_Total!D32/ATB_Total!$H32</f>
        <v>5.3287353291809614E-2</v>
      </c>
      <c r="D31" s="153">
        <f>ATB_Total!E32/ATB_Total!$H32</f>
        <v>6.1957387199361828E-2</v>
      </c>
      <c r="E31" s="153">
        <f>LE!B34/ATB_Total!$H32</f>
        <v>0.19575589340524138</v>
      </c>
      <c r="F31" s="153">
        <f>LE!C34/ATB_Total!$H32</f>
        <v>1.0127041437206878E-2</v>
      </c>
      <c r="G31" s="153">
        <f>ATB_Total!G32/ATB_Total!$H32</f>
        <v>5.3991586463799082E-3</v>
      </c>
      <c r="H31" s="154">
        <f t="shared" si="0"/>
        <v>1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0.64437498232754864</v>
      </c>
      <c r="C32" s="160">
        <f>ATB_Total!D33/ATB_Total!$H33</f>
        <v>4.2314771150519813E-2</v>
      </c>
      <c r="D32" s="160">
        <f>ATB_Total!E33/ATB_Total!$H33</f>
        <v>8.5210876399820501E-2</v>
      </c>
      <c r="E32" s="160">
        <f>LE!B35/ATB_Total!$H33</f>
        <v>0.1898605824583727</v>
      </c>
      <c r="F32" s="160">
        <f>LE!C35/ATB_Total!$H33</f>
        <v>3.7867923193235828E-2</v>
      </c>
      <c r="G32" s="160">
        <f>ATB_Total!G33/ATB_Total!$H33</f>
        <v>3.7086447050247302E-4</v>
      </c>
      <c r="H32" s="161">
        <f t="shared" si="0"/>
        <v>1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0.51145539544533436</v>
      </c>
      <c r="C34" s="164">
        <f t="shared" si="1"/>
        <v>1.4654773998155535E-2</v>
      </c>
      <c r="D34" s="164">
        <f t="shared" si="1"/>
        <v>4.9098962947052224E-2</v>
      </c>
      <c r="E34" s="164">
        <f t="shared" si="1"/>
        <v>0.11365999289579717</v>
      </c>
      <c r="F34" s="164">
        <f t="shared" si="1"/>
        <v>7.3795942545984905E-4</v>
      </c>
      <c r="G34" s="165">
        <f t="shared" si="1"/>
        <v>-1.2751002852460232E-2</v>
      </c>
    </row>
    <row r="35" spans="1:7" x14ac:dyDescent="0.2">
      <c r="A35" s="175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Solothurn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Zurich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0.73747963216261503</v>
      </c>
      <c r="C37" s="164">
        <f t="shared" si="2"/>
        <v>9.5042898674371323E-2</v>
      </c>
      <c r="D37" s="164">
        <f t="shared" si="2"/>
        <v>0.20090116610243525</v>
      </c>
      <c r="E37" s="164">
        <f t="shared" si="2"/>
        <v>0.27861563449457966</v>
      </c>
      <c r="F37" s="164">
        <f t="shared" si="2"/>
        <v>0.1725512952391858</v>
      </c>
      <c r="G37" s="165">
        <f t="shared" si="2"/>
        <v>1.9731397273302614E-2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Neuchâtel</v>
      </c>
      <c r="G38" s="167" t="str">
        <f>VLOOKUP(G37,G$6:$I$32,G$36,FALSE)</f>
        <v>Glarus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2015-02-03T10:18:04Z</cp:lastPrinted>
  <dcterms:created xsi:type="dcterms:W3CDTF">2010-11-03T16:06:04Z</dcterms:created>
  <dcterms:modified xsi:type="dcterms:W3CDTF">2015-06-18T12:53:16Z</dcterms:modified>
</cp:coreProperties>
</file>