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25725" iterateDelta="252"/>
</workbook>
</file>

<file path=xl/calcChain.xml><?xml version="1.0" encoding="utf-8"?>
<calcChain xmlns="http://schemas.openxmlformats.org/spreadsheetml/2006/main">
  <c r="H2" i="9"/>
  <c r="A1"/>
  <c r="I33" i="8"/>
  <c r="H5"/>
  <c r="G5"/>
  <c r="F5"/>
  <c r="E5"/>
  <c r="D5"/>
  <c r="C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D10"/>
  <c r="D10" i="8" s="1"/>
  <c r="D9" i="7"/>
  <c r="D8"/>
  <c r="D8" i="8" s="1"/>
  <c r="D7" i="7"/>
  <c r="H5"/>
  <c r="G5"/>
  <c r="F5"/>
  <c r="E5"/>
  <c r="D5"/>
  <c r="C5"/>
  <c r="H1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B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D35" s="1"/>
  <c r="D3"/>
  <c r="A1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1"/>
  <c r="C33" i="3"/>
  <c r="C5"/>
  <c r="C3"/>
  <c r="B1"/>
  <c r="I33" i="2"/>
  <c r="H33"/>
  <c r="G33"/>
  <c r="F33"/>
  <c r="E33"/>
  <c r="D33"/>
  <c r="C33"/>
  <c r="J32"/>
  <c r="C32" i="7" s="1"/>
  <c r="C32" i="8" s="1"/>
  <c r="J31" i="2"/>
  <c r="C31" i="7" s="1"/>
  <c r="C31" i="8" s="1"/>
  <c r="J30" i="2"/>
  <c r="C30" i="7" s="1"/>
  <c r="C30" i="8" s="1"/>
  <c r="J29" i="2"/>
  <c r="C29" i="7" s="1"/>
  <c r="J28" i="2"/>
  <c r="C28" i="7" s="1"/>
  <c r="C28" i="8" s="1"/>
  <c r="J27" i="2"/>
  <c r="C27" i="7" s="1"/>
  <c r="C27" i="8" s="1"/>
  <c r="J26" i="2"/>
  <c r="C26" i="7" s="1"/>
  <c r="C26" i="8" s="1"/>
  <c r="J25" i="2"/>
  <c r="C25" i="7" s="1"/>
  <c r="J24" i="2"/>
  <c r="C24" i="7" s="1"/>
  <c r="C24" i="8" s="1"/>
  <c r="J23" i="2"/>
  <c r="C23" i="7" s="1"/>
  <c r="C23" i="8" s="1"/>
  <c r="J22" i="2"/>
  <c r="C22" i="7" s="1"/>
  <c r="C22" i="8" s="1"/>
  <c r="J21" i="2"/>
  <c r="C21" i="7" s="1"/>
  <c r="J20" i="2"/>
  <c r="C20" i="7" s="1"/>
  <c r="C20" i="8" s="1"/>
  <c r="J19" i="2"/>
  <c r="C19" i="7" s="1"/>
  <c r="C19" i="8" s="1"/>
  <c r="J18" i="2"/>
  <c r="C18" i="7" s="1"/>
  <c r="C18" i="8" s="1"/>
  <c r="J17" i="2"/>
  <c r="C17" i="7" s="1"/>
  <c r="J16" i="2"/>
  <c r="C16" i="7" s="1"/>
  <c r="C16" i="8" s="1"/>
  <c r="J15" i="2"/>
  <c r="C15" i="7" s="1"/>
  <c r="C15" i="8" s="1"/>
  <c r="J14" i="2"/>
  <c r="C14" i="7" s="1"/>
  <c r="C14" i="8" s="1"/>
  <c r="J13" i="2"/>
  <c r="C13" i="7" s="1"/>
  <c r="J12" i="2"/>
  <c r="C12" i="7" s="1"/>
  <c r="C12" i="8" s="1"/>
  <c r="J11" i="2"/>
  <c r="C11" i="7" s="1"/>
  <c r="C11" i="8" s="1"/>
  <c r="J10" i="2"/>
  <c r="C10" i="7" s="1"/>
  <c r="J9" i="2"/>
  <c r="C9" i="7" s="1"/>
  <c r="J8" i="2"/>
  <c r="C8" i="7" s="1"/>
  <c r="J7" i="2"/>
  <c r="C7" i="7" s="1"/>
  <c r="J1" i="2"/>
  <c r="B1"/>
  <c r="A4" i="1"/>
  <c r="E1" i="8" s="1"/>
  <c r="A3" i="1"/>
  <c r="C8" i="8" l="1"/>
  <c r="C10"/>
  <c r="E7" i="7"/>
  <c r="D35" i="4"/>
  <c r="E9" i="8"/>
  <c r="E11"/>
  <c r="E13"/>
  <c r="E15"/>
  <c r="E17"/>
  <c r="E19"/>
  <c r="E21"/>
  <c r="E23"/>
  <c r="E25"/>
  <c r="E27"/>
  <c r="E29"/>
  <c r="E31"/>
  <c r="C33" i="7"/>
  <c r="C7" i="8"/>
  <c r="C9"/>
  <c r="E8"/>
  <c r="E10"/>
  <c r="E12"/>
  <c r="E14"/>
  <c r="E16"/>
  <c r="E18"/>
  <c r="E20"/>
  <c r="E22"/>
  <c r="E24"/>
  <c r="E26"/>
  <c r="E28"/>
  <c r="E30"/>
  <c r="E32"/>
  <c r="D7"/>
  <c r="D9"/>
  <c r="A2" i="4"/>
  <c r="G7" i="6"/>
  <c r="G8"/>
  <c r="H8" s="1"/>
  <c r="I8" s="1"/>
  <c r="G8" i="7" s="1"/>
  <c r="H8" s="1"/>
  <c r="G9" i="6"/>
  <c r="H9" s="1"/>
  <c r="I9" s="1"/>
  <c r="G9" i="7" s="1"/>
  <c r="G10" i="6"/>
  <c r="H10" s="1"/>
  <c r="I10" s="1"/>
  <c r="G10" i="7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G27" i="6"/>
  <c r="H27" s="1"/>
  <c r="I27" s="1"/>
  <c r="G27" i="7" s="1"/>
  <c r="G28" i="6"/>
  <c r="H28" s="1"/>
  <c r="I28" s="1"/>
  <c r="G28" i="7" s="1"/>
  <c r="G29" i="6"/>
  <c r="H29" s="1"/>
  <c r="I29" s="1"/>
  <c r="G29" i="7" s="1"/>
  <c r="G30" i="6"/>
  <c r="H30" s="1"/>
  <c r="I30" s="1"/>
  <c r="G30" i="7" s="1"/>
  <c r="H30" s="1"/>
  <c r="G31" i="6"/>
  <c r="H31" s="1"/>
  <c r="I31" s="1"/>
  <c r="G31" i="7" s="1"/>
  <c r="G32" i="6"/>
  <c r="H32" s="1"/>
  <c r="I32" s="1"/>
  <c r="G32" i="7" s="1"/>
  <c r="F7"/>
  <c r="H12"/>
  <c r="H14"/>
  <c r="H16"/>
  <c r="H18"/>
  <c r="H20"/>
  <c r="H22"/>
  <c r="H24"/>
  <c r="H26"/>
  <c r="H28"/>
  <c r="H32"/>
  <c r="A2" i="9"/>
  <c r="C11"/>
  <c r="C15"/>
  <c r="C19"/>
  <c r="C23"/>
  <c r="C27"/>
  <c r="C31"/>
  <c r="D11" i="8"/>
  <c r="D13"/>
  <c r="D15"/>
  <c r="D17"/>
  <c r="D19"/>
  <c r="D21"/>
  <c r="D23"/>
  <c r="D25"/>
  <c r="D27"/>
  <c r="D29"/>
  <c r="D31"/>
  <c r="E1" i="2"/>
  <c r="B11" i="9"/>
  <c r="B13"/>
  <c r="B15"/>
  <c r="B17"/>
  <c r="B19"/>
  <c r="B21"/>
  <c r="B23"/>
  <c r="B25"/>
  <c r="B27"/>
  <c r="B31"/>
  <c r="J33" i="2"/>
  <c r="B2" i="3"/>
  <c r="A2" i="5"/>
  <c r="E1" i="6"/>
  <c r="D1" i="7"/>
  <c r="H11"/>
  <c r="H13"/>
  <c r="D12" i="9" s="1"/>
  <c r="H15" i="7"/>
  <c r="H17"/>
  <c r="D16" i="9" s="1"/>
  <c r="H19" i="7"/>
  <c r="H21"/>
  <c r="D20" i="9" s="1"/>
  <c r="H23" i="7"/>
  <c r="H25"/>
  <c r="D24" i="9" s="1"/>
  <c r="H27" i="7"/>
  <c r="H29"/>
  <c r="D28" i="9" s="1"/>
  <c r="H31" i="7"/>
  <c r="D33"/>
  <c r="C13" i="8"/>
  <c r="C17"/>
  <c r="C21"/>
  <c r="C25"/>
  <c r="C29"/>
  <c r="C13" i="9"/>
  <c r="C17"/>
  <c r="C21"/>
  <c r="C25"/>
  <c r="F29" l="1"/>
  <c r="H30" i="8"/>
  <c r="E29" i="9"/>
  <c r="D29"/>
  <c r="B29"/>
  <c r="C29"/>
  <c r="F7"/>
  <c r="H8" i="8"/>
  <c r="E7" i="9"/>
  <c r="D7"/>
  <c r="C7"/>
  <c r="B7"/>
  <c r="E30"/>
  <c r="H31" i="8"/>
  <c r="F30" i="9"/>
  <c r="E26"/>
  <c r="H27" i="8"/>
  <c r="F26" i="9"/>
  <c r="E22"/>
  <c r="H23" i="8"/>
  <c r="F22" i="9"/>
  <c r="E18"/>
  <c r="H19" i="8"/>
  <c r="F18" i="9"/>
  <c r="E14"/>
  <c r="H15" i="8"/>
  <c r="F14" i="9"/>
  <c r="E10"/>
  <c r="H11" i="8"/>
  <c r="F10" i="9"/>
  <c r="F25"/>
  <c r="H26" i="8"/>
  <c r="E25" i="9"/>
  <c r="F21"/>
  <c r="H22" i="8"/>
  <c r="E21" i="9"/>
  <c r="F17"/>
  <c r="H18" i="8"/>
  <c r="E17" i="9"/>
  <c r="F13"/>
  <c r="H14" i="8"/>
  <c r="E13" i="9"/>
  <c r="F7" i="8"/>
  <c r="F33" i="7"/>
  <c r="F33" i="8" s="1"/>
  <c r="G30" i="9"/>
  <c r="G31" i="8"/>
  <c r="G28" i="9"/>
  <c r="G29" i="8"/>
  <c r="G26" i="9"/>
  <c r="G27" i="8"/>
  <c r="G24" i="9"/>
  <c r="G25" i="8"/>
  <c r="G22" i="9"/>
  <c r="G23" i="8"/>
  <c r="G20" i="9"/>
  <c r="G21" i="8"/>
  <c r="G18" i="9"/>
  <c r="G19" i="8"/>
  <c r="G16" i="9"/>
  <c r="G17" i="8"/>
  <c r="G14" i="9"/>
  <c r="G15" i="8"/>
  <c r="G12" i="9"/>
  <c r="G13" i="8"/>
  <c r="G10" i="9"/>
  <c r="G11" i="8"/>
  <c r="G9"/>
  <c r="G33" i="6"/>
  <c r="H33" s="1"/>
  <c r="H7"/>
  <c r="I7" s="1"/>
  <c r="C33" i="8"/>
  <c r="E33" i="7"/>
  <c r="E7" i="8"/>
  <c r="C30" i="9"/>
  <c r="C28"/>
  <c r="C26"/>
  <c r="C24"/>
  <c r="C22"/>
  <c r="C20"/>
  <c r="C18"/>
  <c r="C16"/>
  <c r="C14"/>
  <c r="C12"/>
  <c r="C10"/>
  <c r="B30"/>
  <c r="B26"/>
  <c r="B22"/>
  <c r="B18"/>
  <c r="B14"/>
  <c r="B10"/>
  <c r="B28"/>
  <c r="B20"/>
  <c r="H9" i="7"/>
  <c r="B12" i="9"/>
  <c r="D30"/>
  <c r="D26"/>
  <c r="D22"/>
  <c r="D18"/>
  <c r="D14"/>
  <c r="D10"/>
  <c r="D33" i="8"/>
  <c r="E28" i="9"/>
  <c r="H29" i="8"/>
  <c r="F28" i="9"/>
  <c r="E24"/>
  <c r="H25" i="8"/>
  <c r="F24" i="9"/>
  <c r="E20"/>
  <c r="H21" i="8"/>
  <c r="F20" i="9"/>
  <c r="E16"/>
  <c r="H17" i="8"/>
  <c r="F16" i="9"/>
  <c r="E12"/>
  <c r="H13" i="8"/>
  <c r="F12" i="9"/>
  <c r="F31"/>
  <c r="H32" i="8"/>
  <c r="E31" i="9"/>
  <c r="F27"/>
  <c r="H28" i="8"/>
  <c r="E27" i="9"/>
  <c r="F23"/>
  <c r="H24" i="8"/>
  <c r="E23" i="9"/>
  <c r="F19"/>
  <c r="H20" i="8"/>
  <c r="E19" i="9"/>
  <c r="F15"/>
  <c r="H16" i="8"/>
  <c r="E15" i="9"/>
  <c r="F11"/>
  <c r="H12" i="8"/>
  <c r="E11" i="9"/>
  <c r="G31"/>
  <c r="G32" i="8"/>
  <c r="G29" i="9"/>
  <c r="G30" i="8"/>
  <c r="G27" i="9"/>
  <c r="G28" i="8"/>
  <c r="G25" i="9"/>
  <c r="G26" i="8"/>
  <c r="G23" i="9"/>
  <c r="G24" i="8"/>
  <c r="G21" i="9"/>
  <c r="G22" i="8"/>
  <c r="G19" i="9"/>
  <c r="G20" i="8"/>
  <c r="G17" i="9"/>
  <c r="G18" i="8"/>
  <c r="G15" i="9"/>
  <c r="G16" i="8"/>
  <c r="G13" i="9"/>
  <c r="G14" i="8"/>
  <c r="G11" i="9"/>
  <c r="G12" i="8"/>
  <c r="G10"/>
  <c r="G7" i="9"/>
  <c r="G8" i="8"/>
  <c r="B24" i="9"/>
  <c r="H24" s="1"/>
  <c r="B16"/>
  <c r="H16" s="1"/>
  <c r="D31"/>
  <c r="H31" s="1"/>
  <c r="D27"/>
  <c r="H27" s="1"/>
  <c r="D25"/>
  <c r="H25" s="1"/>
  <c r="D23"/>
  <c r="H23" s="1"/>
  <c r="D21"/>
  <c r="H21" s="1"/>
  <c r="D19"/>
  <c r="H19" s="1"/>
  <c r="D17"/>
  <c r="H17" s="1"/>
  <c r="D15"/>
  <c r="H15" s="1"/>
  <c r="D13"/>
  <c r="H13" s="1"/>
  <c r="D11"/>
  <c r="H11" s="1"/>
  <c r="H10" i="7"/>
  <c r="F9" i="9" l="1"/>
  <c r="H10" i="8"/>
  <c r="E9" i="9"/>
  <c r="B9"/>
  <c r="D9"/>
  <c r="C9"/>
  <c r="E8"/>
  <c r="H9" i="8"/>
  <c r="F8" i="9"/>
  <c r="C8"/>
  <c r="D8"/>
  <c r="B8"/>
  <c r="E33" i="8"/>
  <c r="H28" i="9"/>
  <c r="H14"/>
  <c r="H22"/>
  <c r="H30"/>
  <c r="G8"/>
  <c r="H29"/>
  <c r="G7" i="7"/>
  <c r="I33" i="6"/>
  <c r="G9" i="9"/>
  <c r="H12"/>
  <c r="H20"/>
  <c r="H10"/>
  <c r="H18"/>
  <c r="H26"/>
  <c r="H7"/>
  <c r="G33" i="7" l="1"/>
  <c r="G7" i="8"/>
  <c r="H7" i="7"/>
  <c r="H8" i="9"/>
  <c r="H9"/>
  <c r="E6" l="1"/>
  <c r="H7" i="8"/>
  <c r="H33" i="7"/>
  <c r="F6" i="9"/>
  <c r="C6"/>
  <c r="B6"/>
  <c r="D6"/>
  <c r="G6"/>
  <c r="G32"/>
  <c r="G33" i="8"/>
  <c r="D37" i="9" l="1"/>
  <c r="D38" s="1"/>
  <c r="C37"/>
  <c r="C38" s="1"/>
  <c r="H33" i="8"/>
  <c r="F32" i="9"/>
  <c r="E32"/>
  <c r="E34" s="1"/>
  <c r="E35" s="1"/>
  <c r="B32"/>
  <c r="C32"/>
  <c r="C34" s="1"/>
  <c r="C35" s="1"/>
  <c r="D32"/>
  <c r="D34" s="1"/>
  <c r="D35" s="1"/>
  <c r="E37"/>
  <c r="E38" s="1"/>
  <c r="G37"/>
  <c r="G38" s="1"/>
  <c r="G34"/>
  <c r="G35" s="1"/>
  <c r="B37"/>
  <c r="B38" s="1"/>
  <c r="B34"/>
  <c r="B35" s="1"/>
  <c r="H6"/>
  <c r="F37"/>
  <c r="F38" s="1"/>
  <c r="F34"/>
  <c r="F35" s="1"/>
  <c r="H32" l="1"/>
</calcChain>
</file>

<file path=xl/sharedStrings.xml><?xml version="1.0" encoding="utf-8"?>
<sst xmlns="http://schemas.openxmlformats.org/spreadsheetml/2006/main" count="450" uniqueCount="119">
  <si>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</si>
  <si>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</si>
  <si>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</si>
  <si>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</si>
  <si>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</si>
  <si>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</si>
  <si>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</si>
  <si>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</si>
  <si>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</si>
  <si>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</si>
  <si>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</si>
  <si>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</si>
  <si>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Informations</t>
  </si>
  <si>
    <t>Environment</t>
  </si>
  <si>
    <t>Produktion</t>
  </si>
  <si>
    <t>Type</t>
  </si>
  <si>
    <t>Berechnung</t>
  </si>
  <si>
    <t>WS</t>
  </si>
  <si>
    <t>FA_2014_20130902</t>
  </si>
  <si>
    <t>SWS</t>
  </si>
  <si>
    <t>RA_2014_20130902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</si>
  <si>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</si>
  <si>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</si>
  <si>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</si>
  <si>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</si>
  <si>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</si>
  <si>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</si>
  <si>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</si>
  <si>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</si>
  <si>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</si>
  <si>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</si>
  <si>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</si>
  <si>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</si>
  <si>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</si>
  <si>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</si>
  <si>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</si>
  <si>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</si>
  <si>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</si>
  <si>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</si>
  <si>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</si>
  <si>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</si>
  <si>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</si>
  <si>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</si>
  <si>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</si>
  <si>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</si>
  <si>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</si>
  <si>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</si>
  <si>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</si>
  <si>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</si>
  <si>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</si>
  <si>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</si>
  <si>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</si>
  <si>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</si>
  <si>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</si>
  <si>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</si>
  <si>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</si>
  <si>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</si>
  <si>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</si>
  <si>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</si>
  <si>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</si>
  <si>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</si>
  <si>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</si>
  <si>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</si>
  <si>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</si>
  <si>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</si>
  <si>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</si>
  <si>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</si>
  <si>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</si>
  <si>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</si>
  <si>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</si>
  <si>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</si>
  <si>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</si>
  <si>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</si>
  <si>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</si>
  <si>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</si>
  <si>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</si>
  <si>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</si>
  <si>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</si>
  <si>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</si>
  <si>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</si>
  <si>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</si>
  <si>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</si>
  <si>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legal entities without a special tax status</t>
  </si>
  <si>
    <t>Relevant profit of legal entities with 
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</si>
  <si>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</si>
  <si>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</si>
  <si>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</si>
  <si>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</si>
  <si>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</si>
  <si>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</si>
  <si>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</si>
  <si>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</si>
  <si>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</si>
  <si>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</si>
  <si>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</si>
  <si>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</si>
  <si>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</si>
  <si>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</si>
  <si>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</si>
  <si>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</si>
  <si>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</si>
  <si>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</si>
  <si>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</si>
  <si>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</si>
  <si>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</si>
  <si>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</si>
  <si>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</si>
  <si>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</si>
  <si>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</si>
  <si>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</si>
  <si>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</si>
  <si>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</si>
  <si>
    <t>Number of taxpayers whose taxable income is equal to or higher than the relevant minimum income</t>
  </si>
  <si>
    <t>ATB_Total</t>
  </si>
  <si>
    <t>Summary ATB</t>
  </si>
  <si>
    <t>ATB_per_capita</t>
  </si>
  <si>
    <t>Summary ATB per capita</t>
  </si>
  <si>
    <t>ATB_in_percent</t>
  </si>
  <si>
    <t>Summary ATB in %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</si>
</sst>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5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5" fillId="3" borderId="0" xfId="0" applyNumberFormat="1" applyFont="1" applyFill="1" applyBorder="1" applyAlignment="1" applyProtection="1">
      <alignment vertical="center"/>
      <protection locked="0"/>
    </xf>
    <xf numFmtId="165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5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5" fontId="0" fillId="0" borderId="0" xfId="0" applyNumberFormat="1" applyFont="1" applyFill="1"/>
    <xf numFmtId="0" fontId="24" fillId="0" borderId="2" xfId="0" applyFont="1" applyFill="1" applyBorder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11.140625" style="1" customWidth="1"/>
    <col min="2" max="2" width="18.28515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72" t="s">
        <v>0</v>
      </c>
      <c r="B1" s="172"/>
      <c r="C1" s="172"/>
      <c r="D1" s="172"/>
      <c r="E1" s="172"/>
    </row>
    <row r="2" spans="1:5" ht="24.75" customHeight="1">
      <c r="A2" s="173"/>
      <c r="B2" s="173"/>
      <c r="C2" s="173"/>
      <c r="D2" s="173"/>
      <c r="E2" s="173"/>
    </row>
    <row r="3" spans="1:5" ht="18" customHeight="1">
      <c r="A3" s="174" t="str">
        <f>"Assessment year "&amp;C31</f>
        <v>Assessment year 2009</v>
      </c>
      <c r="B3" s="174"/>
      <c r="C3" s="174"/>
      <c r="D3" s="174"/>
      <c r="E3" s="174"/>
    </row>
    <row r="4" spans="1:5" ht="18" customHeight="1">
      <c r="A4" s="174" t="str">
        <f>"Reference year "&amp;C30</f>
        <v>Reference year 2014</v>
      </c>
      <c r="B4" s="174"/>
      <c r="C4" s="174"/>
      <c r="D4" s="174"/>
      <c r="E4" s="174"/>
    </row>
    <row r="12" spans="1:5">
      <c r="B12" s="2" t="s">
        <v>1</v>
      </c>
      <c r="C12" s="3" t="s">
        <v>2</v>
      </c>
      <c r="D12" s="4"/>
    </row>
    <row r="13" spans="1:5">
      <c r="B13" s="5" t="s">
        <v>3</v>
      </c>
      <c r="C13" s="6" t="s">
        <v>4</v>
      </c>
      <c r="D13" s="7"/>
    </row>
    <row r="14" spans="1:5">
      <c r="B14" s="5" t="s">
        <v>5</v>
      </c>
      <c r="C14" s="6" t="s">
        <v>6</v>
      </c>
      <c r="D14" s="7"/>
    </row>
    <row r="15" spans="1:5">
      <c r="B15" s="5" t="s">
        <v>7</v>
      </c>
      <c r="C15" s="6" t="s">
        <v>7</v>
      </c>
      <c r="D15" s="7"/>
    </row>
    <row r="16" spans="1:5">
      <c r="B16" s="5" t="s">
        <v>8</v>
      </c>
      <c r="C16" s="6" t="s">
        <v>9</v>
      </c>
      <c r="D16" s="7"/>
    </row>
    <row r="17" spans="2:4">
      <c r="B17" s="5" t="s">
        <v>10</v>
      </c>
      <c r="C17" s="6" t="s">
        <v>11</v>
      </c>
      <c r="D17" s="7"/>
    </row>
    <row r="18" spans="2:4">
      <c r="B18" s="171" t="s">
        <v>113</v>
      </c>
      <c r="C18" s="171" t="s">
        <v>114</v>
      </c>
      <c r="D18" s="7"/>
    </row>
    <row r="19" spans="2:4">
      <c r="B19" s="171" t="s">
        <v>115</v>
      </c>
      <c r="C19" s="171" t="s">
        <v>116</v>
      </c>
      <c r="D19" s="7"/>
    </row>
    <row r="20" spans="2:4">
      <c r="B20" s="171" t="s">
        <v>117</v>
      </c>
      <c r="C20" s="171" t="s">
        <v>118</v>
      </c>
      <c r="D20" s="7"/>
    </row>
    <row r="25" spans="2:4">
      <c r="B25" s="8" t="s">
        <v>12</v>
      </c>
      <c r="C25" s="9"/>
    </row>
    <row r="26" spans="2:4">
      <c r="B26" s="10" t="s">
        <v>13</v>
      </c>
      <c r="C26" s="11" t="s">
        <v>14</v>
      </c>
    </row>
    <row r="27" spans="2:4">
      <c r="B27" s="10" t="s">
        <v>15</v>
      </c>
      <c r="C27" s="12" t="s">
        <v>16</v>
      </c>
    </row>
    <row r="28" spans="2:4">
      <c r="B28" s="10" t="s">
        <v>17</v>
      </c>
      <c r="C28" s="12" t="s">
        <v>18</v>
      </c>
    </row>
    <row r="29" spans="2:4">
      <c r="B29" s="10" t="s">
        <v>19</v>
      </c>
      <c r="C29" s="12" t="s">
        <v>20</v>
      </c>
    </row>
    <row r="30" spans="2:4">
      <c r="B30" s="10" t="s">
        <v>21</v>
      </c>
      <c r="C30" s="12">
        <v>2014</v>
      </c>
    </row>
    <row r="31" spans="2:4">
      <c r="B31" s="13" t="s">
        <v>22</v>
      </c>
      <c r="C31" s="14">
        <v>2009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>
      <c r="B1" s="16" t="str">
        <f>"Personal income "&amp;Info!C31</f>
        <v>Personal income 2009</v>
      </c>
      <c r="D1" s="17"/>
      <c r="E1" s="18" t="str">
        <f>Info!A4</f>
        <v>Reference year 2014</v>
      </c>
      <c r="F1" s="19"/>
      <c r="J1" s="20" t="str">
        <f>Info!$C$28</f>
        <v>FA_2014_20130902</v>
      </c>
    </row>
    <row r="2" spans="1:12" s="2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5" t="s">
        <v>31</v>
      </c>
    </row>
    <row r="3" spans="1:12" s="26" customFormat="1" ht="11.25" customHeight="1">
      <c r="A3" s="27"/>
      <c r="B3" s="28" t="s">
        <v>32</v>
      </c>
      <c r="C3" s="29"/>
      <c r="D3" s="29"/>
      <c r="E3" s="29"/>
      <c r="F3" s="29"/>
      <c r="G3" s="30"/>
      <c r="H3" s="30"/>
      <c r="I3" s="29"/>
      <c r="J3" s="31" t="s">
        <v>33</v>
      </c>
    </row>
    <row r="4" spans="1:12" ht="80.25" customHeight="1">
      <c r="B4" s="32"/>
      <c r="C4" s="33" t="s">
        <v>34</v>
      </c>
      <c r="D4" s="33" t="s">
        <v>35</v>
      </c>
      <c r="E4" s="33" t="s">
        <v>36</v>
      </c>
      <c r="F4" s="33" t="s">
        <v>37</v>
      </c>
      <c r="G4" s="33" t="s">
        <v>38</v>
      </c>
      <c r="H4" s="33" t="s">
        <v>112</v>
      </c>
      <c r="I4" s="33" t="s">
        <v>39</v>
      </c>
      <c r="J4" s="34" t="s">
        <v>40</v>
      </c>
    </row>
    <row r="5" spans="1:12" s="35" customFormat="1" ht="22.5" customHeight="1">
      <c r="A5" s="36"/>
      <c r="B5" s="37" t="s">
        <v>41</v>
      </c>
      <c r="C5" s="38" t="s">
        <v>42</v>
      </c>
      <c r="D5" s="38" t="s">
        <v>42</v>
      </c>
      <c r="E5" s="38" t="s">
        <v>43</v>
      </c>
      <c r="F5" s="38" t="s">
        <v>42</v>
      </c>
      <c r="G5" s="38" t="s">
        <v>42</v>
      </c>
      <c r="H5" s="38" t="s">
        <v>42</v>
      </c>
      <c r="I5" s="38" t="s">
        <v>42</v>
      </c>
      <c r="J5" s="39"/>
    </row>
    <row r="6" spans="1:12" s="35" customFormat="1" ht="11.25" customHeight="1">
      <c r="A6" s="36"/>
      <c r="B6" s="37" t="s">
        <v>44</v>
      </c>
      <c r="C6" s="40"/>
      <c r="D6" s="40" t="s">
        <v>45</v>
      </c>
      <c r="E6" s="40" t="s">
        <v>46</v>
      </c>
      <c r="F6" s="40"/>
      <c r="G6" s="40" t="s">
        <v>45</v>
      </c>
      <c r="H6" s="40"/>
      <c r="I6" s="40" t="s">
        <v>45</v>
      </c>
      <c r="J6" s="39" t="s">
        <v>45</v>
      </c>
    </row>
    <row r="7" spans="1:12">
      <c r="B7" s="41" t="s">
        <v>47</v>
      </c>
      <c r="C7" s="42">
        <v>826465</v>
      </c>
      <c r="D7" s="42">
        <v>54255026.700000003</v>
      </c>
      <c r="E7" s="42">
        <v>29200</v>
      </c>
      <c r="F7" s="42">
        <v>230949</v>
      </c>
      <c r="G7" s="42">
        <v>2622662.9</v>
      </c>
      <c r="H7" s="42">
        <v>595516</v>
      </c>
      <c r="I7" s="42">
        <v>51632363.799999997</v>
      </c>
      <c r="J7" s="43">
        <f t="shared" ref="J7:J32" si="0">I7-(E7/1000*H7)</f>
        <v>34243296.599999994</v>
      </c>
      <c r="K7" s="1"/>
      <c r="L7" s="44"/>
    </row>
    <row r="8" spans="1:12">
      <c r="B8" s="45" t="s">
        <v>48</v>
      </c>
      <c r="C8" s="46">
        <v>613997</v>
      </c>
      <c r="D8" s="46">
        <v>29464914.199999999</v>
      </c>
      <c r="E8" s="46">
        <v>29200</v>
      </c>
      <c r="F8" s="46">
        <v>213572</v>
      </c>
      <c r="G8" s="46">
        <v>2220365.1</v>
      </c>
      <c r="H8" s="46">
        <v>400425</v>
      </c>
      <c r="I8" s="46">
        <v>27244549.100000001</v>
      </c>
      <c r="J8" s="47">
        <f t="shared" si="0"/>
        <v>15552139.100000001</v>
      </c>
      <c r="K8" s="1"/>
      <c r="L8" s="44"/>
    </row>
    <row r="9" spans="1:12">
      <c r="B9" s="48" t="s">
        <v>49</v>
      </c>
      <c r="C9" s="49">
        <v>218176</v>
      </c>
      <c r="D9" s="49">
        <v>11632018.699999999</v>
      </c>
      <c r="E9" s="49">
        <v>29200</v>
      </c>
      <c r="F9" s="49">
        <v>65901</v>
      </c>
      <c r="G9" s="49">
        <v>845472.4</v>
      </c>
      <c r="H9" s="49">
        <v>152275</v>
      </c>
      <c r="I9" s="49">
        <v>10786546.300000001</v>
      </c>
      <c r="J9" s="50">
        <f t="shared" si="0"/>
        <v>6340116.3000000007</v>
      </c>
      <c r="K9" s="1"/>
      <c r="L9" s="44"/>
    </row>
    <row r="10" spans="1:12">
      <c r="B10" s="45" t="s">
        <v>50</v>
      </c>
      <c r="C10" s="46">
        <v>20171</v>
      </c>
      <c r="D10" s="46">
        <v>939375</v>
      </c>
      <c r="E10" s="46">
        <v>29200</v>
      </c>
      <c r="F10" s="46">
        <v>6270</v>
      </c>
      <c r="G10" s="46">
        <v>83302.5</v>
      </c>
      <c r="H10" s="46">
        <v>13901</v>
      </c>
      <c r="I10" s="46">
        <v>856072.5</v>
      </c>
      <c r="J10" s="47">
        <f t="shared" si="0"/>
        <v>450163.3</v>
      </c>
      <c r="K10" s="1"/>
      <c r="L10" s="44"/>
    </row>
    <row r="11" spans="1:12">
      <c r="B11" s="48" t="s">
        <v>51</v>
      </c>
      <c r="C11" s="49">
        <v>85201</v>
      </c>
      <c r="D11" s="49">
        <v>7435182.2000000002</v>
      </c>
      <c r="E11" s="49">
        <v>29200</v>
      </c>
      <c r="F11" s="49">
        <v>23981</v>
      </c>
      <c r="G11" s="49">
        <v>296372.5</v>
      </c>
      <c r="H11" s="49">
        <v>61220</v>
      </c>
      <c r="I11" s="49">
        <v>7138809.7000000002</v>
      </c>
      <c r="J11" s="50">
        <f t="shared" si="0"/>
        <v>5351185.7</v>
      </c>
      <c r="K11" s="1"/>
      <c r="L11" s="44"/>
    </row>
    <row r="12" spans="1:12">
      <c r="B12" s="45" t="s">
        <v>52</v>
      </c>
      <c r="C12" s="46">
        <v>21163</v>
      </c>
      <c r="D12" s="46">
        <v>1117113.6000000001</v>
      </c>
      <c r="E12" s="46">
        <v>29200</v>
      </c>
      <c r="F12" s="46">
        <v>7040</v>
      </c>
      <c r="G12" s="46">
        <v>88972.2</v>
      </c>
      <c r="H12" s="46">
        <v>14123</v>
      </c>
      <c r="I12" s="46">
        <v>1028141.4</v>
      </c>
      <c r="J12" s="47">
        <f t="shared" si="0"/>
        <v>615749.80000000005</v>
      </c>
      <c r="K12" s="1"/>
      <c r="L12" s="44"/>
    </row>
    <row r="13" spans="1:12">
      <c r="B13" s="48" t="s">
        <v>53</v>
      </c>
      <c r="C13" s="49">
        <v>24567</v>
      </c>
      <c r="D13" s="49">
        <v>1756261.1</v>
      </c>
      <c r="E13" s="49">
        <v>29200</v>
      </c>
      <c r="F13" s="49">
        <v>6384</v>
      </c>
      <c r="G13" s="49">
        <v>86028.2</v>
      </c>
      <c r="H13" s="49">
        <v>18183</v>
      </c>
      <c r="I13" s="49">
        <v>1670232.9</v>
      </c>
      <c r="J13" s="50">
        <f t="shared" si="0"/>
        <v>1139289.2999999998</v>
      </c>
      <c r="K13" s="1"/>
      <c r="L13" s="44"/>
    </row>
    <row r="14" spans="1:12">
      <c r="B14" s="45" t="s">
        <v>54</v>
      </c>
      <c r="C14" s="46">
        <v>22614</v>
      </c>
      <c r="D14" s="46">
        <v>1095727.2</v>
      </c>
      <c r="E14" s="46">
        <v>29200</v>
      </c>
      <c r="F14" s="46">
        <v>7045</v>
      </c>
      <c r="G14" s="46">
        <v>97110.6</v>
      </c>
      <c r="H14" s="46">
        <v>15569</v>
      </c>
      <c r="I14" s="46">
        <v>998616.6</v>
      </c>
      <c r="J14" s="47">
        <f t="shared" si="0"/>
        <v>544001.80000000005</v>
      </c>
      <c r="K14" s="1"/>
      <c r="L14" s="44"/>
    </row>
    <row r="15" spans="1:12">
      <c r="B15" s="48" t="s">
        <v>55</v>
      </c>
      <c r="C15" s="49">
        <v>64990</v>
      </c>
      <c r="D15" s="49">
        <v>6143581.5999999996</v>
      </c>
      <c r="E15" s="49">
        <v>29200</v>
      </c>
      <c r="F15" s="49">
        <v>15699</v>
      </c>
      <c r="G15" s="49">
        <v>181573.3</v>
      </c>
      <c r="H15" s="49">
        <v>49291</v>
      </c>
      <c r="I15" s="49">
        <v>5962008.2999999998</v>
      </c>
      <c r="J15" s="50">
        <f t="shared" si="0"/>
        <v>4522711.0999999996</v>
      </c>
      <c r="K15" s="1"/>
      <c r="L15" s="44"/>
    </row>
    <row r="16" spans="1:12">
      <c r="B16" s="45" t="s">
        <v>56</v>
      </c>
      <c r="C16" s="46">
        <v>154786</v>
      </c>
      <c r="D16" s="46">
        <v>7931455.7000000002</v>
      </c>
      <c r="E16" s="46">
        <v>29200</v>
      </c>
      <c r="F16" s="46">
        <v>50524</v>
      </c>
      <c r="G16" s="46">
        <v>615120.1</v>
      </c>
      <c r="H16" s="46">
        <v>104262</v>
      </c>
      <c r="I16" s="46">
        <v>7316335.5999999996</v>
      </c>
      <c r="J16" s="47">
        <f t="shared" si="0"/>
        <v>4271885.1999999993</v>
      </c>
      <c r="K16" s="1"/>
      <c r="L16" s="44"/>
    </row>
    <row r="17" spans="2:12">
      <c r="B17" s="48" t="s">
        <v>57</v>
      </c>
      <c r="C17" s="49">
        <v>157093</v>
      </c>
      <c r="D17" s="49">
        <v>8166907.9000000004</v>
      </c>
      <c r="E17" s="49">
        <v>29200</v>
      </c>
      <c r="F17" s="49">
        <v>48185</v>
      </c>
      <c r="G17" s="49">
        <v>537641.6</v>
      </c>
      <c r="H17" s="49">
        <v>108908</v>
      </c>
      <c r="I17" s="49">
        <v>7629266.2999999998</v>
      </c>
      <c r="J17" s="50">
        <f t="shared" si="0"/>
        <v>4449152.6999999993</v>
      </c>
      <c r="K17" s="1"/>
      <c r="L17" s="44"/>
    </row>
    <row r="18" spans="2:12">
      <c r="B18" s="45" t="s">
        <v>58</v>
      </c>
      <c r="C18" s="46">
        <v>120693</v>
      </c>
      <c r="D18" s="46">
        <v>7211404.7000000002</v>
      </c>
      <c r="E18" s="46">
        <v>29200</v>
      </c>
      <c r="F18" s="46">
        <v>41176</v>
      </c>
      <c r="G18" s="46">
        <v>487574.6</v>
      </c>
      <c r="H18" s="46">
        <v>79517</v>
      </c>
      <c r="I18" s="46">
        <v>6723830.0999999996</v>
      </c>
      <c r="J18" s="47">
        <f t="shared" si="0"/>
        <v>4401933.6999999993</v>
      </c>
      <c r="K18" s="1"/>
      <c r="L18" s="44"/>
    </row>
    <row r="19" spans="2:12">
      <c r="B19" s="48" t="s">
        <v>59</v>
      </c>
      <c r="C19" s="49">
        <v>162361</v>
      </c>
      <c r="D19" s="49">
        <v>10383619.4</v>
      </c>
      <c r="E19" s="49">
        <v>29200</v>
      </c>
      <c r="F19" s="49">
        <v>41719</v>
      </c>
      <c r="G19" s="49">
        <v>456286.9</v>
      </c>
      <c r="H19" s="49">
        <v>120642</v>
      </c>
      <c r="I19" s="49">
        <v>9927332.5</v>
      </c>
      <c r="J19" s="50">
        <f t="shared" si="0"/>
        <v>6404586.0999999996</v>
      </c>
      <c r="K19" s="1"/>
      <c r="L19" s="44"/>
    </row>
    <row r="20" spans="2:12">
      <c r="B20" s="45" t="s">
        <v>60</v>
      </c>
      <c r="C20" s="46">
        <v>44747</v>
      </c>
      <c r="D20" s="46">
        <v>2323861.7999999998</v>
      </c>
      <c r="E20" s="46">
        <v>29200</v>
      </c>
      <c r="F20" s="46">
        <v>13601</v>
      </c>
      <c r="G20" s="46">
        <v>174940.4</v>
      </c>
      <c r="H20" s="46">
        <v>31146</v>
      </c>
      <c r="I20" s="46">
        <v>2148921.4</v>
      </c>
      <c r="J20" s="47">
        <f t="shared" si="0"/>
        <v>1239458.2</v>
      </c>
      <c r="K20" s="1"/>
      <c r="L20" s="44"/>
    </row>
    <row r="21" spans="2:12">
      <c r="B21" s="48" t="s">
        <v>61</v>
      </c>
      <c r="C21" s="49">
        <v>31202</v>
      </c>
      <c r="D21" s="49">
        <v>1667908.1</v>
      </c>
      <c r="E21" s="49">
        <v>29200</v>
      </c>
      <c r="F21" s="49">
        <v>10327</v>
      </c>
      <c r="G21" s="49">
        <v>132483.79999999999</v>
      </c>
      <c r="H21" s="49">
        <v>20875</v>
      </c>
      <c r="I21" s="49">
        <v>1535424.3</v>
      </c>
      <c r="J21" s="50">
        <f t="shared" si="0"/>
        <v>925874.3</v>
      </c>
      <c r="K21" s="1"/>
      <c r="L21" s="44"/>
    </row>
    <row r="22" spans="2:12">
      <c r="B22" s="45" t="s">
        <v>62</v>
      </c>
      <c r="C22" s="46">
        <v>9022</v>
      </c>
      <c r="D22" s="46">
        <v>510799.5</v>
      </c>
      <c r="E22" s="46">
        <v>29200</v>
      </c>
      <c r="F22" s="46">
        <v>2899</v>
      </c>
      <c r="G22" s="46">
        <v>39693.699999999997</v>
      </c>
      <c r="H22" s="46">
        <v>6123</v>
      </c>
      <c r="I22" s="46">
        <v>471105.8</v>
      </c>
      <c r="J22" s="47">
        <f t="shared" si="0"/>
        <v>292314.19999999995</v>
      </c>
      <c r="K22" s="1"/>
      <c r="L22" s="44"/>
    </row>
    <row r="23" spans="2:12">
      <c r="B23" s="48" t="s">
        <v>63</v>
      </c>
      <c r="C23" s="49">
        <v>276042</v>
      </c>
      <c r="D23" s="49">
        <v>13992010.9</v>
      </c>
      <c r="E23" s="49">
        <v>29200</v>
      </c>
      <c r="F23" s="49">
        <v>88850</v>
      </c>
      <c r="G23" s="49">
        <v>1139083.1000000001</v>
      </c>
      <c r="H23" s="49">
        <v>187192</v>
      </c>
      <c r="I23" s="49">
        <v>12852927.800000001</v>
      </c>
      <c r="J23" s="50">
        <f t="shared" si="0"/>
        <v>7386921.4000000013</v>
      </c>
      <c r="K23" s="1"/>
      <c r="L23" s="44"/>
    </row>
    <row r="24" spans="2:12">
      <c r="B24" s="45" t="s">
        <v>64</v>
      </c>
      <c r="C24" s="46">
        <v>126281</v>
      </c>
      <c r="D24" s="46">
        <v>6081951.9000000004</v>
      </c>
      <c r="E24" s="46">
        <v>29200</v>
      </c>
      <c r="F24" s="46">
        <v>48531</v>
      </c>
      <c r="G24" s="46">
        <v>493822.7</v>
      </c>
      <c r="H24" s="46">
        <v>77750</v>
      </c>
      <c r="I24" s="46">
        <v>5588129.2000000002</v>
      </c>
      <c r="J24" s="47">
        <f t="shared" si="0"/>
        <v>3317829.2</v>
      </c>
      <c r="K24" s="1"/>
      <c r="L24" s="44"/>
    </row>
    <row r="25" spans="2:12">
      <c r="B25" s="48" t="s">
        <v>65</v>
      </c>
      <c r="C25" s="49">
        <v>346447</v>
      </c>
      <c r="D25" s="49">
        <v>20019408.100000001</v>
      </c>
      <c r="E25" s="49">
        <v>29200</v>
      </c>
      <c r="F25" s="49">
        <v>86738</v>
      </c>
      <c r="G25" s="49">
        <v>1069633.6000000001</v>
      </c>
      <c r="H25" s="49">
        <v>259709</v>
      </c>
      <c r="I25" s="49">
        <v>18949774.5</v>
      </c>
      <c r="J25" s="50">
        <f t="shared" si="0"/>
        <v>11366271.699999999</v>
      </c>
      <c r="K25" s="1"/>
      <c r="L25" s="44"/>
    </row>
    <row r="26" spans="2:12">
      <c r="B26" s="45" t="s">
        <v>66</v>
      </c>
      <c r="C26" s="46">
        <v>141503</v>
      </c>
      <c r="D26" s="46">
        <v>7534867.7999999998</v>
      </c>
      <c r="E26" s="46">
        <v>29200</v>
      </c>
      <c r="F26" s="46">
        <v>42062</v>
      </c>
      <c r="G26" s="46">
        <v>556965.6</v>
      </c>
      <c r="H26" s="46">
        <v>99441</v>
      </c>
      <c r="I26" s="46">
        <v>6977902.2000000002</v>
      </c>
      <c r="J26" s="47">
        <f t="shared" si="0"/>
        <v>4074225.0000000005</v>
      </c>
      <c r="K26" s="1"/>
      <c r="L26" s="44"/>
    </row>
    <row r="27" spans="2:12">
      <c r="B27" s="48" t="s">
        <v>67</v>
      </c>
      <c r="C27" s="49">
        <v>210209</v>
      </c>
      <c r="D27" s="49">
        <v>11031581.199999999</v>
      </c>
      <c r="E27" s="49">
        <v>29200</v>
      </c>
      <c r="F27" s="49">
        <v>79633</v>
      </c>
      <c r="G27" s="49">
        <v>984394.7</v>
      </c>
      <c r="H27" s="49">
        <v>130576</v>
      </c>
      <c r="I27" s="49">
        <v>10047186.5</v>
      </c>
      <c r="J27" s="50">
        <f t="shared" si="0"/>
        <v>6234367.3000000007</v>
      </c>
      <c r="K27" s="1"/>
      <c r="L27" s="44"/>
    </row>
    <row r="28" spans="2:12">
      <c r="B28" s="45" t="s">
        <v>68</v>
      </c>
      <c r="C28" s="46">
        <v>395534</v>
      </c>
      <c r="D28" s="46">
        <v>23798920.300000001</v>
      </c>
      <c r="E28" s="46">
        <v>29200</v>
      </c>
      <c r="F28" s="46">
        <v>132784</v>
      </c>
      <c r="G28" s="46">
        <v>1430422.6</v>
      </c>
      <c r="H28" s="46">
        <v>262750</v>
      </c>
      <c r="I28" s="46">
        <v>22368497.699999999</v>
      </c>
      <c r="J28" s="47">
        <f t="shared" si="0"/>
        <v>14696197.699999999</v>
      </c>
      <c r="K28" s="1"/>
      <c r="L28" s="44"/>
    </row>
    <row r="29" spans="2:12">
      <c r="B29" s="48" t="s">
        <v>69</v>
      </c>
      <c r="C29" s="49">
        <v>214154</v>
      </c>
      <c r="D29" s="49">
        <v>8994019.4000000004</v>
      </c>
      <c r="E29" s="49">
        <v>29200</v>
      </c>
      <c r="F29" s="49">
        <v>94708</v>
      </c>
      <c r="G29" s="49">
        <v>836813.4</v>
      </c>
      <c r="H29" s="49">
        <v>119446</v>
      </c>
      <c r="I29" s="49">
        <v>8157206</v>
      </c>
      <c r="J29" s="50">
        <f t="shared" si="0"/>
        <v>4669382.8000000007</v>
      </c>
      <c r="K29" s="1"/>
      <c r="L29" s="44"/>
    </row>
    <row r="30" spans="2:12">
      <c r="B30" s="45" t="s">
        <v>70</v>
      </c>
      <c r="C30" s="46">
        <v>102006</v>
      </c>
      <c r="D30" s="46">
        <v>5065636.9000000004</v>
      </c>
      <c r="E30" s="46">
        <v>29200</v>
      </c>
      <c r="F30" s="46">
        <v>35715</v>
      </c>
      <c r="G30" s="46">
        <v>406781.8</v>
      </c>
      <c r="H30" s="46">
        <v>66291</v>
      </c>
      <c r="I30" s="46">
        <v>4658855.0999999996</v>
      </c>
      <c r="J30" s="47">
        <f t="shared" si="0"/>
        <v>2723157.8999999994</v>
      </c>
      <c r="K30" s="1"/>
      <c r="L30" s="44"/>
    </row>
    <row r="31" spans="2:12">
      <c r="B31" s="48" t="s">
        <v>71</v>
      </c>
      <c r="C31" s="49">
        <v>251631</v>
      </c>
      <c r="D31" s="49">
        <v>18104427.800000001</v>
      </c>
      <c r="E31" s="49">
        <v>29200</v>
      </c>
      <c r="F31" s="49">
        <v>83886</v>
      </c>
      <c r="G31" s="49">
        <v>927994.8</v>
      </c>
      <c r="H31" s="49">
        <v>167745</v>
      </c>
      <c r="I31" s="49">
        <v>17176433</v>
      </c>
      <c r="J31" s="50">
        <f t="shared" si="0"/>
        <v>12278279</v>
      </c>
      <c r="K31" s="1"/>
      <c r="L31" s="44"/>
    </row>
    <row r="32" spans="2:12">
      <c r="B32" s="45" t="s">
        <v>72</v>
      </c>
      <c r="C32" s="46">
        <v>42432</v>
      </c>
      <c r="D32" s="46">
        <v>1862894.2</v>
      </c>
      <c r="E32" s="46">
        <v>29200</v>
      </c>
      <c r="F32" s="46">
        <v>15762</v>
      </c>
      <c r="G32" s="46">
        <v>192861</v>
      </c>
      <c r="H32" s="46">
        <v>26670</v>
      </c>
      <c r="I32" s="46">
        <v>1670033.2</v>
      </c>
      <c r="J32" s="47">
        <f t="shared" si="0"/>
        <v>891269.2</v>
      </c>
      <c r="K32" s="1"/>
      <c r="L32" s="44"/>
    </row>
    <row r="33" spans="1:12" s="51" customFormat="1">
      <c r="A33" s="52"/>
      <c r="B33" s="53" t="s">
        <v>73</v>
      </c>
      <c r="C33" s="54">
        <f>SUM(C7:C32)</f>
        <v>4683487</v>
      </c>
      <c r="D33" s="54">
        <f>SUM(D7:D32)</f>
        <v>268520875.90000004</v>
      </c>
      <c r="E33" s="54">
        <f>AVERAGE(E7:E32)</f>
        <v>29200</v>
      </c>
      <c r="F33" s="54">
        <f>SUM(F7:F32)</f>
        <v>1493941</v>
      </c>
      <c r="G33" s="54">
        <f>SUM(G7:G32)</f>
        <v>17004374.099999998</v>
      </c>
      <c r="H33" s="54">
        <f>SUM(H7:H32)</f>
        <v>3189546</v>
      </c>
      <c r="I33" s="54">
        <f>SUM(I7:I32)</f>
        <v>251516501.79999998</v>
      </c>
      <c r="J33" s="55">
        <f>SUM(J7:J32)</f>
        <v>158381758.59999999</v>
      </c>
      <c r="L33" s="56"/>
    </row>
    <row r="34" spans="1:12">
      <c r="B34" s="52"/>
      <c r="K34" s="1"/>
    </row>
    <row r="35" spans="1:12">
      <c r="K35" s="1"/>
    </row>
    <row r="36" spans="1:1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>
      <c r="B1" s="57" t="str">
        <f>"Income taxed at source "&amp;Info!C31</f>
        <v>Income taxed at source 2009</v>
      </c>
      <c r="C1" s="58"/>
      <c r="D1" s="58"/>
    </row>
    <row r="2" spans="1:4" ht="15.75" customHeight="1">
      <c r="B2" s="59" t="str">
        <f>Info!A4</f>
        <v>Reference year 2014</v>
      </c>
      <c r="C2" s="60"/>
    </row>
    <row r="3" spans="1:4">
      <c r="B3" s="61"/>
      <c r="C3" s="20" t="str">
        <f>Info!$C$28</f>
        <v>FA_2014_20130902</v>
      </c>
    </row>
    <row r="4" spans="1:4" ht="30" customHeight="1">
      <c r="B4" s="62"/>
      <c r="C4" s="63" t="s">
        <v>74</v>
      </c>
    </row>
    <row r="5" spans="1:4">
      <c r="B5" s="64" t="s">
        <v>41</v>
      </c>
      <c r="C5" s="65" t="str">
        <f>"ITS_"&amp;Info!C30&amp;"_"&amp;Info!C31&amp;".xlsx"</f>
        <v>ITS_2014_2009.xlsx</v>
      </c>
    </row>
    <row r="6" spans="1:4">
      <c r="A6" s="36"/>
      <c r="B6" s="66" t="s">
        <v>44</v>
      </c>
      <c r="C6" s="67" t="s">
        <v>45</v>
      </c>
    </row>
    <row r="7" spans="1:4" ht="15" customHeight="1">
      <c r="A7" s="68"/>
      <c r="B7" s="69" t="s">
        <v>47</v>
      </c>
      <c r="C7" s="70">
        <v>1672169.13705816</v>
      </c>
    </row>
    <row r="8" spans="1:4" ht="15" customHeight="1">
      <c r="A8" s="68"/>
      <c r="B8" s="71" t="s">
        <v>48</v>
      </c>
      <c r="C8" s="72">
        <v>596443.79587399005</v>
      </c>
    </row>
    <row r="9" spans="1:4" ht="15" customHeight="1">
      <c r="A9" s="68"/>
      <c r="B9" s="73" t="s">
        <v>49</v>
      </c>
      <c r="C9" s="74">
        <v>243169.011606129</v>
      </c>
    </row>
    <row r="10" spans="1:4" ht="15" customHeight="1">
      <c r="A10" s="68"/>
      <c r="B10" s="71" t="s">
        <v>50</v>
      </c>
      <c r="C10" s="72">
        <v>31658.9011130625</v>
      </c>
    </row>
    <row r="11" spans="1:4" ht="15" customHeight="1">
      <c r="A11" s="68"/>
      <c r="B11" s="73" t="s">
        <v>51</v>
      </c>
      <c r="C11" s="74">
        <v>107363.05126352</v>
      </c>
    </row>
    <row r="12" spans="1:4" ht="15" customHeight="1">
      <c r="A12" s="68"/>
      <c r="B12" s="71" t="s">
        <v>52</v>
      </c>
      <c r="C12" s="72">
        <v>26078.384564184998</v>
      </c>
    </row>
    <row r="13" spans="1:4" ht="15" customHeight="1">
      <c r="A13" s="68"/>
      <c r="B13" s="73" t="s">
        <v>53</v>
      </c>
      <c r="C13" s="74">
        <v>23052.8378351965</v>
      </c>
    </row>
    <row r="14" spans="1:4" ht="15" customHeight="1">
      <c r="A14" s="68"/>
      <c r="B14" s="71" t="s">
        <v>54</v>
      </c>
      <c r="C14" s="72">
        <v>26396.2580760161</v>
      </c>
    </row>
    <row r="15" spans="1:4" ht="15" customHeight="1">
      <c r="A15" s="68"/>
      <c r="B15" s="73" t="s">
        <v>55</v>
      </c>
      <c r="C15" s="74">
        <v>199137.933895161</v>
      </c>
    </row>
    <row r="16" spans="1:4" ht="15" customHeight="1">
      <c r="A16" s="68"/>
      <c r="B16" s="71" t="s">
        <v>56</v>
      </c>
      <c r="C16" s="72">
        <v>183821.02844187501</v>
      </c>
    </row>
    <row r="17" spans="1:3" ht="15" customHeight="1">
      <c r="A17" s="68"/>
      <c r="B17" s="73" t="s">
        <v>57</v>
      </c>
      <c r="C17" s="74">
        <v>155213.19975971201</v>
      </c>
    </row>
    <row r="18" spans="1:3" ht="15" customHeight="1">
      <c r="A18" s="68"/>
      <c r="B18" s="71" t="s">
        <v>58</v>
      </c>
      <c r="C18" s="72">
        <v>649742.93595949002</v>
      </c>
    </row>
    <row r="19" spans="1:3" ht="15" customHeight="1">
      <c r="A19" s="68"/>
      <c r="B19" s="73" t="s">
        <v>59</v>
      </c>
      <c r="C19" s="74">
        <v>349852.24104027997</v>
      </c>
    </row>
    <row r="20" spans="1:3" ht="15" customHeight="1">
      <c r="A20" s="68"/>
      <c r="B20" s="71" t="s">
        <v>60</v>
      </c>
      <c r="C20" s="72">
        <v>140509.12389313101</v>
      </c>
    </row>
    <row r="21" spans="1:3" ht="15" customHeight="1">
      <c r="A21" s="68"/>
      <c r="B21" s="73" t="s">
        <v>61</v>
      </c>
      <c r="C21" s="74">
        <v>39738.585063149199</v>
      </c>
    </row>
    <row r="22" spans="1:3" ht="15" customHeight="1">
      <c r="A22" s="68"/>
      <c r="B22" s="71" t="s">
        <v>62</v>
      </c>
      <c r="C22" s="72">
        <v>8106.3191767462904</v>
      </c>
    </row>
    <row r="23" spans="1:3" ht="15" customHeight="1">
      <c r="A23" s="68"/>
      <c r="B23" s="73" t="s">
        <v>63</v>
      </c>
      <c r="C23" s="74">
        <v>444077.58877252199</v>
      </c>
    </row>
    <row r="24" spans="1:3" ht="15" customHeight="1">
      <c r="A24" s="68"/>
      <c r="B24" s="71" t="s">
        <v>64</v>
      </c>
      <c r="C24" s="72">
        <v>352459.09581327502</v>
      </c>
    </row>
    <row r="25" spans="1:3" ht="15" customHeight="1">
      <c r="A25" s="68"/>
      <c r="B25" s="73" t="s">
        <v>65</v>
      </c>
      <c r="C25" s="74">
        <v>532315.24408722401</v>
      </c>
    </row>
    <row r="26" spans="1:3" ht="15" customHeight="1">
      <c r="A26" s="68"/>
      <c r="B26" s="71" t="s">
        <v>66</v>
      </c>
      <c r="C26" s="72">
        <v>228674.17388087299</v>
      </c>
    </row>
    <row r="27" spans="1:3" ht="15" customHeight="1">
      <c r="A27" s="68"/>
      <c r="B27" s="73" t="s">
        <v>67</v>
      </c>
      <c r="C27" s="74">
        <v>757659.00370933802</v>
      </c>
    </row>
    <row r="28" spans="1:3" ht="15" customHeight="1">
      <c r="A28" s="68"/>
      <c r="B28" s="71" t="s">
        <v>68</v>
      </c>
      <c r="C28" s="72">
        <v>1179760.2439482401</v>
      </c>
    </row>
    <row r="29" spans="1:3" ht="15" customHeight="1">
      <c r="A29" s="68"/>
      <c r="B29" s="73" t="s">
        <v>69</v>
      </c>
      <c r="C29" s="74">
        <v>353567.297812487</v>
      </c>
    </row>
    <row r="30" spans="1:3" ht="15" customHeight="1">
      <c r="A30" s="68"/>
      <c r="B30" s="71" t="s">
        <v>70</v>
      </c>
      <c r="C30" s="72">
        <v>221934.98684778999</v>
      </c>
    </row>
    <row r="31" spans="1:3" ht="15" customHeight="1">
      <c r="A31" s="68"/>
      <c r="B31" s="73" t="s">
        <v>71</v>
      </c>
      <c r="C31" s="74">
        <v>1990699.45425738</v>
      </c>
    </row>
    <row r="32" spans="1:3" ht="15" customHeight="1">
      <c r="A32" s="68"/>
      <c r="B32" s="71" t="s">
        <v>72</v>
      </c>
      <c r="C32" s="72">
        <v>70601.823157803898</v>
      </c>
    </row>
    <row r="33" spans="1:3" s="51" customFormat="1" ht="18.75" customHeight="1">
      <c r="A33" s="75"/>
      <c r="B33" s="76" t="s">
        <v>73</v>
      </c>
      <c r="C33" s="77">
        <f>SUM(C7:C32)</f>
        <v>10584201.656906737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>
      <c r="A1" s="57" t="str">
        <f>"Wealth "&amp;Info!C31</f>
        <v>Wealth 2009</v>
      </c>
      <c r="B1" s="57"/>
      <c r="C1" s="57"/>
    </row>
    <row r="2" spans="1:5" ht="18.75" customHeight="1">
      <c r="A2" s="78" t="str">
        <f>Info!A4</f>
        <v>Reference year 2014</v>
      </c>
      <c r="B2" s="79"/>
    </row>
    <row r="3" spans="1:5" ht="15.75" customHeight="1">
      <c r="A3" s="80"/>
      <c r="B3" s="81"/>
      <c r="C3" s="82"/>
      <c r="D3" s="20" t="str">
        <f>Info!$C$28</f>
        <v>FA_2014_20130902</v>
      </c>
    </row>
    <row r="4" spans="1:5" s="1" customFormat="1">
      <c r="A4" s="83" t="s">
        <v>23</v>
      </c>
      <c r="B4" s="24" t="s">
        <v>75</v>
      </c>
      <c r="C4" s="24" t="s">
        <v>24</v>
      </c>
      <c r="D4" s="84" t="s">
        <v>25</v>
      </c>
    </row>
    <row r="5" spans="1:5">
      <c r="A5" s="28" t="s">
        <v>32</v>
      </c>
      <c r="B5" s="29"/>
      <c r="C5" s="29"/>
      <c r="D5" s="31" t="s">
        <v>76</v>
      </c>
    </row>
    <row r="6" spans="1:5" ht="20.25" customHeight="1">
      <c r="A6" s="32"/>
      <c r="B6" s="33" t="s">
        <v>77</v>
      </c>
      <c r="C6" s="33" t="s">
        <v>78</v>
      </c>
      <c r="D6" s="34" t="s">
        <v>79</v>
      </c>
      <c r="E6" s="51"/>
    </row>
    <row r="7" spans="1:5">
      <c r="A7" s="37" t="s">
        <v>41</v>
      </c>
      <c r="B7" s="38" t="s">
        <v>42</v>
      </c>
      <c r="C7" s="38" t="s">
        <v>80</v>
      </c>
      <c r="D7" s="85"/>
    </row>
    <row r="8" spans="1:5" s="35" customFormat="1" ht="11.25" customHeight="1">
      <c r="A8" s="86" t="s">
        <v>44</v>
      </c>
      <c r="B8" s="40" t="s">
        <v>45</v>
      </c>
      <c r="C8" s="40"/>
      <c r="D8" s="39" t="s">
        <v>45</v>
      </c>
    </row>
    <row r="9" spans="1:5" ht="15" customHeight="1">
      <c r="A9" s="41" t="s">
        <v>47</v>
      </c>
      <c r="B9" s="87">
        <v>329226602</v>
      </c>
      <c r="C9" s="88">
        <f t="shared" ref="C9:C34" si="0">C$35</f>
        <v>8.0000000000000002E-3</v>
      </c>
      <c r="D9" s="89">
        <f t="shared" ref="D9:D34" si="1">B9*C9</f>
        <v>2633812.8160000001</v>
      </c>
    </row>
    <row r="10" spans="1:5" ht="15" customHeight="1">
      <c r="A10" s="45" t="s">
        <v>48</v>
      </c>
      <c r="B10" s="90">
        <v>145725161.039</v>
      </c>
      <c r="C10" s="91">
        <f t="shared" si="0"/>
        <v>8.0000000000000002E-3</v>
      </c>
      <c r="D10" s="92">
        <f t="shared" si="1"/>
        <v>1165801.288312</v>
      </c>
    </row>
    <row r="11" spans="1:5" ht="15" customHeight="1">
      <c r="A11" s="48" t="s">
        <v>49</v>
      </c>
      <c r="B11" s="93">
        <v>55272729.329709999</v>
      </c>
      <c r="C11" s="94">
        <f t="shared" si="0"/>
        <v>8.0000000000000002E-3</v>
      </c>
      <c r="D11" s="95">
        <f t="shared" si="1"/>
        <v>442181.83463767997</v>
      </c>
    </row>
    <row r="12" spans="1:5" ht="15" customHeight="1">
      <c r="A12" s="45" t="s">
        <v>50</v>
      </c>
      <c r="B12" s="90">
        <v>4145178.42</v>
      </c>
      <c r="C12" s="91">
        <f t="shared" si="0"/>
        <v>8.0000000000000002E-3</v>
      </c>
      <c r="D12" s="92">
        <f t="shared" si="1"/>
        <v>33161.427360000001</v>
      </c>
    </row>
    <row r="13" spans="1:5" ht="15" customHeight="1">
      <c r="A13" s="48" t="s">
        <v>51</v>
      </c>
      <c r="B13" s="93">
        <v>75620484.853</v>
      </c>
      <c r="C13" s="94">
        <f t="shared" si="0"/>
        <v>8.0000000000000002E-3</v>
      </c>
      <c r="D13" s="95">
        <f t="shared" si="1"/>
        <v>604963.87882400001</v>
      </c>
    </row>
    <row r="14" spans="1:5" ht="15" customHeight="1">
      <c r="A14" s="45" t="s">
        <v>52</v>
      </c>
      <c r="B14" s="90">
        <v>6821886.29</v>
      </c>
      <c r="C14" s="91">
        <f t="shared" si="0"/>
        <v>8.0000000000000002E-3</v>
      </c>
      <c r="D14" s="92">
        <f t="shared" si="1"/>
        <v>54575.090320000003</v>
      </c>
    </row>
    <row r="15" spans="1:5" ht="15" customHeight="1">
      <c r="A15" s="48" t="s">
        <v>53</v>
      </c>
      <c r="B15" s="93">
        <v>22369039.969999999</v>
      </c>
      <c r="C15" s="94">
        <f t="shared" si="0"/>
        <v>8.0000000000000002E-3</v>
      </c>
      <c r="D15" s="95">
        <f t="shared" si="1"/>
        <v>178952.31975999998</v>
      </c>
    </row>
    <row r="16" spans="1:5" ht="15" customHeight="1">
      <c r="A16" s="45" t="s">
        <v>54</v>
      </c>
      <c r="B16" s="90">
        <v>5949505.0350000001</v>
      </c>
      <c r="C16" s="91">
        <f t="shared" si="0"/>
        <v>8.0000000000000002E-3</v>
      </c>
      <c r="D16" s="92">
        <f t="shared" si="1"/>
        <v>47596.040280000001</v>
      </c>
    </row>
    <row r="17" spans="1:4" ht="15" customHeight="1">
      <c r="A17" s="48" t="s">
        <v>55</v>
      </c>
      <c r="B17" s="93">
        <v>42808343.517999999</v>
      </c>
      <c r="C17" s="94">
        <f t="shared" si="0"/>
        <v>8.0000000000000002E-3</v>
      </c>
      <c r="D17" s="95">
        <f t="shared" si="1"/>
        <v>342466.74814400001</v>
      </c>
    </row>
    <row r="18" spans="1:4" ht="15" customHeight="1">
      <c r="A18" s="45" t="s">
        <v>56</v>
      </c>
      <c r="B18" s="90">
        <v>24156116.989999998</v>
      </c>
      <c r="C18" s="91">
        <f t="shared" si="0"/>
        <v>8.0000000000000002E-3</v>
      </c>
      <c r="D18" s="92">
        <f t="shared" si="1"/>
        <v>193248.93591999999</v>
      </c>
    </row>
    <row r="19" spans="1:4" ht="15" customHeight="1">
      <c r="A19" s="48" t="s">
        <v>57</v>
      </c>
      <c r="B19" s="93">
        <v>21318698.875</v>
      </c>
      <c r="C19" s="94">
        <f t="shared" si="0"/>
        <v>8.0000000000000002E-3</v>
      </c>
      <c r="D19" s="95">
        <f t="shared" si="1"/>
        <v>170549.59100000001</v>
      </c>
    </row>
    <row r="20" spans="1:4" ht="15" customHeight="1">
      <c r="A20" s="45" t="s">
        <v>58</v>
      </c>
      <c r="B20" s="90">
        <v>45112927.017999999</v>
      </c>
      <c r="C20" s="91">
        <f t="shared" si="0"/>
        <v>8.0000000000000002E-3</v>
      </c>
      <c r="D20" s="92">
        <f t="shared" si="1"/>
        <v>360903.41614400002</v>
      </c>
    </row>
    <row r="21" spans="1:4" ht="15" customHeight="1">
      <c r="A21" s="48" t="s">
        <v>59</v>
      </c>
      <c r="B21" s="93">
        <v>35539895.765000001</v>
      </c>
      <c r="C21" s="94">
        <f t="shared" si="0"/>
        <v>8.0000000000000002E-3</v>
      </c>
      <c r="D21" s="95">
        <f t="shared" si="1"/>
        <v>284319.16612000001</v>
      </c>
    </row>
    <row r="22" spans="1:4" ht="15" customHeight="1">
      <c r="A22" s="45" t="s">
        <v>60</v>
      </c>
      <c r="B22" s="90">
        <v>10546968.297</v>
      </c>
      <c r="C22" s="91">
        <f t="shared" si="0"/>
        <v>8.0000000000000002E-3</v>
      </c>
      <c r="D22" s="92">
        <f t="shared" si="1"/>
        <v>84375.74637600001</v>
      </c>
    </row>
    <row r="23" spans="1:4" ht="15" customHeight="1">
      <c r="A23" s="48" t="s">
        <v>61</v>
      </c>
      <c r="B23" s="93">
        <v>11059285.164999999</v>
      </c>
      <c r="C23" s="94">
        <f t="shared" si="0"/>
        <v>8.0000000000000002E-3</v>
      </c>
      <c r="D23" s="95">
        <f t="shared" si="1"/>
        <v>88474.281319999995</v>
      </c>
    </row>
    <row r="24" spans="1:4" ht="15" customHeight="1">
      <c r="A24" s="45" t="s">
        <v>62</v>
      </c>
      <c r="B24" s="90">
        <v>3654617.8829999999</v>
      </c>
      <c r="C24" s="91">
        <f t="shared" si="0"/>
        <v>8.0000000000000002E-3</v>
      </c>
      <c r="D24" s="92">
        <f t="shared" si="1"/>
        <v>29236.943063999999</v>
      </c>
    </row>
    <row r="25" spans="1:4" ht="15" customHeight="1">
      <c r="A25" s="48" t="s">
        <v>63</v>
      </c>
      <c r="B25" s="93">
        <v>78637871.597000003</v>
      </c>
      <c r="C25" s="94">
        <f t="shared" si="0"/>
        <v>8.0000000000000002E-3</v>
      </c>
      <c r="D25" s="95">
        <f t="shared" si="1"/>
        <v>629102.97277600004</v>
      </c>
    </row>
    <row r="26" spans="1:4" ht="15" customHeight="1">
      <c r="A26" s="45" t="s">
        <v>64</v>
      </c>
      <c r="B26" s="90">
        <v>43361247.938000001</v>
      </c>
      <c r="C26" s="91">
        <f t="shared" si="0"/>
        <v>8.0000000000000002E-3</v>
      </c>
      <c r="D26" s="92">
        <f t="shared" si="1"/>
        <v>346889.983504</v>
      </c>
    </row>
    <row r="27" spans="1:4" ht="15" customHeight="1">
      <c r="A27" s="48" t="s">
        <v>65</v>
      </c>
      <c r="B27" s="93">
        <v>92617823.025000006</v>
      </c>
      <c r="C27" s="94">
        <f t="shared" si="0"/>
        <v>8.0000000000000002E-3</v>
      </c>
      <c r="D27" s="95">
        <f t="shared" si="1"/>
        <v>740942.58420000004</v>
      </c>
    </row>
    <row r="28" spans="1:4" ht="15" customHeight="1">
      <c r="A28" s="45" t="s">
        <v>66</v>
      </c>
      <c r="B28" s="90">
        <v>39731586.399999999</v>
      </c>
      <c r="C28" s="91">
        <f t="shared" si="0"/>
        <v>8.0000000000000002E-3</v>
      </c>
      <c r="D28" s="92">
        <f t="shared" si="1"/>
        <v>317852.6912</v>
      </c>
    </row>
    <row r="29" spans="1:4" ht="15" customHeight="1">
      <c r="A29" s="48" t="s">
        <v>67</v>
      </c>
      <c r="B29" s="93">
        <v>46568875.495999999</v>
      </c>
      <c r="C29" s="94">
        <f t="shared" si="0"/>
        <v>8.0000000000000002E-3</v>
      </c>
      <c r="D29" s="95">
        <f t="shared" si="1"/>
        <v>372551.003968</v>
      </c>
    </row>
    <row r="30" spans="1:4" ht="15" customHeight="1">
      <c r="A30" s="45" t="s">
        <v>68</v>
      </c>
      <c r="B30" s="90">
        <v>108111687.182</v>
      </c>
      <c r="C30" s="91">
        <f t="shared" si="0"/>
        <v>8.0000000000000002E-3</v>
      </c>
      <c r="D30" s="92">
        <f t="shared" si="1"/>
        <v>864893.49745599995</v>
      </c>
    </row>
    <row r="31" spans="1:4" ht="15" customHeight="1">
      <c r="A31" s="48" t="s">
        <v>69</v>
      </c>
      <c r="B31" s="93">
        <v>37678392.137000002</v>
      </c>
      <c r="C31" s="94">
        <f t="shared" si="0"/>
        <v>8.0000000000000002E-3</v>
      </c>
      <c r="D31" s="95">
        <f t="shared" si="1"/>
        <v>301427.13709600002</v>
      </c>
    </row>
    <row r="32" spans="1:4" ht="15" customHeight="1">
      <c r="A32" s="45" t="s">
        <v>70</v>
      </c>
      <c r="B32" s="90">
        <v>15760449.616</v>
      </c>
      <c r="C32" s="91">
        <f t="shared" si="0"/>
        <v>8.0000000000000002E-3</v>
      </c>
      <c r="D32" s="92">
        <f t="shared" si="1"/>
        <v>126083.596928</v>
      </c>
    </row>
    <row r="33" spans="1:4" ht="15" customHeight="1">
      <c r="A33" s="48" t="s">
        <v>71</v>
      </c>
      <c r="B33" s="93">
        <v>79856912.107999995</v>
      </c>
      <c r="C33" s="94">
        <f t="shared" si="0"/>
        <v>8.0000000000000002E-3</v>
      </c>
      <c r="D33" s="95">
        <f t="shared" si="1"/>
        <v>638855.29686400003</v>
      </c>
    </row>
    <row r="34" spans="1:4" ht="15" customHeight="1">
      <c r="A34" s="45" t="s">
        <v>72</v>
      </c>
      <c r="B34" s="90">
        <v>5445148</v>
      </c>
      <c r="C34" s="91">
        <f t="shared" si="0"/>
        <v>8.0000000000000002E-3</v>
      </c>
      <c r="D34" s="92">
        <f t="shared" si="1"/>
        <v>43561.184000000001</v>
      </c>
    </row>
    <row r="35" spans="1:4" s="51" customFormat="1" ht="18.75" customHeight="1">
      <c r="A35" s="96" t="s">
        <v>73</v>
      </c>
      <c r="B35" s="97">
        <f>SUM(B9:B34)</f>
        <v>1387097433.9467101</v>
      </c>
      <c r="C35" s="98">
        <v>8.0000000000000002E-3</v>
      </c>
      <c r="D35" s="99">
        <f>SUM(D9:D34)</f>
        <v>11096779.471573683</v>
      </c>
    </row>
    <row r="37" spans="1:4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1" t="str">
        <f>"Profit of legal entities "&amp;Info!C31</f>
        <v>Profit of legal entities 2009</v>
      </c>
      <c r="B1" s="101"/>
      <c r="D1" s="102"/>
      <c r="E1" s="102"/>
    </row>
    <row r="2" spans="1:7" ht="15.75" customHeight="1">
      <c r="A2" s="103" t="str">
        <f>Info!A4</f>
        <v>Reference year 2014</v>
      </c>
      <c r="B2" s="104"/>
      <c r="C2" s="103"/>
      <c r="D2" s="102"/>
      <c r="E2" s="102"/>
    </row>
    <row r="3" spans="1:7">
      <c r="D3" s="20" t="str">
        <f>Info!$C$28</f>
        <v>FA_2014_20130902</v>
      </c>
      <c r="G3" s="20"/>
    </row>
    <row r="4" spans="1:7" s="21" customFormat="1">
      <c r="A4" s="83" t="s">
        <v>23</v>
      </c>
      <c r="B4" s="24" t="s">
        <v>75</v>
      </c>
      <c r="C4" s="24" t="s">
        <v>24</v>
      </c>
      <c r="D4" s="84" t="s">
        <v>25</v>
      </c>
    </row>
    <row r="5" spans="1:7" s="26" customFormat="1" ht="11.25" customHeight="1">
      <c r="A5" s="28" t="s">
        <v>32</v>
      </c>
      <c r="B5" s="29"/>
      <c r="C5" s="29"/>
      <c r="D5" s="31" t="s">
        <v>81</v>
      </c>
    </row>
    <row r="6" spans="1:7" ht="42.75" customHeight="1">
      <c r="A6" s="105"/>
      <c r="B6" s="106" t="s">
        <v>82</v>
      </c>
      <c r="C6" s="106" t="s">
        <v>83</v>
      </c>
      <c r="D6" s="107" t="s">
        <v>84</v>
      </c>
    </row>
    <row r="7" spans="1:7" s="35" customFormat="1" ht="11.25" customHeight="1">
      <c r="A7" s="37" t="s">
        <v>41</v>
      </c>
      <c r="B7" s="38" t="s">
        <v>42</v>
      </c>
      <c r="C7" s="38" t="s">
        <v>42</v>
      </c>
      <c r="D7" s="108"/>
    </row>
    <row r="8" spans="1:7" s="109" customFormat="1">
      <c r="A8" s="86" t="s">
        <v>44</v>
      </c>
      <c r="B8" s="40" t="s">
        <v>45</v>
      </c>
      <c r="C8" s="40" t="s">
        <v>45</v>
      </c>
      <c r="D8" s="39" t="s">
        <v>45</v>
      </c>
      <c r="F8" s="110" t="s">
        <v>85</v>
      </c>
      <c r="G8" s="111"/>
    </row>
    <row r="9" spans="1:7">
      <c r="A9" s="41" t="s">
        <v>47</v>
      </c>
      <c r="B9" s="42">
        <v>10458082.5</v>
      </c>
      <c r="C9" s="42">
        <v>594843.23109999998</v>
      </c>
      <c r="D9" s="112">
        <f t="shared" ref="D9:D34" si="0">B9+C9</f>
        <v>11052925.7311</v>
      </c>
      <c r="F9" s="113" t="s">
        <v>86</v>
      </c>
      <c r="G9" s="114">
        <v>2.7E-2</v>
      </c>
    </row>
    <row r="10" spans="1:7">
      <c r="A10" s="45" t="s">
        <v>48</v>
      </c>
      <c r="B10" s="46">
        <v>4990344.7</v>
      </c>
      <c r="C10" s="46">
        <v>157786.37779999999</v>
      </c>
      <c r="D10" s="115">
        <f t="shared" si="0"/>
        <v>5148131.0778000001</v>
      </c>
      <c r="F10" s="113" t="s">
        <v>87</v>
      </c>
      <c r="G10" s="114">
        <v>8.7999999999999995E-2</v>
      </c>
    </row>
    <row r="11" spans="1:7">
      <c r="A11" s="48" t="s">
        <v>49</v>
      </c>
      <c r="B11" s="49">
        <v>1695708.1</v>
      </c>
      <c r="C11" s="49">
        <v>151151.45730000001</v>
      </c>
      <c r="D11" s="116">
        <f t="shared" si="0"/>
        <v>1846859.5573</v>
      </c>
      <c r="F11" s="113" t="s">
        <v>88</v>
      </c>
      <c r="G11" s="114">
        <v>0.125</v>
      </c>
    </row>
    <row r="12" spans="1:7">
      <c r="A12" s="45" t="s">
        <v>50</v>
      </c>
      <c r="B12" s="46">
        <v>125540.6</v>
      </c>
      <c r="C12" s="46">
        <v>1250.6303</v>
      </c>
      <c r="D12" s="115">
        <f t="shared" si="0"/>
        <v>126791.23030000001</v>
      </c>
      <c r="F12" s="117" t="s">
        <v>89</v>
      </c>
      <c r="G12" s="118">
        <v>1</v>
      </c>
    </row>
    <row r="13" spans="1:7">
      <c r="A13" s="48" t="s">
        <v>51</v>
      </c>
      <c r="B13" s="49">
        <v>829728.1</v>
      </c>
      <c r="C13" s="49">
        <v>183794.74650000001</v>
      </c>
      <c r="D13" s="116">
        <f t="shared" si="0"/>
        <v>1013522.8465</v>
      </c>
    </row>
    <row r="14" spans="1:7">
      <c r="A14" s="45" t="s">
        <v>52</v>
      </c>
      <c r="B14" s="46">
        <v>192141.2</v>
      </c>
      <c r="C14" s="46">
        <v>4318.6364999999996</v>
      </c>
      <c r="D14" s="115">
        <f t="shared" si="0"/>
        <v>196459.8365</v>
      </c>
    </row>
    <row r="15" spans="1:7">
      <c r="A15" s="48" t="s">
        <v>53</v>
      </c>
      <c r="B15" s="49">
        <v>183847</v>
      </c>
      <c r="C15" s="49">
        <v>16862.832699999999</v>
      </c>
      <c r="D15" s="116">
        <f t="shared" si="0"/>
        <v>200709.8327</v>
      </c>
    </row>
    <row r="16" spans="1:7">
      <c r="A16" s="45" t="s">
        <v>54</v>
      </c>
      <c r="B16" s="46">
        <v>125168.8</v>
      </c>
      <c r="C16" s="46">
        <v>14513.5867</v>
      </c>
      <c r="D16" s="115">
        <f t="shared" si="0"/>
        <v>139682.3867</v>
      </c>
    </row>
    <row r="17" spans="1:4">
      <c r="A17" s="48" t="s">
        <v>55</v>
      </c>
      <c r="B17" s="49">
        <v>1899608.2</v>
      </c>
      <c r="C17" s="49">
        <v>1138811.3118</v>
      </c>
      <c r="D17" s="116">
        <f t="shared" si="0"/>
        <v>3038419.5118</v>
      </c>
    </row>
    <row r="18" spans="1:4">
      <c r="A18" s="45" t="s">
        <v>56</v>
      </c>
      <c r="B18" s="46">
        <v>1530843</v>
      </c>
      <c r="C18" s="46">
        <v>346781.59909999999</v>
      </c>
      <c r="D18" s="115">
        <f t="shared" si="0"/>
        <v>1877624.5991</v>
      </c>
    </row>
    <row r="19" spans="1:4">
      <c r="A19" s="48" t="s">
        <v>57</v>
      </c>
      <c r="B19" s="49">
        <v>1269617.3</v>
      </c>
      <c r="C19" s="49">
        <v>15812.0412</v>
      </c>
      <c r="D19" s="116">
        <f t="shared" si="0"/>
        <v>1285429.3412000001</v>
      </c>
    </row>
    <row r="20" spans="1:4">
      <c r="A20" s="45" t="s">
        <v>58</v>
      </c>
      <c r="B20" s="46">
        <v>1567442</v>
      </c>
      <c r="C20" s="46">
        <v>1765493.4898999999</v>
      </c>
      <c r="D20" s="115">
        <f t="shared" si="0"/>
        <v>3332935.4898999999</v>
      </c>
    </row>
    <row r="21" spans="1:4">
      <c r="A21" s="48" t="s">
        <v>59</v>
      </c>
      <c r="B21" s="49">
        <v>1145974.7</v>
      </c>
      <c r="C21" s="49">
        <v>261274.26</v>
      </c>
      <c r="D21" s="116">
        <f t="shared" si="0"/>
        <v>1407248.96</v>
      </c>
    </row>
    <row r="22" spans="1:4">
      <c r="A22" s="45" t="s">
        <v>60</v>
      </c>
      <c r="B22" s="46">
        <v>702173.4</v>
      </c>
      <c r="C22" s="46">
        <v>245823.6121</v>
      </c>
      <c r="D22" s="115">
        <f t="shared" si="0"/>
        <v>947997.01210000005</v>
      </c>
    </row>
    <row r="23" spans="1:4">
      <c r="A23" s="48" t="s">
        <v>61</v>
      </c>
      <c r="B23" s="49">
        <v>299230.3</v>
      </c>
      <c r="C23" s="49">
        <v>7919.2749999999996</v>
      </c>
      <c r="D23" s="116">
        <f t="shared" si="0"/>
        <v>307149.57500000001</v>
      </c>
    </row>
    <row r="24" spans="1:4">
      <c r="A24" s="45" t="s">
        <v>62</v>
      </c>
      <c r="B24" s="46">
        <v>65920.2</v>
      </c>
      <c r="C24" s="46">
        <v>8098.4220999999998</v>
      </c>
      <c r="D24" s="115">
        <f t="shared" si="0"/>
        <v>74018.622099999993</v>
      </c>
    </row>
    <row r="25" spans="1:4">
      <c r="A25" s="48" t="s">
        <v>63</v>
      </c>
      <c r="B25" s="49">
        <v>2590573.9</v>
      </c>
      <c r="C25" s="49">
        <v>332399.01909999998</v>
      </c>
      <c r="D25" s="116">
        <f t="shared" si="0"/>
        <v>2922972.9191000001</v>
      </c>
    </row>
    <row r="26" spans="1:4">
      <c r="A26" s="45" t="s">
        <v>64</v>
      </c>
      <c r="B26" s="46">
        <v>754454.2</v>
      </c>
      <c r="C26" s="46">
        <v>36326.154000000002</v>
      </c>
      <c r="D26" s="115">
        <f t="shared" si="0"/>
        <v>790780.35399999993</v>
      </c>
    </row>
    <row r="27" spans="1:4">
      <c r="A27" s="48" t="s">
        <v>65</v>
      </c>
      <c r="B27" s="49">
        <v>3781144.3</v>
      </c>
      <c r="C27" s="49">
        <v>33462.765099999997</v>
      </c>
      <c r="D27" s="116">
        <f t="shared" si="0"/>
        <v>3814607.0650999998</v>
      </c>
    </row>
    <row r="28" spans="1:4">
      <c r="A28" s="45" t="s">
        <v>66</v>
      </c>
      <c r="B28" s="46">
        <v>1069869.6000000001</v>
      </c>
      <c r="C28" s="46">
        <v>14838.279399999999</v>
      </c>
      <c r="D28" s="115">
        <f t="shared" si="0"/>
        <v>1084707.8794</v>
      </c>
    </row>
    <row r="29" spans="1:4">
      <c r="A29" s="48" t="s">
        <v>67</v>
      </c>
      <c r="B29" s="49">
        <v>2627288</v>
      </c>
      <c r="C29" s="49">
        <v>310786.35519999999</v>
      </c>
      <c r="D29" s="116">
        <f t="shared" si="0"/>
        <v>2938074.3552000001</v>
      </c>
    </row>
    <row r="30" spans="1:4">
      <c r="A30" s="45" t="s">
        <v>68</v>
      </c>
      <c r="B30" s="46">
        <v>4031372.3</v>
      </c>
      <c r="C30" s="46">
        <v>2458939.8075000001</v>
      </c>
      <c r="D30" s="115">
        <f t="shared" si="0"/>
        <v>6490312.1074999999</v>
      </c>
    </row>
    <row r="31" spans="1:4">
      <c r="A31" s="48" t="s">
        <v>69</v>
      </c>
      <c r="B31" s="49">
        <v>1050098</v>
      </c>
      <c r="C31" s="49">
        <v>4116.6235999999999</v>
      </c>
      <c r="D31" s="116">
        <f t="shared" si="0"/>
        <v>1054214.6236</v>
      </c>
    </row>
    <row r="32" spans="1:4">
      <c r="A32" s="45" t="s">
        <v>70</v>
      </c>
      <c r="B32" s="46">
        <v>944073</v>
      </c>
      <c r="C32" s="46">
        <v>353548.13640000002</v>
      </c>
      <c r="D32" s="115">
        <f t="shared" si="0"/>
        <v>1297621.1364</v>
      </c>
    </row>
    <row r="33" spans="1:6">
      <c r="A33" s="48" t="s">
        <v>71</v>
      </c>
      <c r="B33" s="49">
        <v>3735597.5</v>
      </c>
      <c r="C33" s="49">
        <v>1203779.9203999999</v>
      </c>
      <c r="D33" s="116">
        <f t="shared" si="0"/>
        <v>4939377.4204000002</v>
      </c>
    </row>
    <row r="34" spans="1:6">
      <c r="A34" s="119" t="s">
        <v>72</v>
      </c>
      <c r="B34" s="46">
        <v>250279.7</v>
      </c>
      <c r="C34" s="46">
        <v>8930.5874000000003</v>
      </c>
      <c r="D34" s="115">
        <f t="shared" si="0"/>
        <v>259210.2874</v>
      </c>
    </row>
    <row r="35" spans="1:6" s="51" customFormat="1">
      <c r="A35" s="53" t="s">
        <v>73</v>
      </c>
      <c r="B35" s="120">
        <f>SUM(B9:B34)</f>
        <v>47916120.600000001</v>
      </c>
      <c r="C35" s="120">
        <f>SUM(C9:C34)</f>
        <v>9671663.1581999995</v>
      </c>
      <c r="D35" s="55">
        <f>SUM(D9:D34)</f>
        <v>57587783.758200005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>
      <c r="B1" s="16" t="str">
        <f>"Tax repartition "&amp;Info!C31</f>
        <v>Tax repartition 2009</v>
      </c>
      <c r="D1" s="17"/>
      <c r="E1" s="18" t="str">
        <f>Info!A4</f>
        <v>Reference year 2014</v>
      </c>
      <c r="I1" s="20" t="str">
        <f>Info!$C$28</f>
        <v>FA_2014_20130902</v>
      </c>
    </row>
    <row r="2" spans="1:9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9" s="1" customFormat="1">
      <c r="A3" s="27"/>
      <c r="B3" s="28" t="s">
        <v>32</v>
      </c>
      <c r="C3" s="29"/>
      <c r="D3" s="29"/>
      <c r="E3" s="29" t="s">
        <v>90</v>
      </c>
      <c r="F3" s="29"/>
      <c r="G3" s="29"/>
      <c r="H3" s="29" t="s">
        <v>91</v>
      </c>
      <c r="I3" s="121" t="s">
        <v>92</v>
      </c>
    </row>
    <row r="4" spans="1:9" ht="40.5" customHeight="1">
      <c r="B4" s="32"/>
      <c r="C4" s="33" t="s">
        <v>93</v>
      </c>
      <c r="D4" s="33" t="s">
        <v>94</v>
      </c>
      <c r="E4" s="33" t="s">
        <v>95</v>
      </c>
      <c r="F4" s="33" t="s">
        <v>96</v>
      </c>
      <c r="G4" s="33" t="s">
        <v>97</v>
      </c>
      <c r="H4" s="33" t="s">
        <v>98</v>
      </c>
      <c r="I4" s="34" t="s">
        <v>99</v>
      </c>
    </row>
    <row r="5" spans="1:9">
      <c r="A5" s="122"/>
      <c r="B5" s="123" t="s">
        <v>41</v>
      </c>
      <c r="C5" s="38" t="s">
        <v>42</v>
      </c>
      <c r="D5" s="38" t="s">
        <v>42</v>
      </c>
      <c r="E5" s="38"/>
      <c r="F5" s="38" t="s">
        <v>42</v>
      </c>
      <c r="G5" s="38" t="s">
        <v>100</v>
      </c>
      <c r="H5" s="38"/>
      <c r="I5" s="85"/>
    </row>
    <row r="6" spans="1:9" s="35" customFormat="1" ht="11.25" customHeight="1">
      <c r="A6" s="36"/>
      <c r="B6" s="37" t="s">
        <v>44</v>
      </c>
      <c r="C6" s="40" t="s">
        <v>45</v>
      </c>
      <c r="D6" s="40" t="s">
        <v>45</v>
      </c>
      <c r="E6" s="40" t="s">
        <v>45</v>
      </c>
      <c r="F6" s="40" t="s">
        <v>45</v>
      </c>
      <c r="G6" s="40" t="s">
        <v>45</v>
      </c>
      <c r="H6" s="40"/>
      <c r="I6" s="39" t="s">
        <v>45</v>
      </c>
    </row>
    <row r="7" spans="1:9">
      <c r="B7" s="41" t="s">
        <v>47</v>
      </c>
      <c r="C7" s="42">
        <v>76046.195000000007</v>
      </c>
      <c r="D7" s="42">
        <v>21842.775259999999</v>
      </c>
      <c r="E7" s="124">
        <f t="shared" ref="E7:E32" si="0">D7-C7</f>
        <v>-54203.419740000012</v>
      </c>
      <c r="F7" s="42">
        <v>3565792.9376867502</v>
      </c>
      <c r="G7" s="124">
        <f>PI!J7+ITS!C7+LE!D9</f>
        <v>46968391.468158156</v>
      </c>
      <c r="H7" s="125">
        <f t="shared" ref="H7:H33" si="1">G7/F7</f>
        <v>13.171934626868191</v>
      </c>
      <c r="I7" s="126">
        <f t="shared" ref="I7:I32" si="2">E7*H7</f>
        <v>-713963.90136797703</v>
      </c>
    </row>
    <row r="8" spans="1:9">
      <c r="B8" s="45" t="s">
        <v>48</v>
      </c>
      <c r="C8" s="46">
        <v>15641.35</v>
      </c>
      <c r="D8" s="46">
        <v>13689.05265</v>
      </c>
      <c r="E8" s="127">
        <f t="shared" si="0"/>
        <v>-1952.2973500000007</v>
      </c>
      <c r="F8" s="46">
        <v>1143057.1422891601</v>
      </c>
      <c r="G8" s="127">
        <f>PI!J8+ITS!C8+LE!D10</f>
        <v>21296713.973673992</v>
      </c>
      <c r="H8" s="128">
        <f t="shared" si="1"/>
        <v>18.631364247480942</v>
      </c>
      <c r="I8" s="129">
        <f t="shared" si="2"/>
        <v>-36373.963047241799</v>
      </c>
    </row>
    <row r="9" spans="1:9">
      <c r="B9" s="48" t="s">
        <v>49</v>
      </c>
      <c r="C9" s="49">
        <v>3622.5360000000001</v>
      </c>
      <c r="D9" s="49">
        <v>5937.4472500000002</v>
      </c>
      <c r="E9" s="130">
        <f t="shared" si="0"/>
        <v>2314.9112500000001</v>
      </c>
      <c r="F9" s="49">
        <v>531300.67361445795</v>
      </c>
      <c r="G9" s="130">
        <f>PI!J9+ITS!C9+LE!D11</f>
        <v>8430144.8689061292</v>
      </c>
      <c r="H9" s="131">
        <f t="shared" si="1"/>
        <v>15.866994505306279</v>
      </c>
      <c r="I9" s="132">
        <f t="shared" si="2"/>
        <v>36730.68408402169</v>
      </c>
    </row>
    <row r="10" spans="1:9">
      <c r="B10" s="45" t="s">
        <v>50</v>
      </c>
      <c r="C10" s="46">
        <v>91.274450000000002</v>
      </c>
      <c r="D10" s="46">
        <v>318.28625</v>
      </c>
      <c r="E10" s="127">
        <f t="shared" si="0"/>
        <v>227.01179999999999</v>
      </c>
      <c r="F10" s="46">
        <v>32782.639759036101</v>
      </c>
      <c r="G10" s="127">
        <f>PI!J10+ITS!C10+LE!D12</f>
        <v>608613.4314130625</v>
      </c>
      <c r="H10" s="128">
        <f t="shared" si="1"/>
        <v>18.565113605450467</v>
      </c>
      <c r="I10" s="129">
        <f t="shared" si="2"/>
        <v>4214.4998567778002</v>
      </c>
    </row>
    <row r="11" spans="1:9">
      <c r="B11" s="48" t="s">
        <v>51</v>
      </c>
      <c r="C11" s="49">
        <v>2304.3076500000002</v>
      </c>
      <c r="D11" s="49">
        <v>1661.9266500000001</v>
      </c>
      <c r="E11" s="130">
        <f t="shared" si="0"/>
        <v>-642.38100000000009</v>
      </c>
      <c r="F11" s="49">
        <v>635285.35819277097</v>
      </c>
      <c r="G11" s="130">
        <f>PI!J11+ITS!C11+LE!D13</f>
        <v>6472071.5977635197</v>
      </c>
      <c r="H11" s="131">
        <f t="shared" si="1"/>
        <v>10.187660575359324</v>
      </c>
      <c r="I11" s="132">
        <f t="shared" si="2"/>
        <v>-6544.3595880598987</v>
      </c>
    </row>
    <row r="12" spans="1:9">
      <c r="B12" s="45" t="s">
        <v>52</v>
      </c>
      <c r="C12" s="46">
        <v>309.19600000000003</v>
      </c>
      <c r="D12" s="46">
        <v>331.78415000000001</v>
      </c>
      <c r="E12" s="127">
        <f t="shared" si="0"/>
        <v>22.588149999999985</v>
      </c>
      <c r="F12" s="46">
        <v>49362.1509156627</v>
      </c>
      <c r="G12" s="127">
        <f>PI!J12+ITS!C12+LE!D14</f>
        <v>838288.02106418507</v>
      </c>
      <c r="H12" s="128">
        <f t="shared" si="1"/>
        <v>16.982404646354151</v>
      </c>
      <c r="I12" s="129">
        <f t="shared" si="2"/>
        <v>383.60110351254428</v>
      </c>
    </row>
    <row r="13" spans="1:9">
      <c r="B13" s="48" t="s">
        <v>53</v>
      </c>
      <c r="C13" s="49">
        <v>646.76800000000003</v>
      </c>
      <c r="D13" s="49">
        <v>860.37300000000005</v>
      </c>
      <c r="E13" s="130">
        <f t="shared" si="0"/>
        <v>213.60500000000002</v>
      </c>
      <c r="F13" s="49">
        <v>117181.857710843</v>
      </c>
      <c r="G13" s="130">
        <f>PI!J13+ITS!C13+LE!D15</f>
        <v>1363051.9705351961</v>
      </c>
      <c r="H13" s="131">
        <f t="shared" si="1"/>
        <v>11.631936864310958</v>
      </c>
      <c r="I13" s="132">
        <f t="shared" si="2"/>
        <v>2484.6398739011424</v>
      </c>
    </row>
    <row r="14" spans="1:9">
      <c r="B14" s="45" t="s">
        <v>54</v>
      </c>
      <c r="C14" s="46">
        <v>319.43299999999999</v>
      </c>
      <c r="D14" s="46">
        <v>559.47945000000004</v>
      </c>
      <c r="E14" s="127">
        <f t="shared" si="0"/>
        <v>240.04645000000005</v>
      </c>
      <c r="F14" s="46">
        <v>39096.588373494</v>
      </c>
      <c r="G14" s="127">
        <f>PI!J14+ITS!C14+LE!D16</f>
        <v>710080.44477601617</v>
      </c>
      <c r="H14" s="128">
        <f t="shared" si="1"/>
        <v>18.1622099092775</v>
      </c>
      <c r="I14" s="129">
        <f t="shared" si="2"/>
        <v>4359.7740128768874</v>
      </c>
    </row>
    <row r="15" spans="1:9">
      <c r="B15" s="48" t="s">
        <v>55</v>
      </c>
      <c r="C15" s="49">
        <v>2764.7089999999998</v>
      </c>
      <c r="D15" s="49">
        <v>4508.1775500000003</v>
      </c>
      <c r="E15" s="130">
        <f t="shared" si="0"/>
        <v>1743.4685500000005</v>
      </c>
      <c r="F15" s="49">
        <v>1356540.76313253</v>
      </c>
      <c r="G15" s="130">
        <f>PI!J15+ITS!C15+LE!D17</f>
        <v>7760268.5456951614</v>
      </c>
      <c r="H15" s="131">
        <f t="shared" si="1"/>
        <v>5.720630560172121</v>
      </c>
      <c r="I15" s="132">
        <f t="shared" si="2"/>
        <v>9973.7394678289784</v>
      </c>
    </row>
    <row r="16" spans="1:9">
      <c r="B16" s="45" t="s">
        <v>56</v>
      </c>
      <c r="C16" s="46">
        <v>3207.5940000000001</v>
      </c>
      <c r="D16" s="46">
        <v>2934.5160000000001</v>
      </c>
      <c r="E16" s="127">
        <f t="shared" si="0"/>
        <v>-273.07799999999997</v>
      </c>
      <c r="F16" s="46">
        <v>391269.19920481899</v>
      </c>
      <c r="G16" s="127">
        <f>PI!J16+ITS!C16+LE!D18</f>
        <v>6333330.8275418747</v>
      </c>
      <c r="H16" s="128">
        <f t="shared" si="1"/>
        <v>16.186632733711669</v>
      </c>
      <c r="I16" s="129">
        <f t="shared" si="2"/>
        <v>-4420.2132936565149</v>
      </c>
    </row>
    <row r="17" spans="2:9">
      <c r="B17" s="48" t="s">
        <v>57</v>
      </c>
      <c r="C17" s="49">
        <v>5956.5037000000002</v>
      </c>
      <c r="D17" s="49">
        <v>6496.3384500000002</v>
      </c>
      <c r="E17" s="130">
        <f t="shared" si="0"/>
        <v>539.83474999999999</v>
      </c>
      <c r="F17" s="49">
        <v>299786.56166265102</v>
      </c>
      <c r="G17" s="130">
        <f>PI!J17+ITS!C17+LE!D19</f>
        <v>5889795.2409597114</v>
      </c>
      <c r="H17" s="131">
        <f t="shared" si="1"/>
        <v>19.64662861568652</v>
      </c>
      <c r="I17" s="132">
        <f t="shared" si="2"/>
        <v>10605.932847091979</v>
      </c>
    </row>
    <row r="18" spans="2:9">
      <c r="B18" s="45" t="s">
        <v>58</v>
      </c>
      <c r="C18" s="46">
        <v>17931.22235</v>
      </c>
      <c r="D18" s="46">
        <v>14592.97105</v>
      </c>
      <c r="E18" s="127">
        <f t="shared" si="0"/>
        <v>-3338.2512999999999</v>
      </c>
      <c r="F18" s="46">
        <v>1173570.12968675</v>
      </c>
      <c r="G18" s="127">
        <f>PI!J18+ITS!C18+LE!D20</f>
        <v>8384612.1258594897</v>
      </c>
      <c r="H18" s="128">
        <f t="shared" si="1"/>
        <v>7.1445343688983591</v>
      </c>
      <c r="I18" s="129">
        <f t="shared" si="2"/>
        <v>-23850.251144869628</v>
      </c>
    </row>
    <row r="19" spans="2:9">
      <c r="B19" s="48" t="s">
        <v>59</v>
      </c>
      <c r="C19" s="49">
        <v>6105.5370000000003</v>
      </c>
      <c r="D19" s="49">
        <v>4167.9439000000002</v>
      </c>
      <c r="E19" s="130">
        <f t="shared" si="0"/>
        <v>-1937.5931</v>
      </c>
      <c r="F19" s="49">
        <v>527903.61445783102</v>
      </c>
      <c r="G19" s="130">
        <f>PI!J19+ITS!C19+LE!D21</f>
        <v>8161687.3010402797</v>
      </c>
      <c r="H19" s="131">
        <f t="shared" si="1"/>
        <v>15.460563401185494</v>
      </c>
      <c r="I19" s="132">
        <f t="shared" si="2"/>
        <v>-29956.280968249546</v>
      </c>
    </row>
    <row r="20" spans="2:9">
      <c r="B20" s="45" t="s">
        <v>60</v>
      </c>
      <c r="C20" s="46">
        <v>790.83339999999998</v>
      </c>
      <c r="D20" s="46">
        <v>2002.1108999999999</v>
      </c>
      <c r="E20" s="127">
        <f t="shared" si="0"/>
        <v>1211.2774999999999</v>
      </c>
      <c r="F20" s="46">
        <v>286953.24198795197</v>
      </c>
      <c r="G20" s="127">
        <f>PI!J20+ITS!C20+LE!D22</f>
        <v>2327964.3359931312</v>
      </c>
      <c r="H20" s="128">
        <f t="shared" si="1"/>
        <v>8.1126957126027985</v>
      </c>
      <c r="I20" s="129">
        <f t="shared" si="2"/>
        <v>9826.7257810222363</v>
      </c>
    </row>
    <row r="21" spans="2:9">
      <c r="B21" s="48" t="s">
        <v>61</v>
      </c>
      <c r="C21" s="49">
        <v>998.88419999999996</v>
      </c>
      <c r="D21" s="49">
        <v>975.73215000000005</v>
      </c>
      <c r="E21" s="130">
        <f t="shared" si="0"/>
        <v>-23.152049999999917</v>
      </c>
      <c r="F21" s="49">
        <v>75315.104024096407</v>
      </c>
      <c r="G21" s="130">
        <f>PI!J21+ITS!C21+LE!D23</f>
        <v>1272762.4600631492</v>
      </c>
      <c r="H21" s="131">
        <f t="shared" si="1"/>
        <v>16.899166197207137</v>
      </c>
      <c r="I21" s="132">
        <f t="shared" si="2"/>
        <v>-391.2503407560481</v>
      </c>
    </row>
    <row r="22" spans="2:9">
      <c r="B22" s="45" t="s">
        <v>62</v>
      </c>
      <c r="C22" s="46">
        <v>200.666</v>
      </c>
      <c r="D22" s="46">
        <v>154.79535000000001</v>
      </c>
      <c r="E22" s="127">
        <f t="shared" si="0"/>
        <v>-45.870649999999983</v>
      </c>
      <c r="F22" s="46">
        <v>23061.366325301198</v>
      </c>
      <c r="G22" s="127">
        <f>PI!J22+ITS!C22+LE!D24</f>
        <v>374439.14127674623</v>
      </c>
      <c r="H22" s="128">
        <f t="shared" si="1"/>
        <v>16.236641662724889</v>
      </c>
      <c r="I22" s="129">
        <f t="shared" si="2"/>
        <v>-744.7853068862712</v>
      </c>
    </row>
    <row r="23" spans="2:9">
      <c r="B23" s="48" t="s">
        <v>63</v>
      </c>
      <c r="C23" s="49">
        <v>6105.7979999999998</v>
      </c>
      <c r="D23" s="49">
        <v>8126.0140499999998</v>
      </c>
      <c r="E23" s="130">
        <f t="shared" si="0"/>
        <v>2020.21605</v>
      </c>
      <c r="F23" s="49">
        <v>651121.85481927695</v>
      </c>
      <c r="G23" s="130">
        <f>PI!J23+ITS!C23+LE!D25</f>
        <v>10753971.907872524</v>
      </c>
      <c r="H23" s="131">
        <f t="shared" si="1"/>
        <v>16.516066583047436</v>
      </c>
      <c r="I23" s="132">
        <f t="shared" si="2"/>
        <v>33366.022793941091</v>
      </c>
    </row>
    <row r="24" spans="2:9">
      <c r="B24" s="45" t="s">
        <v>64</v>
      </c>
      <c r="C24" s="46">
        <v>1356.9880000000001</v>
      </c>
      <c r="D24" s="46">
        <v>7312.3319499999998</v>
      </c>
      <c r="E24" s="127">
        <f t="shared" si="0"/>
        <v>5955.3439499999995</v>
      </c>
      <c r="F24" s="46">
        <v>280349.01302409603</v>
      </c>
      <c r="G24" s="127">
        <f>PI!J24+ITS!C24+LE!D26</f>
        <v>4461068.6498132749</v>
      </c>
      <c r="H24" s="128">
        <f t="shared" si="1"/>
        <v>15.912553433636827</v>
      </c>
      <c r="I24" s="129">
        <f t="shared" si="2"/>
        <v>94764.728820060802</v>
      </c>
    </row>
    <row r="25" spans="2:9">
      <c r="B25" s="48" t="s">
        <v>65</v>
      </c>
      <c r="C25" s="49">
        <v>13565.001099999999</v>
      </c>
      <c r="D25" s="49">
        <v>12512.060149999999</v>
      </c>
      <c r="E25" s="130">
        <f t="shared" si="0"/>
        <v>-1052.9409500000002</v>
      </c>
      <c r="F25" s="49">
        <v>856614.36102409603</v>
      </c>
      <c r="G25" s="130">
        <f>PI!J25+ITS!C25+LE!D27</f>
        <v>15713194.009187223</v>
      </c>
      <c r="H25" s="131">
        <f t="shared" si="1"/>
        <v>18.343369810426541</v>
      </c>
      <c r="I25" s="132">
        <f t="shared" si="2"/>
        <v>-19314.485234391846</v>
      </c>
    </row>
    <row r="26" spans="2:9">
      <c r="B26" s="45" t="s">
        <v>66</v>
      </c>
      <c r="C26" s="46">
        <v>1875.894</v>
      </c>
      <c r="D26" s="46">
        <v>2753.56185</v>
      </c>
      <c r="E26" s="127">
        <f t="shared" si="0"/>
        <v>877.66785000000004</v>
      </c>
      <c r="F26" s="46">
        <v>306776.21000000002</v>
      </c>
      <c r="G26" s="127">
        <f>PI!J26+ITS!C26+LE!D28</f>
        <v>5387607.0532808732</v>
      </c>
      <c r="H26" s="128">
        <f t="shared" si="1"/>
        <v>17.562010604671311</v>
      </c>
      <c r="I26" s="129">
        <f t="shared" si="2"/>
        <v>15413.61208907907</v>
      </c>
    </row>
    <row r="27" spans="2:9">
      <c r="B27" s="48" t="s">
        <v>67</v>
      </c>
      <c r="C27" s="49">
        <v>1562.0408</v>
      </c>
      <c r="D27" s="49">
        <v>13891.15105</v>
      </c>
      <c r="E27" s="130">
        <f t="shared" si="0"/>
        <v>12329.11025</v>
      </c>
      <c r="F27" s="49">
        <v>658983.09148192802</v>
      </c>
      <c r="G27" s="130">
        <f>PI!J27+ITS!C27+LE!D29</f>
        <v>9930100.6589093395</v>
      </c>
      <c r="H27" s="131">
        <f t="shared" si="1"/>
        <v>15.068824659185756</v>
      </c>
      <c r="I27" s="132">
        <f t="shared" si="2"/>
        <v>185785.20056101985</v>
      </c>
    </row>
    <row r="28" spans="2:9">
      <c r="B28" s="45" t="s">
        <v>68</v>
      </c>
      <c r="C28" s="46">
        <v>7327.0259999999998</v>
      </c>
      <c r="D28" s="46">
        <v>15499.9072</v>
      </c>
      <c r="E28" s="127">
        <f t="shared" si="0"/>
        <v>8172.8811999999998</v>
      </c>
      <c r="F28" s="46">
        <v>1979535.6508180699</v>
      </c>
      <c r="G28" s="127">
        <f>PI!J28+ITS!C28+LE!D30</f>
        <v>22366270.051448241</v>
      </c>
      <c r="H28" s="128">
        <f t="shared" si="1"/>
        <v>11.29874576505105</v>
      </c>
      <c r="I28" s="129">
        <f t="shared" si="2"/>
        <v>92343.30684676535</v>
      </c>
    </row>
    <row r="29" spans="2:9">
      <c r="B29" s="48" t="s">
        <v>69</v>
      </c>
      <c r="C29" s="49">
        <v>910</v>
      </c>
      <c r="D29" s="49">
        <v>6910.8434999999999</v>
      </c>
      <c r="E29" s="130">
        <f t="shared" si="0"/>
        <v>6000.8434999999999</v>
      </c>
      <c r="F29" s="49">
        <v>307172.51837349398</v>
      </c>
      <c r="G29" s="130">
        <f>PI!J29+ITS!C29+LE!D31</f>
        <v>6077164.7214124873</v>
      </c>
      <c r="H29" s="131">
        <f t="shared" si="1"/>
        <v>19.784207108082519</v>
      </c>
      <c r="I29" s="132">
        <f t="shared" si="2"/>
        <v>118721.93062719078</v>
      </c>
    </row>
    <row r="30" spans="2:9">
      <c r="B30" s="45" t="s">
        <v>70</v>
      </c>
      <c r="C30" s="46">
        <v>1195.671</v>
      </c>
      <c r="D30" s="46">
        <v>5788.3225499999999</v>
      </c>
      <c r="E30" s="127">
        <f t="shared" si="0"/>
        <v>4592.6515499999996</v>
      </c>
      <c r="F30" s="46">
        <v>247596.32579518101</v>
      </c>
      <c r="G30" s="127">
        <f>PI!J30+ITS!C30+LE!D32</f>
        <v>4242714.0232477896</v>
      </c>
      <c r="H30" s="128">
        <f t="shared" si="1"/>
        <v>17.135609785895966</v>
      </c>
      <c r="I30" s="129">
        <f t="shared" si="2"/>
        <v>78697.884843390275</v>
      </c>
    </row>
    <row r="31" spans="2:9">
      <c r="B31" s="48" t="s">
        <v>71</v>
      </c>
      <c r="C31" s="49">
        <v>6184.76361</v>
      </c>
      <c r="D31" s="49">
        <v>22634.633999999998</v>
      </c>
      <c r="E31" s="130">
        <f t="shared" si="0"/>
        <v>16449.870389999996</v>
      </c>
      <c r="F31" s="49">
        <v>2428303.9056385499</v>
      </c>
      <c r="G31" s="130">
        <f>PI!J31+ITS!C31+LE!D33</f>
        <v>19208355.874657381</v>
      </c>
      <c r="H31" s="131">
        <f t="shared" si="1"/>
        <v>7.9101943665516314</v>
      </c>
      <c r="I31" s="132">
        <f t="shared" si="2"/>
        <v>130121.67208948245</v>
      </c>
    </row>
    <row r="32" spans="2:9">
      <c r="B32" s="45" t="s">
        <v>72</v>
      </c>
      <c r="C32" s="46">
        <v>328.96069999999997</v>
      </c>
      <c r="D32" s="46">
        <v>886.61665000000005</v>
      </c>
      <c r="E32" s="127">
        <f t="shared" si="0"/>
        <v>557.65595000000008</v>
      </c>
      <c r="F32" s="46">
        <v>70014.205361445798</v>
      </c>
      <c r="G32" s="127">
        <f>PI!J32+ITS!C32+LE!D34</f>
        <v>1221081.3105578038</v>
      </c>
      <c r="H32" s="128">
        <f t="shared" si="1"/>
        <v>17.440479460618253</v>
      </c>
      <c r="I32" s="129">
        <f t="shared" si="2"/>
        <v>9725.7871420665615</v>
      </c>
    </row>
    <row r="33" spans="1:9" s="51" customFormat="1">
      <c r="A33" s="52"/>
      <c r="B33" s="53" t="s">
        <v>73</v>
      </c>
      <c r="C33" s="54">
        <f>SUM(C7:C32)</f>
        <v>177349.15296000001</v>
      </c>
      <c r="D33" s="54">
        <f>SUM(D7:D32)</f>
        <v>177349.15296000001</v>
      </c>
      <c r="E33" s="54">
        <f>SUM(E7:E32)</f>
        <v>-1.8417267710901797E-11</v>
      </c>
      <c r="F33" s="54">
        <f>SUM(F7:F32)</f>
        <v>18034726.465360243</v>
      </c>
      <c r="G33" s="54">
        <f>SUM(G7:G32)</f>
        <v>226553744.01510671</v>
      </c>
      <c r="H33" s="133">
        <f t="shared" si="1"/>
        <v>12.562083736077408</v>
      </c>
      <c r="I33" s="55">
        <f>SUM(I7:I32)</f>
        <v>1960.2525479410106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>
      <c r="A1" s="15"/>
      <c r="B1" s="134" t="str">
        <f>"Total ATB "&amp;Info!C31</f>
        <v>Total ATB 2009</v>
      </c>
      <c r="C1" s="134"/>
      <c r="D1" s="135" t="str">
        <f>Info!A4</f>
        <v>Reference year 2014</v>
      </c>
      <c r="E1" s="135"/>
      <c r="H1" s="20" t="str">
        <f>Info!$C$28</f>
        <v>FA_2014_20130902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5" t="s">
        <v>29</v>
      </c>
    </row>
    <row r="3" spans="1:10">
      <c r="A3" s="27"/>
      <c r="B3" s="28" t="s">
        <v>32</v>
      </c>
      <c r="C3" s="29"/>
      <c r="D3" s="29"/>
      <c r="E3" s="29"/>
      <c r="F3" s="29"/>
      <c r="G3" s="29"/>
      <c r="H3" s="31" t="s">
        <v>101</v>
      </c>
    </row>
    <row r="4" spans="1:10" ht="30" customHeight="1">
      <c r="A4" s="58"/>
      <c r="B4" s="32"/>
      <c r="C4" s="33" t="s">
        <v>40</v>
      </c>
      <c r="D4" s="33" t="s">
        <v>102</v>
      </c>
      <c r="E4" s="33" t="s">
        <v>79</v>
      </c>
      <c r="F4" s="33" t="s">
        <v>84</v>
      </c>
      <c r="G4" s="33" t="s">
        <v>99</v>
      </c>
      <c r="H4" s="34" t="s">
        <v>103</v>
      </c>
    </row>
    <row r="5" spans="1:10" s="35" customFormat="1" ht="11.25" customHeight="1">
      <c r="A5" s="36"/>
      <c r="B5" s="37" t="s">
        <v>104</v>
      </c>
      <c r="C5" s="38">
        <f>Info!$C$31</f>
        <v>2009</v>
      </c>
      <c r="D5" s="38">
        <f>Info!$C$31</f>
        <v>2009</v>
      </c>
      <c r="E5" s="38">
        <f>Info!$C$31</f>
        <v>2009</v>
      </c>
      <c r="F5" s="136">
        <f>Info!$C$31</f>
        <v>2009</v>
      </c>
      <c r="G5" s="38">
        <f>Info!$C$31</f>
        <v>2009</v>
      </c>
      <c r="H5" s="85">
        <f>Info!$C$31</f>
        <v>2009</v>
      </c>
    </row>
    <row r="6" spans="1:10" s="35" customFormat="1" ht="11.25" customHeight="1">
      <c r="A6" s="36"/>
      <c r="B6" s="86" t="s">
        <v>44</v>
      </c>
      <c r="C6" s="40" t="s">
        <v>45</v>
      </c>
      <c r="D6" s="40" t="s">
        <v>45</v>
      </c>
      <c r="E6" s="40" t="s">
        <v>45</v>
      </c>
      <c r="F6" s="40" t="s">
        <v>45</v>
      </c>
      <c r="G6" s="40" t="s">
        <v>45</v>
      </c>
      <c r="H6" s="39" t="s">
        <v>45</v>
      </c>
    </row>
    <row r="7" spans="1:10">
      <c r="B7" s="41" t="s">
        <v>47</v>
      </c>
      <c r="C7" s="124">
        <f>PI!J7</f>
        <v>34243296.599999994</v>
      </c>
      <c r="D7" s="124">
        <f>ITS!C7</f>
        <v>1672169.13705816</v>
      </c>
      <c r="E7" s="124">
        <f>Wealth!D9</f>
        <v>2633812.8160000001</v>
      </c>
      <c r="F7" s="137">
        <f>LE!D9</f>
        <v>11052925.7311</v>
      </c>
      <c r="G7" s="124">
        <f>REPART!I7</f>
        <v>-713963.90136797703</v>
      </c>
      <c r="H7" s="126">
        <f t="shared" ref="H7:H32" si="0">SUM(C7:G7)</f>
        <v>48888240.382790178</v>
      </c>
      <c r="J7" s="138"/>
    </row>
    <row r="8" spans="1:10">
      <c r="B8" s="45" t="s">
        <v>48</v>
      </c>
      <c r="C8" s="127">
        <f>PI!J8</f>
        <v>15552139.100000001</v>
      </c>
      <c r="D8" s="127">
        <f>ITS!C8</f>
        <v>596443.79587399005</v>
      </c>
      <c r="E8" s="127">
        <f>Wealth!D10</f>
        <v>1165801.288312</v>
      </c>
      <c r="F8" s="139">
        <f>LE!D10</f>
        <v>5148131.0778000001</v>
      </c>
      <c r="G8" s="127">
        <f>REPART!I8</f>
        <v>-36373.963047241799</v>
      </c>
      <c r="H8" s="129">
        <f t="shared" si="0"/>
        <v>22426141.298938751</v>
      </c>
      <c r="J8" s="138"/>
    </row>
    <row r="9" spans="1:10">
      <c r="B9" s="48" t="s">
        <v>49</v>
      </c>
      <c r="C9" s="130">
        <f>PI!J9</f>
        <v>6340116.3000000007</v>
      </c>
      <c r="D9" s="130">
        <f>ITS!C9</f>
        <v>243169.011606129</v>
      </c>
      <c r="E9" s="130">
        <f>Wealth!D11</f>
        <v>442181.83463767997</v>
      </c>
      <c r="F9" s="140">
        <f>LE!D11</f>
        <v>1846859.5573</v>
      </c>
      <c r="G9" s="130">
        <f>REPART!I9</f>
        <v>36730.68408402169</v>
      </c>
      <c r="H9" s="132">
        <f t="shared" si="0"/>
        <v>8909057.3876278326</v>
      </c>
      <c r="J9" s="138"/>
    </row>
    <row r="10" spans="1:10">
      <c r="B10" s="45" t="s">
        <v>50</v>
      </c>
      <c r="C10" s="127">
        <f>PI!J10</f>
        <v>450163.3</v>
      </c>
      <c r="D10" s="127">
        <f>ITS!C10</f>
        <v>31658.9011130625</v>
      </c>
      <c r="E10" s="127">
        <f>Wealth!D12</f>
        <v>33161.427360000001</v>
      </c>
      <c r="F10" s="139">
        <f>LE!D12</f>
        <v>126791.23030000001</v>
      </c>
      <c r="G10" s="127">
        <f>REPART!I10</f>
        <v>4214.4998567778002</v>
      </c>
      <c r="H10" s="129">
        <f t="shared" si="0"/>
        <v>645989.35862984043</v>
      </c>
      <c r="J10" s="138"/>
    </row>
    <row r="11" spans="1:10">
      <c r="B11" s="48" t="s">
        <v>51</v>
      </c>
      <c r="C11" s="130">
        <f>PI!J11</f>
        <v>5351185.7</v>
      </c>
      <c r="D11" s="130">
        <f>ITS!C11</f>
        <v>107363.05126352</v>
      </c>
      <c r="E11" s="130">
        <f>Wealth!D13</f>
        <v>604963.87882400001</v>
      </c>
      <c r="F11" s="140">
        <f>LE!D13</f>
        <v>1013522.8465</v>
      </c>
      <c r="G11" s="130">
        <f>REPART!I11</f>
        <v>-6544.3595880598987</v>
      </c>
      <c r="H11" s="132">
        <f t="shared" si="0"/>
        <v>7070491.1169994604</v>
      </c>
      <c r="J11" s="138"/>
    </row>
    <row r="12" spans="1:10">
      <c r="B12" s="45" t="s">
        <v>52</v>
      </c>
      <c r="C12" s="127">
        <f>PI!J12</f>
        <v>615749.80000000005</v>
      </c>
      <c r="D12" s="127">
        <f>ITS!C12</f>
        <v>26078.384564184998</v>
      </c>
      <c r="E12" s="127">
        <f>Wealth!D14</f>
        <v>54575.090320000003</v>
      </c>
      <c r="F12" s="139">
        <f>LE!D14</f>
        <v>196459.8365</v>
      </c>
      <c r="G12" s="127">
        <f>REPART!I12</f>
        <v>383.60110351254428</v>
      </c>
      <c r="H12" s="129">
        <f t="shared" si="0"/>
        <v>893246.7124876976</v>
      </c>
      <c r="J12" s="138"/>
    </row>
    <row r="13" spans="1:10">
      <c r="B13" s="48" t="s">
        <v>53</v>
      </c>
      <c r="C13" s="130">
        <f>PI!J13</f>
        <v>1139289.2999999998</v>
      </c>
      <c r="D13" s="130">
        <f>ITS!C13</f>
        <v>23052.8378351965</v>
      </c>
      <c r="E13" s="130">
        <f>Wealth!D15</f>
        <v>178952.31975999998</v>
      </c>
      <c r="F13" s="140">
        <f>LE!D15</f>
        <v>200709.8327</v>
      </c>
      <c r="G13" s="130">
        <f>REPART!I13</f>
        <v>2484.6398739011424</v>
      </c>
      <c r="H13" s="132">
        <f t="shared" si="0"/>
        <v>1544488.9301690971</v>
      </c>
      <c r="J13" s="138"/>
    </row>
    <row r="14" spans="1:10">
      <c r="B14" s="45" t="s">
        <v>54</v>
      </c>
      <c r="C14" s="127">
        <f>PI!J14</f>
        <v>544001.80000000005</v>
      </c>
      <c r="D14" s="127">
        <f>ITS!C14</f>
        <v>26396.2580760161</v>
      </c>
      <c r="E14" s="127">
        <f>Wealth!D16</f>
        <v>47596.040280000001</v>
      </c>
      <c r="F14" s="139">
        <f>LE!D16</f>
        <v>139682.3867</v>
      </c>
      <c r="G14" s="127">
        <f>REPART!I14</f>
        <v>4359.7740128768874</v>
      </c>
      <c r="H14" s="129">
        <f t="shared" si="0"/>
        <v>762036.25906889304</v>
      </c>
      <c r="J14" s="138"/>
    </row>
    <row r="15" spans="1:10">
      <c r="B15" s="48" t="s">
        <v>55</v>
      </c>
      <c r="C15" s="130">
        <f>PI!J15</f>
        <v>4522711.0999999996</v>
      </c>
      <c r="D15" s="130">
        <f>ITS!C15</f>
        <v>199137.933895161</v>
      </c>
      <c r="E15" s="130">
        <f>Wealth!D17</f>
        <v>342466.74814400001</v>
      </c>
      <c r="F15" s="140">
        <f>LE!D17</f>
        <v>3038419.5118</v>
      </c>
      <c r="G15" s="130">
        <f>REPART!I15</f>
        <v>9973.7394678289784</v>
      </c>
      <c r="H15" s="132">
        <f t="shared" si="0"/>
        <v>8112709.0333069889</v>
      </c>
      <c r="J15" s="138"/>
    </row>
    <row r="16" spans="1:10">
      <c r="B16" s="45" t="s">
        <v>56</v>
      </c>
      <c r="C16" s="127">
        <f>PI!J16</f>
        <v>4271885.1999999993</v>
      </c>
      <c r="D16" s="127">
        <f>ITS!C16</f>
        <v>183821.02844187501</v>
      </c>
      <c r="E16" s="127">
        <f>Wealth!D18</f>
        <v>193248.93591999999</v>
      </c>
      <c r="F16" s="139">
        <f>LE!D18</f>
        <v>1877624.5991</v>
      </c>
      <c r="G16" s="127">
        <f>REPART!I16</f>
        <v>-4420.2132936565149</v>
      </c>
      <c r="H16" s="129">
        <f t="shared" si="0"/>
        <v>6522159.5501682181</v>
      </c>
      <c r="J16" s="138"/>
    </row>
    <row r="17" spans="2:10">
      <c r="B17" s="48" t="s">
        <v>57</v>
      </c>
      <c r="C17" s="130">
        <f>PI!J17</f>
        <v>4449152.6999999993</v>
      </c>
      <c r="D17" s="130">
        <f>ITS!C17</f>
        <v>155213.19975971201</v>
      </c>
      <c r="E17" s="130">
        <f>Wealth!D19</f>
        <v>170549.59100000001</v>
      </c>
      <c r="F17" s="140">
        <f>LE!D19</f>
        <v>1285429.3412000001</v>
      </c>
      <c r="G17" s="130">
        <f>REPART!I17</f>
        <v>10605.932847091979</v>
      </c>
      <c r="H17" s="132">
        <f t="shared" si="0"/>
        <v>6070950.7648068033</v>
      </c>
      <c r="J17" s="138"/>
    </row>
    <row r="18" spans="2:10">
      <c r="B18" s="45" t="s">
        <v>58</v>
      </c>
      <c r="C18" s="127">
        <f>PI!J18</f>
        <v>4401933.6999999993</v>
      </c>
      <c r="D18" s="127">
        <f>ITS!C18</f>
        <v>649742.93595949002</v>
      </c>
      <c r="E18" s="127">
        <f>Wealth!D20</f>
        <v>360903.41614400002</v>
      </c>
      <c r="F18" s="139">
        <f>LE!D20</f>
        <v>3332935.4898999999</v>
      </c>
      <c r="G18" s="127">
        <f>REPART!I18</f>
        <v>-23850.251144869628</v>
      </c>
      <c r="H18" s="129">
        <f t="shared" si="0"/>
        <v>8721665.2908586208</v>
      </c>
      <c r="J18" s="138"/>
    </row>
    <row r="19" spans="2:10">
      <c r="B19" s="48" t="s">
        <v>59</v>
      </c>
      <c r="C19" s="130">
        <f>PI!J19</f>
        <v>6404586.0999999996</v>
      </c>
      <c r="D19" s="130">
        <f>ITS!C19</f>
        <v>349852.24104027997</v>
      </c>
      <c r="E19" s="130">
        <f>Wealth!D21</f>
        <v>284319.16612000001</v>
      </c>
      <c r="F19" s="140">
        <f>LE!D21</f>
        <v>1407248.96</v>
      </c>
      <c r="G19" s="130">
        <f>REPART!I19</f>
        <v>-29956.280968249546</v>
      </c>
      <c r="H19" s="132">
        <f t="shared" si="0"/>
        <v>8416050.1861920319</v>
      </c>
      <c r="J19" s="138"/>
    </row>
    <row r="20" spans="2:10">
      <c r="B20" s="45" t="s">
        <v>60</v>
      </c>
      <c r="C20" s="127">
        <f>PI!J20</f>
        <v>1239458.2</v>
      </c>
      <c r="D20" s="127">
        <f>ITS!C20</f>
        <v>140509.12389313101</v>
      </c>
      <c r="E20" s="127">
        <f>Wealth!D22</f>
        <v>84375.74637600001</v>
      </c>
      <c r="F20" s="139">
        <f>LE!D22</f>
        <v>947997.01210000005</v>
      </c>
      <c r="G20" s="127">
        <f>REPART!I20</f>
        <v>9826.7257810222363</v>
      </c>
      <c r="H20" s="129">
        <f t="shared" si="0"/>
        <v>2422166.8081501531</v>
      </c>
      <c r="J20" s="138"/>
    </row>
    <row r="21" spans="2:10">
      <c r="B21" s="48" t="s">
        <v>61</v>
      </c>
      <c r="C21" s="130">
        <f>PI!J21</f>
        <v>925874.3</v>
      </c>
      <c r="D21" s="130">
        <f>ITS!C21</f>
        <v>39738.585063149199</v>
      </c>
      <c r="E21" s="130">
        <f>Wealth!D23</f>
        <v>88474.281319999995</v>
      </c>
      <c r="F21" s="140">
        <f>LE!D23</f>
        <v>307149.57500000001</v>
      </c>
      <c r="G21" s="130">
        <f>REPART!I21</f>
        <v>-391.2503407560481</v>
      </c>
      <c r="H21" s="132">
        <f t="shared" si="0"/>
        <v>1360845.4910423933</v>
      </c>
      <c r="J21" s="138"/>
    </row>
    <row r="22" spans="2:10">
      <c r="B22" s="45" t="s">
        <v>62</v>
      </c>
      <c r="C22" s="127">
        <f>PI!J22</f>
        <v>292314.19999999995</v>
      </c>
      <c r="D22" s="127">
        <f>ITS!C22</f>
        <v>8106.3191767462904</v>
      </c>
      <c r="E22" s="127">
        <f>Wealth!D24</f>
        <v>29236.943063999999</v>
      </c>
      <c r="F22" s="139">
        <f>LE!D24</f>
        <v>74018.622099999993</v>
      </c>
      <c r="G22" s="127">
        <f>REPART!I22</f>
        <v>-744.7853068862712</v>
      </c>
      <c r="H22" s="129">
        <f t="shared" si="0"/>
        <v>402931.29903385998</v>
      </c>
      <c r="J22" s="138"/>
    </row>
    <row r="23" spans="2:10">
      <c r="B23" s="48" t="s">
        <v>63</v>
      </c>
      <c r="C23" s="130">
        <f>PI!J23</f>
        <v>7386921.4000000013</v>
      </c>
      <c r="D23" s="130">
        <f>ITS!C23</f>
        <v>444077.58877252199</v>
      </c>
      <c r="E23" s="130">
        <f>Wealth!D25</f>
        <v>629102.97277600004</v>
      </c>
      <c r="F23" s="140">
        <f>LE!D25</f>
        <v>2922972.9191000001</v>
      </c>
      <c r="G23" s="130">
        <f>REPART!I23</f>
        <v>33366.022793941091</v>
      </c>
      <c r="H23" s="132">
        <f t="shared" si="0"/>
        <v>11416440.903442465</v>
      </c>
      <c r="J23" s="138"/>
    </row>
    <row r="24" spans="2:10">
      <c r="B24" s="45" t="s">
        <v>64</v>
      </c>
      <c r="C24" s="127">
        <f>PI!J24</f>
        <v>3317829.2</v>
      </c>
      <c r="D24" s="127">
        <f>ITS!C24</f>
        <v>352459.09581327502</v>
      </c>
      <c r="E24" s="127">
        <f>Wealth!D26</f>
        <v>346889.983504</v>
      </c>
      <c r="F24" s="139">
        <f>LE!D26</f>
        <v>790780.35399999993</v>
      </c>
      <c r="G24" s="127">
        <f>REPART!I24</f>
        <v>94764.728820060802</v>
      </c>
      <c r="H24" s="129">
        <f t="shared" si="0"/>
        <v>4902723.3621373354</v>
      </c>
      <c r="J24" s="138"/>
    </row>
    <row r="25" spans="2:10">
      <c r="B25" s="48" t="s">
        <v>65</v>
      </c>
      <c r="C25" s="130">
        <f>PI!J25</f>
        <v>11366271.699999999</v>
      </c>
      <c r="D25" s="130">
        <f>ITS!C25</f>
        <v>532315.24408722401</v>
      </c>
      <c r="E25" s="130">
        <f>Wealth!D27</f>
        <v>740942.58420000004</v>
      </c>
      <c r="F25" s="140">
        <f>LE!D27</f>
        <v>3814607.0650999998</v>
      </c>
      <c r="G25" s="130">
        <f>REPART!I25</f>
        <v>-19314.485234391846</v>
      </c>
      <c r="H25" s="132">
        <f t="shared" si="0"/>
        <v>16434822.108152833</v>
      </c>
      <c r="J25" s="138"/>
    </row>
    <row r="26" spans="2:10">
      <c r="B26" s="45" t="s">
        <v>66</v>
      </c>
      <c r="C26" s="127">
        <f>PI!J26</f>
        <v>4074225.0000000005</v>
      </c>
      <c r="D26" s="127">
        <f>ITS!C26</f>
        <v>228674.17388087299</v>
      </c>
      <c r="E26" s="127">
        <f>Wealth!D28</f>
        <v>317852.6912</v>
      </c>
      <c r="F26" s="139">
        <f>LE!D28</f>
        <v>1084707.8794</v>
      </c>
      <c r="G26" s="127">
        <f>REPART!I26</f>
        <v>15413.61208907907</v>
      </c>
      <c r="H26" s="129">
        <f t="shared" si="0"/>
        <v>5720873.3565699523</v>
      </c>
      <c r="J26" s="138"/>
    </row>
    <row r="27" spans="2:10">
      <c r="B27" s="48" t="s">
        <v>67</v>
      </c>
      <c r="C27" s="130">
        <f>PI!J27</f>
        <v>6234367.3000000007</v>
      </c>
      <c r="D27" s="130">
        <f>ITS!C27</f>
        <v>757659.00370933802</v>
      </c>
      <c r="E27" s="130">
        <f>Wealth!D29</f>
        <v>372551.003968</v>
      </c>
      <c r="F27" s="140">
        <f>LE!D29</f>
        <v>2938074.3552000001</v>
      </c>
      <c r="G27" s="130">
        <f>REPART!I27</f>
        <v>185785.20056101985</v>
      </c>
      <c r="H27" s="132">
        <f t="shared" si="0"/>
        <v>10488436.86343836</v>
      </c>
      <c r="J27" s="138"/>
    </row>
    <row r="28" spans="2:10">
      <c r="B28" s="45" t="s">
        <v>68</v>
      </c>
      <c r="C28" s="127">
        <f>PI!J28</f>
        <v>14696197.699999999</v>
      </c>
      <c r="D28" s="127">
        <f>ITS!C28</f>
        <v>1179760.2439482401</v>
      </c>
      <c r="E28" s="127">
        <f>Wealth!D30</f>
        <v>864893.49745599995</v>
      </c>
      <c r="F28" s="139">
        <f>LE!D30</f>
        <v>6490312.1074999999</v>
      </c>
      <c r="G28" s="127">
        <f>REPART!I28</f>
        <v>92343.30684676535</v>
      </c>
      <c r="H28" s="129">
        <f t="shared" si="0"/>
        <v>23323506.855751004</v>
      </c>
      <c r="J28" s="138"/>
    </row>
    <row r="29" spans="2:10">
      <c r="B29" s="48" t="s">
        <v>69</v>
      </c>
      <c r="C29" s="130">
        <f>PI!J29</f>
        <v>4669382.8000000007</v>
      </c>
      <c r="D29" s="130">
        <f>ITS!C29</f>
        <v>353567.297812487</v>
      </c>
      <c r="E29" s="130">
        <f>Wealth!D31</f>
        <v>301427.13709600002</v>
      </c>
      <c r="F29" s="140">
        <f>LE!D31</f>
        <v>1054214.6236</v>
      </c>
      <c r="G29" s="130">
        <f>REPART!I29</f>
        <v>118721.93062719078</v>
      </c>
      <c r="H29" s="132">
        <f t="shared" si="0"/>
        <v>6497313.7891356787</v>
      </c>
      <c r="J29" s="138"/>
    </row>
    <row r="30" spans="2:10">
      <c r="B30" s="45" t="s">
        <v>70</v>
      </c>
      <c r="C30" s="127">
        <f>PI!J30</f>
        <v>2723157.8999999994</v>
      </c>
      <c r="D30" s="127">
        <f>ITS!C30</f>
        <v>221934.98684778999</v>
      </c>
      <c r="E30" s="127">
        <f>Wealth!D32</f>
        <v>126083.596928</v>
      </c>
      <c r="F30" s="139">
        <f>LE!D32</f>
        <v>1297621.1364</v>
      </c>
      <c r="G30" s="127">
        <f>REPART!I30</f>
        <v>78697.884843390275</v>
      </c>
      <c r="H30" s="129">
        <f t="shared" si="0"/>
        <v>4447495.5050191795</v>
      </c>
      <c r="J30" s="138"/>
    </row>
    <row r="31" spans="2:10">
      <c r="B31" s="48" t="s">
        <v>71</v>
      </c>
      <c r="C31" s="130">
        <f>PI!J31</f>
        <v>12278279</v>
      </c>
      <c r="D31" s="130">
        <f>ITS!C31</f>
        <v>1990699.45425738</v>
      </c>
      <c r="E31" s="130">
        <f>Wealth!D33</f>
        <v>638855.29686400003</v>
      </c>
      <c r="F31" s="140">
        <f>LE!D33</f>
        <v>4939377.4204000002</v>
      </c>
      <c r="G31" s="130">
        <f>REPART!I31</f>
        <v>130121.67208948245</v>
      </c>
      <c r="H31" s="132">
        <f t="shared" si="0"/>
        <v>19977332.843610864</v>
      </c>
      <c r="J31" s="138"/>
    </row>
    <row r="32" spans="2:10">
      <c r="B32" s="45" t="s">
        <v>72</v>
      </c>
      <c r="C32" s="127">
        <f>PI!J32</f>
        <v>891269.2</v>
      </c>
      <c r="D32" s="127">
        <f>ITS!C32</f>
        <v>70601.823157803898</v>
      </c>
      <c r="E32" s="127">
        <f>Wealth!D34</f>
        <v>43561.184000000001</v>
      </c>
      <c r="F32" s="139">
        <f>LE!D34</f>
        <v>259210.2874</v>
      </c>
      <c r="G32" s="127">
        <f>REPART!I32</f>
        <v>9725.7871420665615</v>
      </c>
      <c r="H32" s="129">
        <f t="shared" si="0"/>
        <v>1274368.2816998702</v>
      </c>
      <c r="J32" s="138"/>
    </row>
    <row r="33" spans="1:10">
      <c r="A33" s="52"/>
      <c r="B33" s="53" t="s">
        <v>73</v>
      </c>
      <c r="C33" s="54">
        <f t="shared" ref="C33:H33" si="1">SUM(C7:C32)</f>
        <v>158381758.59999999</v>
      </c>
      <c r="D33" s="54">
        <f t="shared" si="1"/>
        <v>10584201.656906737</v>
      </c>
      <c r="E33" s="54">
        <f t="shared" si="1"/>
        <v>11096779.471573683</v>
      </c>
      <c r="F33" s="54">
        <f t="shared" si="1"/>
        <v>57587783.758200005</v>
      </c>
      <c r="G33" s="54">
        <f t="shared" si="1"/>
        <v>1960.2525479410106</v>
      </c>
      <c r="H33" s="55">
        <f t="shared" si="1"/>
        <v>237652483.73922837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>
      <c r="B1" s="134" t="str">
        <f>"ATB per capita "&amp;Info!C31</f>
        <v>ATB per capita 2009</v>
      </c>
      <c r="C1" s="134"/>
      <c r="E1" s="135" t="str">
        <f>Info!A4</f>
        <v>Reference year 2014</v>
      </c>
      <c r="I1" s="20" t="str">
        <f>Info!$C$28</f>
        <v>FA_2014_20130902</v>
      </c>
    </row>
    <row r="2" spans="1:10" s="1" customFormat="1">
      <c r="A2" s="22"/>
      <c r="B2" s="23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5" t="s">
        <v>30</v>
      </c>
    </row>
    <row r="3" spans="1:10" s="1" customFormat="1">
      <c r="A3" s="27"/>
      <c r="B3" s="28" t="s">
        <v>32</v>
      </c>
      <c r="C3" s="29"/>
      <c r="D3" s="29"/>
      <c r="E3" s="29"/>
      <c r="F3" s="29"/>
      <c r="G3" s="29"/>
      <c r="H3" s="29"/>
      <c r="I3" s="121"/>
    </row>
    <row r="4" spans="1:10" ht="38.25" customHeight="1">
      <c r="B4" s="32"/>
      <c r="C4" s="33" t="s">
        <v>40</v>
      </c>
      <c r="D4" s="33" t="s">
        <v>102</v>
      </c>
      <c r="E4" s="33" t="s">
        <v>79</v>
      </c>
      <c r="F4" s="33" t="s">
        <v>84</v>
      </c>
      <c r="G4" s="33" t="s">
        <v>99</v>
      </c>
      <c r="H4" s="33" t="s">
        <v>105</v>
      </c>
      <c r="I4" s="34" t="s">
        <v>106</v>
      </c>
    </row>
    <row r="5" spans="1:10" s="35" customFormat="1" ht="11.25" customHeight="1">
      <c r="A5" s="36"/>
      <c r="B5" s="37" t="s">
        <v>104</v>
      </c>
      <c r="C5" s="38">
        <f>Info!$C$31</f>
        <v>2009</v>
      </c>
      <c r="D5" s="38">
        <f>Info!$C$31</f>
        <v>2009</v>
      </c>
      <c r="E5" s="38">
        <f>Info!$C$31</f>
        <v>2009</v>
      </c>
      <c r="F5" s="38">
        <f>Info!$C$31</f>
        <v>2009</v>
      </c>
      <c r="G5" s="38">
        <f>Info!$C$31</f>
        <v>2009</v>
      </c>
      <c r="H5" s="38">
        <f>Info!$C$31</f>
        <v>2009</v>
      </c>
      <c r="I5" s="85"/>
    </row>
    <row r="6" spans="1:10" s="35" customFormat="1" ht="11.25" customHeight="1">
      <c r="A6" s="36"/>
      <c r="B6" s="86" t="s">
        <v>44</v>
      </c>
      <c r="C6" s="38" t="s">
        <v>107</v>
      </c>
      <c r="D6" s="38" t="s">
        <v>107</v>
      </c>
      <c r="E6" s="38" t="s">
        <v>107</v>
      </c>
      <c r="F6" s="38" t="s">
        <v>107</v>
      </c>
      <c r="G6" s="38" t="s">
        <v>107</v>
      </c>
      <c r="H6" s="38" t="s">
        <v>107</v>
      </c>
      <c r="I6" s="39" t="s">
        <v>108</v>
      </c>
    </row>
    <row r="7" spans="1:10">
      <c r="B7" s="41" t="s">
        <v>47</v>
      </c>
      <c r="C7" s="124">
        <f>ATB_Total!C7/ATB_per_capita!$I7*1000</f>
        <v>25053.241499801359</v>
      </c>
      <c r="D7" s="124">
        <f>ATB_Total!D7/ATB_per_capita!$I7*1000</f>
        <v>1223.4002382595527</v>
      </c>
      <c r="E7" s="124">
        <f>ATB_Total!E7/ATB_per_capita!$I7*1000</f>
        <v>1926.9625035026534</v>
      </c>
      <c r="F7" s="124">
        <f>ATB_Total!F7/ATB_per_capita!$I7*1000</f>
        <v>8086.5934391555302</v>
      </c>
      <c r="G7" s="124">
        <f>ATB_Total!G7/ATB_per_capita!$I7*1000</f>
        <v>-522.35362301865212</v>
      </c>
      <c r="H7" s="141">
        <f>ATB_Total!H7/ATB_per_capita!$I7*1000</f>
        <v>35767.844057700444</v>
      </c>
      <c r="I7" s="142">
        <v>1366821</v>
      </c>
      <c r="J7" s="138"/>
    </row>
    <row r="8" spans="1:10">
      <c r="B8" s="45" t="s">
        <v>48</v>
      </c>
      <c r="C8" s="127">
        <f>ATB_Total!C8/ATB_per_capita!$I8*1000</f>
        <v>15876.75523758772</v>
      </c>
      <c r="D8" s="127">
        <f>ATB_Total!D8/ATB_per_capita!$I8*1000</f>
        <v>608.89322678891619</v>
      </c>
      <c r="E8" s="127">
        <f>ATB_Total!E8/ATB_per_capita!$I8*1000</f>
        <v>1190.1347841078696</v>
      </c>
      <c r="F8" s="127">
        <f>ATB_Total!F8/ATB_per_capita!$I8*1000</f>
        <v>5255.5868056278678</v>
      </c>
      <c r="G8" s="127">
        <f>ATB_Total!G8/ATB_per_capita!$I8*1000</f>
        <v>-37.133188213454076</v>
      </c>
      <c r="H8" s="143">
        <f>ATB_Total!H8/ATB_per_capita!$I8*1000</f>
        <v>22894.236865898922</v>
      </c>
      <c r="I8" s="144">
        <v>979554</v>
      </c>
      <c r="J8" s="138"/>
    </row>
    <row r="9" spans="1:10">
      <c r="B9" s="48" t="s">
        <v>49</v>
      </c>
      <c r="C9" s="130">
        <f>ATB_Total!C9/ATB_per_capita!$I9*1000</f>
        <v>17092.441181783139</v>
      </c>
      <c r="D9" s="130">
        <f>ATB_Total!D9/ATB_per_capita!$I9*1000</f>
        <v>655.56400410353672</v>
      </c>
      <c r="E9" s="130">
        <f>ATB_Total!E9/ATB_per_capita!$I9*1000</f>
        <v>1192.0864921984951</v>
      </c>
      <c r="F9" s="130">
        <f>ATB_Total!F9/ATB_per_capita!$I9*1000</f>
        <v>4978.9841164529253</v>
      </c>
      <c r="G9" s="130">
        <f>ATB_Total!G9/ATB_per_capita!$I9*1000</f>
        <v>99.022955978394066</v>
      </c>
      <c r="H9" s="145">
        <f>ATB_Total!H9/ATB_per_capita!$I9*1000</f>
        <v>24018.098750516489</v>
      </c>
      <c r="I9" s="146">
        <v>370931</v>
      </c>
      <c r="J9" s="138"/>
    </row>
    <row r="10" spans="1:10">
      <c r="B10" s="45" t="s">
        <v>50</v>
      </c>
      <c r="C10" s="127">
        <f>ATB_Total!C10/ATB_per_capita!$I10*1000</f>
        <v>12946.143448751869</v>
      </c>
      <c r="D10" s="127">
        <f>ATB_Total!D10/ATB_per_capita!$I10*1000</f>
        <v>910.47110068625614</v>
      </c>
      <c r="E10" s="127">
        <f>ATB_Total!E10/ATB_per_capita!$I10*1000</f>
        <v>953.68190958242269</v>
      </c>
      <c r="F10" s="127">
        <f>ATB_Total!F10/ATB_per_capita!$I10*1000</f>
        <v>3646.3600109283334</v>
      </c>
      <c r="G10" s="127">
        <f>ATB_Total!G10/ATB_per_capita!$I10*1000</f>
        <v>121.20383805296791</v>
      </c>
      <c r="H10" s="143">
        <f>ATB_Total!H10/ATB_per_capita!$I10*1000</f>
        <v>18577.860308001851</v>
      </c>
      <c r="I10" s="144">
        <v>34772</v>
      </c>
      <c r="J10" s="138"/>
    </row>
    <row r="11" spans="1:10">
      <c r="B11" s="48" t="s">
        <v>51</v>
      </c>
      <c r="C11" s="130">
        <f>ATB_Total!C11/ATB_per_capita!$I11*1000</f>
        <v>37238.851349000339</v>
      </c>
      <c r="D11" s="130">
        <f>ATB_Total!D11/ATB_per_capita!$I11*1000</f>
        <v>747.13847183014491</v>
      </c>
      <c r="E11" s="130">
        <f>ATB_Total!E11/ATB_per_capita!$I11*1000</f>
        <v>4209.9379872093759</v>
      </c>
      <c r="F11" s="130">
        <f>ATB_Total!F11/ATB_per_capita!$I11*1000</f>
        <v>7053.0960305917233</v>
      </c>
      <c r="G11" s="130">
        <f>ATB_Total!G11/ATB_per_capita!$I11*1000</f>
        <v>-45.542137301302716</v>
      </c>
      <c r="H11" s="145">
        <f>ATB_Total!H11/ATB_per_capita!$I11*1000</f>
        <v>49203.481701330282</v>
      </c>
      <c r="I11" s="146">
        <v>143699</v>
      </c>
      <c r="J11" s="138"/>
    </row>
    <row r="12" spans="1:10">
      <c r="B12" s="45" t="s">
        <v>52</v>
      </c>
      <c r="C12" s="127">
        <f>ATB_Total!C12/ATB_per_capita!$I12*1000</f>
        <v>17761.842674589669</v>
      </c>
      <c r="D12" s="127">
        <f>ATB_Total!D12/ATB_per_capita!$I12*1000</f>
        <v>752.25385998745196</v>
      </c>
      <c r="E12" s="127">
        <f>ATB_Total!E12/ATB_per_capita!$I12*1000</f>
        <v>1574.266314362362</v>
      </c>
      <c r="F12" s="127">
        <f>ATB_Total!F12/ATB_per_capita!$I12*1000</f>
        <v>5667.0561773444488</v>
      </c>
      <c r="G12" s="127">
        <f>ATB_Total!G12/ATB_per_capita!$I12*1000</f>
        <v>11.065310050265218</v>
      </c>
      <c r="H12" s="143">
        <f>ATB_Total!H12/ATB_per_capita!$I12*1000</f>
        <v>25766.484336334197</v>
      </c>
      <c r="I12" s="144">
        <v>34667</v>
      </c>
      <c r="J12" s="138"/>
    </row>
    <row r="13" spans="1:10">
      <c r="B13" s="48" t="s">
        <v>53</v>
      </c>
      <c r="C13" s="130">
        <f>ATB_Total!C13/ATB_per_capita!$I13*1000</f>
        <v>28365.932178069907</v>
      </c>
      <c r="D13" s="130">
        <f>ATB_Total!D13/ATB_per_capita!$I13*1000</f>
        <v>573.96767839847871</v>
      </c>
      <c r="E13" s="130">
        <f>ATB_Total!E13/ATB_per_capita!$I13*1000</f>
        <v>4455.5402788566871</v>
      </c>
      <c r="F13" s="130">
        <f>ATB_Total!F13/ATB_per_capita!$I13*1000</f>
        <v>4997.2570635394877</v>
      </c>
      <c r="G13" s="130">
        <f>ATB_Total!G13/ATB_per_capita!$I13*1000</f>
        <v>61.862361166744904</v>
      </c>
      <c r="H13" s="145">
        <f>ATB_Total!H13/ATB_per_capita!$I13*1000</f>
        <v>38454.559560031303</v>
      </c>
      <c r="I13" s="146">
        <v>40164</v>
      </c>
      <c r="J13" s="138"/>
    </row>
    <row r="14" spans="1:10">
      <c r="B14" s="45" t="s">
        <v>54</v>
      </c>
      <c r="C14" s="127">
        <f>ATB_Total!C14/ATB_per_capita!$I14*1000</f>
        <v>14218.923651951176</v>
      </c>
      <c r="D14" s="127">
        <f>ATB_Total!D14/ATB_per_capita!$I14*1000</f>
        <v>689.93591249159931</v>
      </c>
      <c r="E14" s="127">
        <f>ATB_Total!E14/ATB_per_capita!$I14*1000</f>
        <v>1244.0482051282052</v>
      </c>
      <c r="F14" s="127">
        <f>ATB_Total!F14/ATB_per_capita!$I14*1000</f>
        <v>3650.96805196163</v>
      </c>
      <c r="G14" s="127">
        <f>ATB_Total!G14/ATB_per_capita!$I14*1000</f>
        <v>113.95420718986088</v>
      </c>
      <c r="H14" s="143">
        <f>ATB_Total!H14/ATB_per_capita!$I14*1000</f>
        <v>19917.83002872247</v>
      </c>
      <c r="I14" s="144">
        <v>38259</v>
      </c>
      <c r="J14" s="138"/>
    </row>
    <row r="15" spans="1:10">
      <c r="B15" s="48" t="s">
        <v>55</v>
      </c>
      <c r="C15" s="130">
        <f>ATB_Total!C15/ATB_per_capita!$I15*1000</f>
        <v>40689.792264577016</v>
      </c>
      <c r="D15" s="130">
        <f>ATB_Total!D15/ATB_per_capita!$I15*1000</f>
        <v>1791.5982212950041</v>
      </c>
      <c r="E15" s="130">
        <f>ATB_Total!E15/ATB_per_capita!$I15*1000</f>
        <v>3081.0946203273024</v>
      </c>
      <c r="F15" s="130">
        <f>ATB_Total!F15/ATB_per_capita!$I15*1000</f>
        <v>27335.961995843492</v>
      </c>
      <c r="G15" s="130">
        <f>ATB_Total!G15/ATB_per_capita!$I15*1000</f>
        <v>89.731441622918183</v>
      </c>
      <c r="H15" s="145">
        <f>ATB_Total!H15/ATB_per_capita!$I15*1000</f>
        <v>72988.178543665723</v>
      </c>
      <c r="I15" s="146">
        <v>111151</v>
      </c>
      <c r="J15" s="138"/>
    </row>
    <row r="16" spans="1:10">
      <c r="B16" s="45" t="s">
        <v>56</v>
      </c>
      <c r="C16" s="127">
        <f>ATB_Total!C16/ATB_per_capita!$I16*1000</f>
        <v>15599.076883752348</v>
      </c>
      <c r="D16" s="127">
        <f>ATB_Total!D16/ATB_per_capita!$I16*1000</f>
        <v>671.23488138567859</v>
      </c>
      <c r="E16" s="127">
        <f>ATB_Total!E16/ATB_per_capita!$I16*1000</f>
        <v>705.66152131602485</v>
      </c>
      <c r="F16" s="127">
        <f>ATB_Total!F16/ATB_per_capita!$I16*1000</f>
        <v>6856.2728418323568</v>
      </c>
      <c r="G16" s="127">
        <f>ATB_Total!G16/ATB_per_capita!$I16*1000</f>
        <v>-16.140706920291816</v>
      </c>
      <c r="H16" s="143">
        <f>ATB_Total!H16/ATB_per_capita!$I16*1000</f>
        <v>23816.105421366119</v>
      </c>
      <c r="I16" s="144">
        <v>273855</v>
      </c>
      <c r="J16" s="138"/>
    </row>
    <row r="17" spans="2:10">
      <c r="B17" s="48" t="s">
        <v>57</v>
      </c>
      <c r="C17" s="130">
        <f>ATB_Total!C17/ATB_per_capita!$I17*1000</f>
        <v>17649.554710154989</v>
      </c>
      <c r="D17" s="130">
        <f>ATB_Total!D17/ATB_per_capita!$I17*1000</f>
        <v>615.72259834940076</v>
      </c>
      <c r="E17" s="130">
        <f>ATB_Total!E17/ATB_per_capita!$I17*1000</f>
        <v>676.56125561818931</v>
      </c>
      <c r="F17" s="130">
        <f>ATB_Total!F17/ATB_per_capita!$I17*1000</f>
        <v>5099.2305756437363</v>
      </c>
      <c r="G17" s="130">
        <f>ATB_Total!G17/ATB_per_capita!$I17*1000</f>
        <v>42.073177672004775</v>
      </c>
      <c r="H17" s="145">
        <f>ATB_Total!H17/ATB_per_capita!$I17*1000</f>
        <v>24083.142317438316</v>
      </c>
      <c r="I17" s="146">
        <v>252083</v>
      </c>
      <c r="J17" s="138"/>
    </row>
    <row r="18" spans="2:10">
      <c r="B18" s="45" t="s">
        <v>58</v>
      </c>
      <c r="C18" s="127">
        <f>ATB_Total!C18/ATB_per_capita!$I18*1000</f>
        <v>22918.621009225895</v>
      </c>
      <c r="D18" s="127">
        <f>ATB_Total!D18/ATB_per_capita!$I18*1000</f>
        <v>3382.8796882327615</v>
      </c>
      <c r="E18" s="127">
        <f>ATB_Total!E18/ATB_per_capita!$I18*1000</f>
        <v>1879.0397991544662</v>
      </c>
      <c r="F18" s="127">
        <f>ATB_Total!F18/ATB_per_capita!$I18*1000</f>
        <v>17352.893193556447</v>
      </c>
      <c r="G18" s="127">
        <f>ATB_Total!G18/ATB_per_capita!$I18*1000</f>
        <v>-124.17607901821036</v>
      </c>
      <c r="H18" s="143">
        <f>ATB_Total!H18/ATB_per_capita!$I18*1000</f>
        <v>45409.25761115137</v>
      </c>
      <c r="I18" s="144">
        <v>192068</v>
      </c>
      <c r="J18" s="138"/>
    </row>
    <row r="19" spans="2:10">
      <c r="B19" s="48" t="s">
        <v>59</v>
      </c>
      <c r="C19" s="130">
        <f>ATB_Total!C19/ATB_per_capita!$I19*1000</f>
        <v>23622.263162747811</v>
      </c>
      <c r="D19" s="130">
        <f>ATB_Total!D19/ATB_per_capita!$I19*1000</f>
        <v>1290.372488853038</v>
      </c>
      <c r="E19" s="130">
        <f>ATB_Total!E19/ATB_per_capita!$I19*1000</f>
        <v>1048.664513121254</v>
      </c>
      <c r="F19" s="130">
        <f>ATB_Total!F19/ATB_per_capita!$I19*1000</f>
        <v>5190.4064914707242</v>
      </c>
      <c r="G19" s="130">
        <f>ATB_Total!G19/ATB_per_capita!$I19*1000</f>
        <v>-110.48881869340543</v>
      </c>
      <c r="H19" s="145">
        <f>ATB_Total!H19/ATB_per_capita!$I19*1000</f>
        <v>31041.217837499429</v>
      </c>
      <c r="I19" s="146">
        <v>271125</v>
      </c>
      <c r="J19" s="138"/>
    </row>
    <row r="20" spans="2:10">
      <c r="B20" s="45" t="s">
        <v>60</v>
      </c>
      <c r="C20" s="127">
        <f>ATB_Total!C20/ATB_per_capita!$I20*1000</f>
        <v>16375.238799857314</v>
      </c>
      <c r="D20" s="127">
        <f>ATB_Total!D20/ATB_per_capita!$I20*1000</f>
        <v>1856.3517973488395</v>
      </c>
      <c r="E20" s="127">
        <f>ATB_Total!E20/ATB_per_capita!$I20*1000</f>
        <v>1114.7394852228138</v>
      </c>
      <c r="F20" s="127">
        <f>ATB_Total!F20/ATB_per_capita!$I20*1000</f>
        <v>12524.567149330833</v>
      </c>
      <c r="G20" s="127">
        <f>ATB_Total!G20/ATB_per_capita!$I20*1000</f>
        <v>129.8268721647519</v>
      </c>
      <c r="H20" s="143">
        <f>ATB_Total!H20/ATB_per_capita!$I20*1000</f>
        <v>32000.724103924545</v>
      </c>
      <c r="I20" s="144">
        <v>75691</v>
      </c>
      <c r="J20" s="138"/>
    </row>
    <row r="21" spans="2:10">
      <c r="B21" s="48" t="s">
        <v>61</v>
      </c>
      <c r="C21" s="130">
        <f>ATB_Total!C21/ATB_per_capita!$I21*1000</f>
        <v>17575.108672956096</v>
      </c>
      <c r="D21" s="130">
        <f>ATB_Total!D21/ATB_per_capita!$I21*1000</f>
        <v>754.3248052077447</v>
      </c>
      <c r="E21" s="130">
        <f>ATB_Total!E21/ATB_per_capita!$I21*1000</f>
        <v>1679.4343562195097</v>
      </c>
      <c r="F21" s="130">
        <f>ATB_Total!F21/ATB_per_capita!$I21*1000</f>
        <v>5830.3672101896318</v>
      </c>
      <c r="G21" s="130">
        <f>ATB_Total!G21/ATB_per_capita!$I21*1000</f>
        <v>-7.4267827253857766</v>
      </c>
      <c r="H21" s="145">
        <f>ATB_Total!H21/ATB_per_capita!$I21*1000</f>
        <v>25831.8082618476</v>
      </c>
      <c r="I21" s="146">
        <v>52681</v>
      </c>
      <c r="J21" s="138"/>
    </row>
    <row r="22" spans="2:10">
      <c r="B22" s="45" t="s">
        <v>62</v>
      </c>
      <c r="C22" s="127">
        <f>ATB_Total!C22/ATB_per_capita!$I22*1000</f>
        <v>18838.319262744084</v>
      </c>
      <c r="D22" s="127">
        <f>ATB_Total!D22/ATB_per_capita!$I22*1000</f>
        <v>522.41536229595215</v>
      </c>
      <c r="E22" s="127">
        <f>ATB_Total!E22/ATB_per_capita!$I22*1000</f>
        <v>1884.1878626023072</v>
      </c>
      <c r="F22" s="127">
        <f>ATB_Total!F22/ATB_per_capita!$I22*1000</f>
        <v>4770.1631823161688</v>
      </c>
      <c r="G22" s="127">
        <f>ATB_Total!G22/ATB_per_capita!$I22*1000</f>
        <v>-47.998021968568104</v>
      </c>
      <c r="H22" s="143">
        <f>ATB_Total!H22/ATB_per_capita!$I22*1000</f>
        <v>25967.087647989945</v>
      </c>
      <c r="I22" s="144">
        <v>15517</v>
      </c>
      <c r="J22" s="138"/>
    </row>
    <row r="23" spans="2:10">
      <c r="B23" s="48" t="s">
        <v>63</v>
      </c>
      <c r="C23" s="130">
        <f>ATB_Total!C23/ATB_per_capita!$I23*1000</f>
        <v>15573.839803000534</v>
      </c>
      <c r="D23" s="130">
        <f>ATB_Total!D23/ATB_per_capita!$I23*1000</f>
        <v>936.24838456329121</v>
      </c>
      <c r="E23" s="130">
        <f>ATB_Total!E23/ATB_per_capita!$I23*1000</f>
        <v>1326.337236728257</v>
      </c>
      <c r="F23" s="130">
        <f>ATB_Total!F23/ATB_per_capita!$I23*1000</f>
        <v>6162.5011998330228</v>
      </c>
      <c r="G23" s="130">
        <f>ATB_Total!G23/ATB_per_capita!$I23*1000</f>
        <v>70.345556114364882</v>
      </c>
      <c r="H23" s="145">
        <f>ATB_Total!H23/ATB_per_capita!$I23*1000</f>
        <v>24069.27218023947</v>
      </c>
      <c r="I23" s="146">
        <v>474316</v>
      </c>
      <c r="J23" s="138"/>
    </row>
    <row r="24" spans="2:10">
      <c r="B24" s="45" t="s">
        <v>64</v>
      </c>
      <c r="C24" s="127">
        <f>ATB_Total!C24/ATB_per_capita!$I24*1000</f>
        <v>17036.08776244782</v>
      </c>
      <c r="D24" s="127">
        <f>ATB_Total!D24/ATB_per_capita!$I24*1000</f>
        <v>1809.7749242028365</v>
      </c>
      <c r="E24" s="127">
        <f>ATB_Total!E24/ATB_per_capita!$I24*1000</f>
        <v>1781.1791525881501</v>
      </c>
      <c r="F24" s="127">
        <f>ATB_Total!F24/ATB_per_capita!$I24*1000</f>
        <v>4060.4270742941058</v>
      </c>
      <c r="G24" s="127">
        <f>ATB_Total!G24/ATB_per_capita!$I24*1000</f>
        <v>486.58931477338376</v>
      </c>
      <c r="H24" s="143">
        <f>ATB_Total!H24/ATB_per_capita!$I24*1000</f>
        <v>25174.058228306294</v>
      </c>
      <c r="I24" s="144">
        <v>194753</v>
      </c>
      <c r="J24" s="138"/>
    </row>
    <row r="25" spans="2:10">
      <c r="B25" s="48" t="s">
        <v>65</v>
      </c>
      <c r="C25" s="130">
        <f>ATB_Total!C25/ATB_per_capita!$I25*1000</f>
        <v>19045.520991295165</v>
      </c>
      <c r="D25" s="130">
        <f>ATB_Total!D25/ATB_per_capita!$I25*1000</f>
        <v>891.95660836170543</v>
      </c>
      <c r="E25" s="130">
        <f>ATB_Total!E25/ATB_per_capita!$I25*1000</f>
        <v>1241.536179425096</v>
      </c>
      <c r="F25" s="130">
        <f>ATB_Total!F25/ATB_per_capita!$I25*1000</f>
        <v>6391.8214212585553</v>
      </c>
      <c r="G25" s="130">
        <f>ATB_Total!G25/ATB_per_capita!$I25*1000</f>
        <v>-32.363684739972427</v>
      </c>
      <c r="H25" s="145">
        <f>ATB_Total!H25/ATB_per_capita!$I25*1000</f>
        <v>27538.471515600555</v>
      </c>
      <c r="I25" s="146">
        <v>596795</v>
      </c>
      <c r="J25" s="138"/>
    </row>
    <row r="26" spans="2:10">
      <c r="B26" s="45" t="s">
        <v>66</v>
      </c>
      <c r="C26" s="127">
        <f>ATB_Total!C26/ATB_per_capita!$I26*1000</f>
        <v>16692.92290294958</v>
      </c>
      <c r="D26" s="127">
        <f>ATB_Total!D26/ATB_per_capita!$I26*1000</f>
        <v>936.92428731577127</v>
      </c>
      <c r="E26" s="127">
        <f>ATB_Total!E26/ATB_per_capita!$I26*1000</f>
        <v>1302.306688682299</v>
      </c>
      <c r="F26" s="127">
        <f>ATB_Total!F26/ATB_per_capita!$I26*1000</f>
        <v>4444.2673153903197</v>
      </c>
      <c r="G26" s="127">
        <f>ATB_Total!G26/ATB_per_capita!$I26*1000</f>
        <v>63.152682598277821</v>
      </c>
      <c r="H26" s="143">
        <f>ATB_Total!H26/ATB_per_capita!$I26*1000</f>
        <v>23439.573876936243</v>
      </c>
      <c r="I26" s="144">
        <v>244069</v>
      </c>
      <c r="J26" s="138"/>
    </row>
    <row r="27" spans="2:10">
      <c r="B27" s="48" t="s">
        <v>67</v>
      </c>
      <c r="C27" s="130">
        <f>ATB_Total!C27/ATB_per_capita!$I27*1000</f>
        <v>18690.000209852893</v>
      </c>
      <c r="D27" s="130">
        <f>ATB_Total!D27/ATB_per_capita!$I27*1000</f>
        <v>2271.3847704039608</v>
      </c>
      <c r="E27" s="130">
        <f>ATB_Total!E27/ATB_per_capita!$I27*1000</f>
        <v>1116.8700859737323</v>
      </c>
      <c r="F27" s="130">
        <f>ATB_Total!F27/ATB_per_capita!$I27*1000</f>
        <v>8808.0486235149165</v>
      </c>
      <c r="G27" s="130">
        <f>ATB_Total!G27/ATB_per_capita!$I27*1000</f>
        <v>556.96516909952072</v>
      </c>
      <c r="H27" s="145">
        <f>ATB_Total!H27/ATB_per_capita!$I27*1000</f>
        <v>31443.268858845029</v>
      </c>
      <c r="I27" s="146">
        <v>333567</v>
      </c>
      <c r="J27" s="138"/>
    </row>
    <row r="28" spans="2:10">
      <c r="B28" s="45" t="s">
        <v>68</v>
      </c>
      <c r="C28" s="127">
        <f>ATB_Total!C28/ATB_per_capita!$I28*1000</f>
        <v>20848.154531887489</v>
      </c>
      <c r="D28" s="127">
        <f>ATB_Total!D28/ATB_per_capita!$I28*1000</f>
        <v>1673.6181955697418</v>
      </c>
      <c r="E28" s="127">
        <f>ATB_Total!E28/ATB_per_capita!$I28*1000</f>
        <v>1226.9454764198854</v>
      </c>
      <c r="F28" s="127">
        <f>ATB_Total!F28/ATB_per_capita!$I28*1000</f>
        <v>9207.2134942319371</v>
      </c>
      <c r="G28" s="127">
        <f>ATB_Total!G28/ATB_per_capita!$I28*1000</f>
        <v>130.99902236119672</v>
      </c>
      <c r="H28" s="143">
        <f>ATB_Total!H28/ATB_per_capita!$I28*1000</f>
        <v>33086.930720470249</v>
      </c>
      <c r="I28" s="144">
        <v>704916</v>
      </c>
      <c r="J28" s="138"/>
    </row>
    <row r="29" spans="2:10">
      <c r="B29" s="48" t="s">
        <v>69</v>
      </c>
      <c r="C29" s="130">
        <f>ATB_Total!C29/ATB_per_capita!$I29*1000</f>
        <v>15300.522318122541</v>
      </c>
      <c r="D29" s="130">
        <f>ATB_Total!D29/ATB_per_capita!$I29*1000</f>
        <v>1158.5608982708027</v>
      </c>
      <c r="E29" s="130">
        <f>ATB_Total!E29/ATB_per_capita!$I29*1000</f>
        <v>987.70926179475589</v>
      </c>
      <c r="F29" s="130">
        <f>ATB_Total!F29/ATB_per_capita!$I29*1000</f>
        <v>3454.4253635583168</v>
      </c>
      <c r="G29" s="130">
        <f>ATB_Total!G29/ATB_per_capita!$I29*1000</f>
        <v>389.02519391040897</v>
      </c>
      <c r="H29" s="145">
        <f>ATB_Total!H29/ATB_per_capita!$I29*1000</f>
        <v>21290.243035656826</v>
      </c>
      <c r="I29" s="146">
        <v>305178</v>
      </c>
      <c r="J29" s="138"/>
    </row>
    <row r="30" spans="2:10">
      <c r="B30" s="45" t="s">
        <v>70</v>
      </c>
      <c r="C30" s="127">
        <f>ATB_Total!C30/ATB_per_capita!$I30*1000</f>
        <v>15808.141620661427</v>
      </c>
      <c r="D30" s="127">
        <f>ATB_Total!D30/ATB_per_capita!$I30*1000</f>
        <v>1288.3497143773764</v>
      </c>
      <c r="E30" s="127">
        <f>ATB_Total!E30/ATB_per_capita!$I30*1000</f>
        <v>731.92500379071532</v>
      </c>
      <c r="F30" s="127">
        <f>ATB_Total!F30/ATB_per_capita!$I30*1000</f>
        <v>7532.7907699273783</v>
      </c>
      <c r="G30" s="127">
        <f>ATB_Total!G30/ATB_per_capita!$I30*1000</f>
        <v>456.84729073213794</v>
      </c>
      <c r="H30" s="143">
        <f>ATB_Total!H30/ATB_per_capita!$I30*1000</f>
        <v>25818.054399489036</v>
      </c>
      <c r="I30" s="144">
        <v>172263</v>
      </c>
      <c r="J30" s="138"/>
    </row>
    <row r="31" spans="2:10">
      <c r="B31" s="48" t="s">
        <v>71</v>
      </c>
      <c r="C31" s="130">
        <f>ATB_Total!C31/ATB_per_capita!$I31*1000</f>
        <v>27064.101094618603</v>
      </c>
      <c r="D31" s="130">
        <f>ATB_Total!D31/ATB_per_capita!$I31*1000</f>
        <v>4387.9513797514956</v>
      </c>
      <c r="E31" s="130">
        <f>ATB_Total!E31/ATB_per_capita!$I31*1000</f>
        <v>1408.1814185163796</v>
      </c>
      <c r="F31" s="130">
        <f>ATB_Total!F31/ATB_per_capita!$I31*1000</f>
        <v>10887.503847255961</v>
      </c>
      <c r="G31" s="130">
        <f>ATB_Total!G31/ATB_per_capita!$I31*1000</f>
        <v>286.81756523292597</v>
      </c>
      <c r="H31" s="145">
        <f>ATB_Total!H31/ATB_per_capita!$I31*1000</f>
        <v>44034.555305375361</v>
      </c>
      <c r="I31" s="146">
        <v>453674</v>
      </c>
      <c r="J31" s="138"/>
    </row>
    <row r="32" spans="2:10">
      <c r="B32" s="45" t="s">
        <v>72</v>
      </c>
      <c r="C32" s="127">
        <f>ATB_Total!C32/ATB_per_capita!$I32*1000</f>
        <v>12971.651457596528</v>
      </c>
      <c r="D32" s="127">
        <f>ATB_Total!D32/ATB_per_capita!$I32*1000</f>
        <v>1027.5484020696547</v>
      </c>
      <c r="E32" s="127">
        <f>ATB_Total!E32/ATB_per_capita!$I32*1000</f>
        <v>633.99531356881926</v>
      </c>
      <c r="F32" s="127">
        <f>ATB_Total!F32/ATB_per_capita!$I32*1000</f>
        <v>3772.5812833835453</v>
      </c>
      <c r="G32" s="127">
        <f>ATB_Total!G32/ATB_per_capita!$I32*1000</f>
        <v>141.55041031111733</v>
      </c>
      <c r="H32" s="143">
        <f>ATB_Total!H32/ATB_per_capita!$I32*1000</f>
        <v>18547.326866929663</v>
      </c>
      <c r="I32" s="144">
        <v>68709</v>
      </c>
      <c r="J32" s="138"/>
    </row>
    <row r="33" spans="1:10">
      <c r="A33" s="52"/>
      <c r="B33" s="53" t="s">
        <v>73</v>
      </c>
      <c r="C33" s="54">
        <f>ATB_Total!C33/ATB_per_capita!$I33*1000</f>
        <v>20302.027257585229</v>
      </c>
      <c r="D33" s="54">
        <f>ATB_Total!D33/ATB_per_capita!$I33*1000</f>
        <v>1356.7266359315406</v>
      </c>
      <c r="E33" s="54">
        <f>ATB_Total!E33/ATB_per_capita!$I33*1000</f>
        <v>1422.4309749727779</v>
      </c>
      <c r="F33" s="54">
        <f>ATB_Total!F33/ATB_per_capita!$I33*1000</f>
        <v>7381.8397137238289</v>
      </c>
      <c r="G33" s="54">
        <f>ATB_Total!G33/ATB_per_capita!$I33*1000</f>
        <v>0.25127325906614412</v>
      </c>
      <c r="H33" s="54">
        <f>ATB_Total!H33/ATB_per_capita!$I33*1000</f>
        <v>30463.275855472446</v>
      </c>
      <c r="I33" s="55">
        <f>SUM(I7:I32)</f>
        <v>7801278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>
      <c r="A1" s="101" t="str">
        <f>"ATB in percent "&amp;Info!C31</f>
        <v>ATB in percent 2009</v>
      </c>
      <c r="B1" s="57"/>
      <c r="C1" s="57"/>
    </row>
    <row r="2" spans="1:10" ht="18.75" customHeight="1">
      <c r="A2" s="147" t="str">
        <f>Info!A4</f>
        <v>Reference year 2014</v>
      </c>
      <c r="H2" s="20" t="str">
        <f>Info!C28</f>
        <v>FA_2014_20130902</v>
      </c>
    </row>
    <row r="3" spans="1:10" s="1" customFormat="1">
      <c r="A3" s="23" t="s">
        <v>23</v>
      </c>
      <c r="B3" s="24" t="s">
        <v>75</v>
      </c>
      <c r="C3" s="24" t="s">
        <v>24</v>
      </c>
      <c r="D3" s="24" t="s">
        <v>25</v>
      </c>
      <c r="E3" s="24" t="s">
        <v>26</v>
      </c>
      <c r="F3" s="24" t="s">
        <v>27</v>
      </c>
      <c r="G3" s="24" t="s">
        <v>28</v>
      </c>
      <c r="H3" s="84" t="s">
        <v>29</v>
      </c>
      <c r="I3" s="7"/>
    </row>
    <row r="4" spans="1:10" ht="52.5" customHeight="1">
      <c r="A4" s="148"/>
      <c r="B4" s="33" t="s">
        <v>40</v>
      </c>
      <c r="C4" s="33" t="s">
        <v>102</v>
      </c>
      <c r="D4" s="33" t="s">
        <v>79</v>
      </c>
      <c r="E4" s="106" t="s">
        <v>82</v>
      </c>
      <c r="F4" s="106" t="s">
        <v>83</v>
      </c>
      <c r="G4" s="33" t="s">
        <v>99</v>
      </c>
      <c r="H4" s="34" t="s">
        <v>105</v>
      </c>
      <c r="I4" s="7"/>
    </row>
    <row r="5" spans="1:10" s="35" customFormat="1" ht="11.25" customHeight="1">
      <c r="A5" s="86" t="s">
        <v>44</v>
      </c>
      <c r="B5" s="38" t="s">
        <v>109</v>
      </c>
      <c r="C5" s="38" t="s">
        <v>109</v>
      </c>
      <c r="D5" s="38" t="s">
        <v>109</v>
      </c>
      <c r="E5" s="38" t="s">
        <v>109</v>
      </c>
      <c r="F5" s="38" t="s">
        <v>109</v>
      </c>
      <c r="G5" s="38" t="s">
        <v>109</v>
      </c>
      <c r="H5" s="39" t="s">
        <v>109</v>
      </c>
      <c r="I5" s="149"/>
    </row>
    <row r="6" spans="1:10">
      <c r="A6" s="41" t="s">
        <v>47</v>
      </c>
      <c r="B6" s="150">
        <f>ATB_Total!C7/ATB_Total!$H7</f>
        <v>0.7004403580877181</v>
      </c>
      <c r="C6" s="150">
        <f>ATB_Total!D7/ATB_Total!$H7</f>
        <v>3.4203913333047745E-2</v>
      </c>
      <c r="D6" s="150">
        <f>ATB_Total!E7/ATB_Total!$H7</f>
        <v>5.387415859882666E-2</v>
      </c>
      <c r="E6" s="150">
        <f>LE!B9/ATB_Total!$H7</f>
        <v>0.21391816146611595</v>
      </c>
      <c r="F6" s="150">
        <f>LE!C9/ATB_Total!$H7</f>
        <v>1.216740930830063E-2</v>
      </c>
      <c r="G6" s="150">
        <f>ATB_Total!G7/ATB_Total!$H7</f>
        <v>-1.4604000794009132E-2</v>
      </c>
      <c r="H6" s="151">
        <f t="shared" ref="H6:H32" si="0">SUM(B6:G6)</f>
        <v>0.99999999999999978</v>
      </c>
      <c r="I6" s="152" t="s">
        <v>47</v>
      </c>
      <c r="J6" s="138"/>
    </row>
    <row r="7" spans="1:10">
      <c r="A7" s="45" t="s">
        <v>48</v>
      </c>
      <c r="B7" s="153">
        <f>ATB_Total!C8/ATB_Total!$H8</f>
        <v>0.69348261444941306</v>
      </c>
      <c r="C7" s="153">
        <f>ATB_Total!D8/ATB_Total!$H8</f>
        <v>2.6595917145238665E-2</v>
      </c>
      <c r="D7" s="153">
        <f>ATB_Total!E8/ATB_Total!$H8</f>
        <v>5.1984033845678478E-2</v>
      </c>
      <c r="E7" s="153">
        <f>LE!B10/ATB_Total!$H8</f>
        <v>0.22252355558983983</v>
      </c>
      <c r="F7" s="153">
        <f>LE!C10/ATB_Total!$H8</f>
        <v>7.0358237601698672E-3</v>
      </c>
      <c r="G7" s="153">
        <f>ATB_Total!G8/ATB_Total!$H8</f>
        <v>-1.621944790339972E-3</v>
      </c>
      <c r="H7" s="154">
        <f t="shared" si="0"/>
        <v>0.99999999999999989</v>
      </c>
      <c r="I7" s="155" t="s">
        <v>48</v>
      </c>
      <c r="J7" s="138"/>
    </row>
    <row r="8" spans="1:10">
      <c r="A8" s="48" t="s">
        <v>49</v>
      </c>
      <c r="B8" s="156">
        <f>ATB_Total!C9/ATB_Total!$H9</f>
        <v>0.71164838480046544</v>
      </c>
      <c r="C8" s="156">
        <f>ATB_Total!D9/ATB_Total!$H9</f>
        <v>2.7294583593526087E-2</v>
      </c>
      <c r="D8" s="156">
        <f>ATB_Total!E9/ATB_Total!$H9</f>
        <v>4.9632841657496311E-2</v>
      </c>
      <c r="E8" s="156">
        <f>LE!B11/ATB_Total!$H9</f>
        <v>0.19033529881116942</v>
      </c>
      <c r="F8" s="156">
        <f>LE!C11/ATB_Total!$H9</f>
        <v>1.696604373768057E-2</v>
      </c>
      <c r="G8" s="156">
        <f>ATB_Total!G9/ATB_Total!$H9</f>
        <v>4.1228473996620845E-3</v>
      </c>
      <c r="H8" s="157">
        <f t="shared" si="0"/>
        <v>0.99999999999999989</v>
      </c>
      <c r="I8" s="158" t="s">
        <v>49</v>
      </c>
      <c r="J8" s="138"/>
    </row>
    <row r="9" spans="1:10">
      <c r="A9" s="45" t="s">
        <v>50</v>
      </c>
      <c r="B9" s="153">
        <f>ATB_Total!C10/ATB_Total!$H10</f>
        <v>0.69685869277290824</v>
      </c>
      <c r="C9" s="153">
        <f>ATB_Total!D10/ATB_Total!$H10</f>
        <v>4.9008394163352509E-2</v>
      </c>
      <c r="D9" s="153">
        <f>ATB_Total!E10/ATB_Total!$H10</f>
        <v>5.1334324500849703E-2</v>
      </c>
      <c r="E9" s="153">
        <f>LE!B12/ATB_Total!$H10</f>
        <v>0.19433849539917308</v>
      </c>
      <c r="F9" s="153">
        <f>LE!C12/ATB_Total!$H10</f>
        <v>1.9359921077533198E-3</v>
      </c>
      <c r="G9" s="153">
        <f>ATB_Total!G10/ATB_Total!$H10</f>
        <v>6.5241010559629956E-3</v>
      </c>
      <c r="H9" s="154">
        <f t="shared" si="0"/>
        <v>0.99999999999999989</v>
      </c>
      <c r="I9" s="155" t="s">
        <v>50</v>
      </c>
      <c r="J9" s="138"/>
    </row>
    <row r="10" spans="1:10">
      <c r="A10" s="48" t="s">
        <v>51</v>
      </c>
      <c r="B10" s="156">
        <f>ATB_Total!C11/ATB_Total!$H11</f>
        <v>0.75683366423221099</v>
      </c>
      <c r="C10" s="156">
        <f>ATB_Total!D11/ATB_Total!$H11</f>
        <v>1.518466673487346E-2</v>
      </c>
      <c r="D10" s="156">
        <f>ATB_Total!E11/ATB_Total!$H11</f>
        <v>8.5561790378251915E-2</v>
      </c>
      <c r="E10" s="156">
        <f>LE!B13/ATB_Total!$H11</f>
        <v>0.11735084398947888</v>
      </c>
      <c r="F10" s="156">
        <f>LE!C13/ATB_Total!$H11</f>
        <v>2.599462236196089E-2</v>
      </c>
      <c r="G10" s="156">
        <f>ATB_Total!G11/ATB_Total!$H11</f>
        <v>-9.2558769677616982E-4</v>
      </c>
      <c r="H10" s="157">
        <f t="shared" si="0"/>
        <v>1</v>
      </c>
      <c r="I10" s="158" t="s">
        <v>51</v>
      </c>
      <c r="J10" s="138"/>
    </row>
    <row r="11" spans="1:10">
      <c r="A11" s="45" t="s">
        <v>52</v>
      </c>
      <c r="B11" s="153">
        <f>ATB_Total!C12/ATB_Total!$H12</f>
        <v>0.68933900499351752</v>
      </c>
      <c r="C11" s="153">
        <f>ATB_Total!D12/ATB_Total!$H12</f>
        <v>2.9195052385422766E-2</v>
      </c>
      <c r="D11" s="153">
        <f>ATB_Total!E12/ATB_Total!$H12</f>
        <v>6.1097443245000077E-2</v>
      </c>
      <c r="E11" s="153">
        <f>LE!B14/ATB_Total!$H12</f>
        <v>0.21510429012930324</v>
      </c>
      <c r="F11" s="153">
        <f>LE!C14/ATB_Total!$H12</f>
        <v>4.8347633857756612E-3</v>
      </c>
      <c r="G11" s="153">
        <f>ATB_Total!G12/ATB_Total!$H12</f>
        <v>4.2944586098079537E-4</v>
      </c>
      <c r="H11" s="154">
        <f t="shared" si="0"/>
        <v>1</v>
      </c>
      <c r="I11" s="155" t="s">
        <v>52</v>
      </c>
      <c r="J11" s="138"/>
    </row>
    <row r="12" spans="1:10">
      <c r="A12" s="48" t="s">
        <v>53</v>
      </c>
      <c r="B12" s="156">
        <f>ATB_Total!C13/ATB_Total!$H13</f>
        <v>0.7376480839362608</v>
      </c>
      <c r="C12" s="156">
        <f>ATB_Total!D13/ATB_Total!$H13</f>
        <v>1.4925867958582636E-2</v>
      </c>
      <c r="D12" s="156">
        <f>ATB_Total!E13/ATB_Total!$H13</f>
        <v>0.11586507113418257</v>
      </c>
      <c r="E12" s="156">
        <f>LE!B15/ATB_Total!$H13</f>
        <v>0.1190341972731858</v>
      </c>
      <c r="F12" s="156">
        <f>LE!C15/ATB_Total!$H13</f>
        <v>1.0918066404110636E-2</v>
      </c>
      <c r="G12" s="156">
        <f>ATB_Total!G13/ATB_Total!$H13</f>
        <v>1.6087132936777433E-3</v>
      </c>
      <c r="H12" s="157">
        <f t="shared" si="0"/>
        <v>1.0000000000000002</v>
      </c>
      <c r="I12" s="158" t="s">
        <v>53</v>
      </c>
      <c r="J12" s="138"/>
    </row>
    <row r="13" spans="1:10">
      <c r="A13" s="45" t="s">
        <v>54</v>
      </c>
      <c r="B13" s="153">
        <f>ATB_Total!C14/ATB_Total!$H14</f>
        <v>0.71387915407686497</v>
      </c>
      <c r="C13" s="153">
        <f>ATB_Total!D14/ATB_Total!$H14</f>
        <v>3.4639110359746948E-2</v>
      </c>
      <c r="D13" s="153">
        <f>ATB_Total!E14/ATB_Total!$H14</f>
        <v>6.245902306296558E-2</v>
      </c>
      <c r="E13" s="153">
        <f>LE!B16/ATB_Total!$H14</f>
        <v>0.16425570110396009</v>
      </c>
      <c r="F13" s="153">
        <f>LE!C16/ATB_Total!$H14</f>
        <v>1.9045795429385042E-2</v>
      </c>
      <c r="G13" s="153">
        <f>ATB_Total!G14/ATB_Total!$H14</f>
        <v>5.7212159670774086E-3</v>
      </c>
      <c r="H13" s="154">
        <f t="shared" si="0"/>
        <v>1</v>
      </c>
      <c r="I13" s="155" t="s">
        <v>54</v>
      </c>
      <c r="J13" s="138"/>
    </row>
    <row r="14" spans="1:10">
      <c r="A14" s="48" t="s">
        <v>55</v>
      </c>
      <c r="B14" s="156">
        <f>ATB_Total!C15/ATB_Total!$H15</f>
        <v>0.55748469240445619</v>
      </c>
      <c r="C14" s="156">
        <f>ATB_Total!D15/ATB_Total!$H15</f>
        <v>2.4546416379238278E-2</v>
      </c>
      <c r="D14" s="156">
        <f>ATB_Total!E15/ATB_Total!$H15</f>
        <v>4.2213611598541464E-2</v>
      </c>
      <c r="E14" s="156">
        <f>LE!B17/ATB_Total!$H15</f>
        <v>0.23415214229933518</v>
      </c>
      <c r="F14" s="156">
        <f>LE!C17/ATB_Total!$H15</f>
        <v>0.14037374040219777</v>
      </c>
      <c r="G14" s="156">
        <f>ATB_Total!G15/ATB_Total!$H15</f>
        <v>1.2293969162312452E-3</v>
      </c>
      <c r="H14" s="157">
        <f t="shared" si="0"/>
        <v>1</v>
      </c>
      <c r="I14" s="158" t="s">
        <v>55</v>
      </c>
      <c r="J14" s="138"/>
    </row>
    <row r="15" spans="1:10">
      <c r="A15" s="45" t="s">
        <v>56</v>
      </c>
      <c r="B15" s="153">
        <f>ATB_Total!C16/ATB_Total!$H16</f>
        <v>0.6549801744561462</v>
      </c>
      <c r="C15" s="153">
        <f>ATB_Total!D16/ATB_Total!$H16</f>
        <v>2.8184074159475894E-2</v>
      </c>
      <c r="D15" s="153">
        <f>ATB_Total!E16/ATB_Total!$H16</f>
        <v>2.962959345498007E-2</v>
      </c>
      <c r="E15" s="153">
        <f>LE!B18/ATB_Total!$H16</f>
        <v>0.23471412930407642</v>
      </c>
      <c r="F15" s="153">
        <f>LE!C18/ATB_Total!$H16</f>
        <v>5.3169750974745147E-2</v>
      </c>
      <c r="G15" s="153">
        <f>ATB_Total!G16/ATB_Total!$H16</f>
        <v>-6.7772234942374413E-4</v>
      </c>
      <c r="H15" s="154">
        <f t="shared" si="0"/>
        <v>0.99999999999999989</v>
      </c>
      <c r="I15" s="155" t="s">
        <v>56</v>
      </c>
      <c r="J15" s="138"/>
    </row>
    <row r="16" spans="1:10">
      <c r="A16" s="48" t="s">
        <v>57</v>
      </c>
      <c r="B16" s="156">
        <f>ATB_Total!C17/ATB_Total!$H17</f>
        <v>0.73285929541574613</v>
      </c>
      <c r="C16" s="156">
        <f>ATB_Total!D17/ATB_Total!$H17</f>
        <v>2.556653904351856E-2</v>
      </c>
      <c r="D16" s="156">
        <f>ATB_Total!E17/ATB_Total!$H17</f>
        <v>2.809273170006139E-2</v>
      </c>
      <c r="E16" s="156">
        <f>LE!B19/ATB_Total!$H17</f>
        <v>0.20912989565982804</v>
      </c>
      <c r="F16" s="156">
        <f>LE!C19/ATB_Total!$H17</f>
        <v>2.6045411686851636E-3</v>
      </c>
      <c r="G16" s="156">
        <f>ATB_Total!G17/ATB_Total!$H17</f>
        <v>1.7469970121606632E-3</v>
      </c>
      <c r="H16" s="157">
        <f t="shared" si="0"/>
        <v>0.99999999999999989</v>
      </c>
      <c r="I16" s="158" t="s">
        <v>57</v>
      </c>
      <c r="J16" s="138"/>
    </row>
    <row r="17" spans="1:10">
      <c r="A17" s="45" t="s">
        <v>58</v>
      </c>
      <c r="B17" s="153">
        <f>ATB_Total!C18/ATB_Total!$H18</f>
        <v>0.50471252372110265</v>
      </c>
      <c r="C17" s="153">
        <f>ATB_Total!D18/ATB_Total!$H18</f>
        <v>7.449757750283087E-2</v>
      </c>
      <c r="D17" s="153">
        <f>ATB_Total!E18/ATB_Total!$H18</f>
        <v>4.1380103926055407E-2</v>
      </c>
      <c r="E17" s="153">
        <f>LE!B20/ATB_Total!$H18</f>
        <v>0.17971820148187437</v>
      </c>
      <c r="F17" s="153">
        <f>LE!C20/ATB_Total!$H18</f>
        <v>0.20242619167585513</v>
      </c>
      <c r="G17" s="153">
        <f>ATB_Total!G18/ATB_Total!$H18</f>
        <v>-2.7345983077185533E-3</v>
      </c>
      <c r="H17" s="154">
        <f t="shared" si="0"/>
        <v>0.99999999999999967</v>
      </c>
      <c r="I17" s="155" t="s">
        <v>58</v>
      </c>
      <c r="J17" s="138"/>
    </row>
    <row r="18" spans="1:10">
      <c r="A18" s="48" t="s">
        <v>59</v>
      </c>
      <c r="B18" s="156">
        <f>ATB_Total!C19/ATB_Total!$H19</f>
        <v>0.76099666212872841</v>
      </c>
      <c r="C18" s="156">
        <f>ATB_Total!D19/ATB_Total!$H19</f>
        <v>4.1569647673236593E-2</v>
      </c>
      <c r="D18" s="156">
        <f>ATB_Total!E19/ATB_Total!$H19</f>
        <v>3.3782969425072369E-2</v>
      </c>
      <c r="E18" s="156">
        <f>LE!B21/ATB_Total!$H19</f>
        <v>0.13616538336239573</v>
      </c>
      <c r="F18" s="156">
        <f>LE!C21/ATB_Total!$H19</f>
        <v>3.104476021645701E-2</v>
      </c>
      <c r="G18" s="156">
        <f>ATB_Total!G19/ATB_Total!$H19</f>
        <v>-3.5594228058903384E-3</v>
      </c>
      <c r="H18" s="157">
        <f t="shared" si="0"/>
        <v>0.99999999999999978</v>
      </c>
      <c r="I18" s="158" t="s">
        <v>59</v>
      </c>
      <c r="J18" s="138"/>
    </row>
    <row r="19" spans="1:10">
      <c r="A19" s="45" t="s">
        <v>60</v>
      </c>
      <c r="B19" s="153">
        <f>ATB_Total!C20/ATB_Total!$H20</f>
        <v>0.51171463329009681</v>
      </c>
      <c r="C19" s="153">
        <f>ATB_Total!D20/ATB_Total!$H20</f>
        <v>5.8009681009723701E-2</v>
      </c>
      <c r="D19" s="153">
        <f>ATB_Total!E20/ATB_Total!$H20</f>
        <v>3.4834820662264419E-2</v>
      </c>
      <c r="E19" s="153">
        <f>LE!B22/ATB_Total!$H20</f>
        <v>0.28989473294626678</v>
      </c>
      <c r="F19" s="153">
        <f>LE!C22/ATB_Total!$H20</f>
        <v>0.10148913413925416</v>
      </c>
      <c r="G19" s="153">
        <f>ATB_Total!G20/ATB_Total!$H20</f>
        <v>4.0569979523941467E-3</v>
      </c>
      <c r="H19" s="154">
        <f t="shared" si="0"/>
        <v>1</v>
      </c>
      <c r="I19" s="155" t="s">
        <v>60</v>
      </c>
      <c r="J19" s="138"/>
    </row>
    <row r="20" spans="1:10">
      <c r="A20" s="48" t="s">
        <v>61</v>
      </c>
      <c r="B20" s="156">
        <f>ATB_Total!C21/ATB_Total!$H21</f>
        <v>0.68036695282047788</v>
      </c>
      <c r="C20" s="156">
        <f>ATB_Total!D21/ATB_Total!$H21</f>
        <v>2.9201393784028973E-2</v>
      </c>
      <c r="D20" s="156">
        <f>ATB_Total!E21/ATB_Total!$H21</f>
        <v>6.5014200291195173E-2</v>
      </c>
      <c r="E20" s="156">
        <f>LE!B23/ATB_Total!$H21</f>
        <v>0.21988557993515689</v>
      </c>
      <c r="F20" s="156">
        <f>LE!C23/ATB_Total!$H21</f>
        <v>5.8193785055891383E-3</v>
      </c>
      <c r="G20" s="156">
        <f>ATB_Total!G21/ATB_Total!$H21</f>
        <v>-2.8750533644811835E-4</v>
      </c>
      <c r="H20" s="157">
        <f t="shared" si="0"/>
        <v>1</v>
      </c>
      <c r="I20" s="158" t="s">
        <v>61</v>
      </c>
      <c r="J20" s="138"/>
    </row>
    <row r="21" spans="1:10">
      <c r="A21" s="45" t="s">
        <v>62</v>
      </c>
      <c r="B21" s="153">
        <f>ATB_Total!C22/ATB_Total!$H22</f>
        <v>0.72546908294516876</v>
      </c>
      <c r="C21" s="153">
        <f>ATB_Total!D22/ATB_Total!$H22</f>
        <v>2.0118365577912287E-2</v>
      </c>
      <c r="D21" s="153">
        <f>ATB_Total!E22/ATB_Total!$H22</f>
        <v>7.2560615504687065E-2</v>
      </c>
      <c r="E21" s="153">
        <f>LE!B24/ATB_Total!$H22</f>
        <v>0.16360158706474787</v>
      </c>
      <c r="F21" s="153">
        <f>LE!C24/ATB_Total!$H22</f>
        <v>2.0098766512847779E-2</v>
      </c>
      <c r="G21" s="153">
        <f>ATB_Total!G22/ATB_Total!$H22</f>
        <v>-1.8484176053637467E-3</v>
      </c>
      <c r="H21" s="154">
        <f t="shared" si="0"/>
        <v>1</v>
      </c>
      <c r="I21" s="155" t="s">
        <v>62</v>
      </c>
      <c r="J21" s="138"/>
    </row>
    <row r="22" spans="1:10">
      <c r="A22" s="48" t="s">
        <v>63</v>
      </c>
      <c r="B22" s="156">
        <f>ATB_Total!C23/ATB_Total!$H23</f>
        <v>0.64704240686539893</v>
      </c>
      <c r="C22" s="156">
        <f>ATB_Total!D23/ATB_Total!$H23</f>
        <v>3.8898076250595465E-2</v>
      </c>
      <c r="D22" s="156">
        <f>ATB_Total!E23/ATB_Total!$H23</f>
        <v>5.5104999718984492E-2</v>
      </c>
      <c r="E22" s="156">
        <f>LE!B25/ATB_Total!$H23</f>
        <v>0.22691606972001663</v>
      </c>
      <c r="F22" s="156">
        <f>LE!C25/ATB_Total!$H23</f>
        <v>2.9115818310746021E-2</v>
      </c>
      <c r="G22" s="156">
        <f>ATB_Total!G23/ATB_Total!$H23</f>
        <v>2.9226291342584749E-3</v>
      </c>
      <c r="H22" s="157">
        <f t="shared" si="0"/>
        <v>1.0000000000000002</v>
      </c>
      <c r="I22" s="158" t="s">
        <v>63</v>
      </c>
      <c r="J22" s="138"/>
    </row>
    <row r="23" spans="1:10">
      <c r="A23" s="45" t="s">
        <v>64</v>
      </c>
      <c r="B23" s="153">
        <f>ATB_Total!C24/ATB_Total!$H24</f>
        <v>0.67673188041219545</v>
      </c>
      <c r="C23" s="153">
        <f>ATB_Total!D24/ATB_Total!$H24</f>
        <v>7.1890471841678821E-2</v>
      </c>
      <c r="D23" s="153">
        <f>ATB_Total!E24/ATB_Total!$H24</f>
        <v>7.0754549641318901E-2</v>
      </c>
      <c r="E23" s="153">
        <f>LE!B26/ATB_Total!$H24</f>
        <v>0.15388471758910272</v>
      </c>
      <c r="F23" s="153">
        <f>LE!C26/ATB_Total!$H24</f>
        <v>7.4093827688788191E-3</v>
      </c>
      <c r="G23" s="153">
        <f>ATB_Total!G24/ATB_Total!$H24</f>
        <v>1.9328997746825401E-2</v>
      </c>
      <c r="H23" s="154">
        <f t="shared" si="0"/>
        <v>1.0000000000000002</v>
      </c>
      <c r="I23" s="155" t="s">
        <v>64</v>
      </c>
      <c r="J23" s="138"/>
    </row>
    <row r="24" spans="1:10">
      <c r="A24" s="48" t="s">
        <v>65</v>
      </c>
      <c r="B24" s="156">
        <f>ATB_Total!C25/ATB_Total!$H25</f>
        <v>0.69159688040441436</v>
      </c>
      <c r="C24" s="156">
        <f>ATB_Total!D25/ATB_Total!$H25</f>
        <v>3.2389474043844874E-2</v>
      </c>
      <c r="D24" s="156">
        <f>ATB_Total!E25/ATB_Total!$H25</f>
        <v>4.5083699678893405E-2</v>
      </c>
      <c r="E24" s="156">
        <f>LE!B27/ATB_Total!$H25</f>
        <v>0.2300690737701557</v>
      </c>
      <c r="F24" s="156">
        <f>LE!C27/ATB_Total!$H25</f>
        <v>2.0360892792018782E-3</v>
      </c>
      <c r="G24" s="156">
        <f>ATB_Total!G25/ATB_Total!$H25</f>
        <v>-1.1752171765102646E-3</v>
      </c>
      <c r="H24" s="157">
        <f t="shared" si="0"/>
        <v>1</v>
      </c>
      <c r="I24" s="158" t="s">
        <v>65</v>
      </c>
      <c r="J24" s="138"/>
    </row>
    <row r="25" spans="1:10">
      <c r="A25" s="45" t="s">
        <v>66</v>
      </c>
      <c r="B25" s="153">
        <f>ATB_Total!C26/ATB_Total!$H26</f>
        <v>0.71216836067889677</v>
      </c>
      <c r="C25" s="153">
        <f>ATB_Total!D26/ATB_Total!$H26</f>
        <v>3.9971899328667973E-2</v>
      </c>
      <c r="D25" s="153">
        <f>ATB_Total!E26/ATB_Total!$H26</f>
        <v>5.5560169119103525E-2</v>
      </c>
      <c r="E25" s="153">
        <f>LE!B28/ATB_Total!$H26</f>
        <v>0.18701158604941726</v>
      </c>
      <c r="F25" s="153">
        <f>LE!C28/ATB_Total!$H26</f>
        <v>2.5937087705253004E-3</v>
      </c>
      <c r="G25" s="153">
        <f>ATB_Total!G26/ATB_Total!$H26</f>
        <v>2.6942760533892616E-3</v>
      </c>
      <c r="H25" s="154">
        <f t="shared" si="0"/>
        <v>1.0000000000000002</v>
      </c>
      <c r="I25" s="155" t="s">
        <v>66</v>
      </c>
      <c r="J25" s="138"/>
    </row>
    <row r="26" spans="1:10">
      <c r="A26" s="48" t="s">
        <v>67</v>
      </c>
      <c r="B26" s="156">
        <f>ATB_Total!C27/ATB_Total!$H27</f>
        <v>0.59440385456601075</v>
      </c>
      <c r="C26" s="156">
        <f>ATB_Total!D27/ATB_Total!$H27</f>
        <v>7.2237552036992406E-2</v>
      </c>
      <c r="D26" s="156">
        <f>ATB_Total!E27/ATB_Total!$H27</f>
        <v>3.552016461734879E-2</v>
      </c>
      <c r="E26" s="156">
        <f>LE!B29/ATB_Total!$H27</f>
        <v>0.25049376129234879</v>
      </c>
      <c r="F26" s="156">
        <f>LE!C29/ATB_Total!$H27</f>
        <v>2.963133203226594E-2</v>
      </c>
      <c r="G26" s="156">
        <f>ATB_Total!G27/ATB_Total!$H27</f>
        <v>1.7713335455033195E-2</v>
      </c>
      <c r="H26" s="157">
        <f t="shared" si="0"/>
        <v>0.99999999999999989</v>
      </c>
      <c r="I26" s="158" t="s">
        <v>67</v>
      </c>
      <c r="J26" s="138"/>
    </row>
    <row r="27" spans="1:10">
      <c r="A27" s="45" t="s">
        <v>68</v>
      </c>
      <c r="B27" s="153">
        <f>ATB_Total!C28/ATB_Total!$H28</f>
        <v>0.63010240230560688</v>
      </c>
      <c r="C27" s="153">
        <f>ATB_Total!D28/ATB_Total!$H28</f>
        <v>5.0582455341930718E-2</v>
      </c>
      <c r="D27" s="153">
        <f>ATB_Total!E28/ATB_Total!$H28</f>
        <v>3.7082480898138974E-2</v>
      </c>
      <c r="E27" s="153">
        <f>LE!B30/ATB_Total!$H28</f>
        <v>0.17284588998270484</v>
      </c>
      <c r="F27" s="153">
        <f>LE!C30/ATB_Total!$H28</f>
        <v>0.1054275338056072</v>
      </c>
      <c r="G27" s="153">
        <f>ATB_Total!G28/ATB_Total!$H28</f>
        <v>3.959237666011437E-3</v>
      </c>
      <c r="H27" s="154">
        <f t="shared" si="0"/>
        <v>1</v>
      </c>
      <c r="I27" s="155" t="s">
        <v>68</v>
      </c>
      <c r="J27" s="138"/>
    </row>
    <row r="28" spans="1:10">
      <c r="A28" s="48" t="s">
        <v>69</v>
      </c>
      <c r="B28" s="156">
        <f>ATB_Total!C29/ATB_Total!$H29</f>
        <v>0.71866358183404855</v>
      </c>
      <c r="C28" s="156">
        <f>ATB_Total!D29/ATB_Total!$H29</f>
        <v>5.4417457627442246E-2</v>
      </c>
      <c r="D28" s="156">
        <f>ATB_Total!E29/ATB_Total!$H29</f>
        <v>4.639257805279836E-2</v>
      </c>
      <c r="E28" s="156">
        <f>LE!B31/ATB_Total!$H29</f>
        <v>0.16162033019798047</v>
      </c>
      <c r="F28" s="156">
        <f>LE!C31/ATB_Total!$H29</f>
        <v>6.3358854652879925E-4</v>
      </c>
      <c r="G28" s="156">
        <f>ATB_Total!G29/ATB_Total!$H29</f>
        <v>1.8272463741201589E-2</v>
      </c>
      <c r="H28" s="157">
        <f t="shared" si="0"/>
        <v>1</v>
      </c>
      <c r="I28" s="158" t="s">
        <v>69</v>
      </c>
      <c r="J28" s="138"/>
    </row>
    <row r="29" spans="1:10">
      <c r="A29" s="45" t="s">
        <v>70</v>
      </c>
      <c r="B29" s="153">
        <f>ATB_Total!C30/ATB_Total!$H30</f>
        <v>0.61229019724175215</v>
      </c>
      <c r="C29" s="153">
        <f>ATB_Total!D30/ATB_Total!$H30</f>
        <v>4.9901115492377073E-2</v>
      </c>
      <c r="D29" s="153">
        <f>ATB_Total!E30/ATB_Total!$H30</f>
        <v>2.8349347803884126E-2</v>
      </c>
      <c r="E29" s="153">
        <f>LE!B32/ATB_Total!$H30</f>
        <v>0.21227070357565853</v>
      </c>
      <c r="F29" s="153">
        <f>LE!C32/ATB_Total!$H30</f>
        <v>7.9493759128256916E-2</v>
      </c>
      <c r="G29" s="153">
        <f>ATB_Total!G30/ATB_Total!$H30</f>
        <v>1.769487675807126E-2</v>
      </c>
      <c r="H29" s="154">
        <f t="shared" si="0"/>
        <v>1.0000000000000002</v>
      </c>
      <c r="I29" s="155" t="s">
        <v>70</v>
      </c>
      <c r="J29" s="138"/>
    </row>
    <row r="30" spans="1:10">
      <c r="A30" s="48" t="s">
        <v>71</v>
      </c>
      <c r="B30" s="156">
        <f>ATB_Total!C31/ATB_Total!$H31</f>
        <v>0.61461052364289115</v>
      </c>
      <c r="C30" s="156">
        <f>ATB_Total!D31/ATB_Total!$H31</f>
        <v>9.9647909450236952E-2</v>
      </c>
      <c r="D30" s="156">
        <f>ATB_Total!E31/ATB_Total!$H31</f>
        <v>3.1979008502544835E-2</v>
      </c>
      <c r="E30" s="156">
        <f>LE!B33/ATB_Total!$H31</f>
        <v>0.18699180362281023</v>
      </c>
      <c r="F30" s="156">
        <f>LE!C33/ATB_Total!$H31</f>
        <v>6.0257289089769156E-2</v>
      </c>
      <c r="G30" s="156">
        <f>ATB_Total!G31/ATB_Total!$H31</f>
        <v>6.5134656917476283E-3</v>
      </c>
      <c r="H30" s="157">
        <f t="shared" si="0"/>
        <v>0.99999999999999989</v>
      </c>
      <c r="I30" s="158" t="s">
        <v>71</v>
      </c>
      <c r="J30" s="138"/>
    </row>
    <row r="31" spans="1:10">
      <c r="A31" s="45" t="s">
        <v>72</v>
      </c>
      <c r="B31" s="153">
        <f>ATB_Total!C32/ATB_Total!$H32</f>
        <v>0.69938118579908681</v>
      </c>
      <c r="C31" s="153">
        <f>ATB_Total!D32/ATB_Total!$H32</f>
        <v>5.5401428434509258E-2</v>
      </c>
      <c r="D31" s="153">
        <f>ATB_Total!E32/ATB_Total!$H32</f>
        <v>3.4182570788637387E-2</v>
      </c>
      <c r="E31" s="153">
        <f>LE!B34/ATB_Total!$H32</f>
        <v>0.1963951108906711</v>
      </c>
      <c r="F31" s="153">
        <f>LE!C34/ATB_Total!$H32</f>
        <v>7.0078544234383781E-3</v>
      </c>
      <c r="G31" s="153">
        <f>ATB_Total!G32/ATB_Total!$H32</f>
        <v>7.6318496636572026E-3</v>
      </c>
      <c r="H31" s="154">
        <f t="shared" si="0"/>
        <v>1.0000000000000002</v>
      </c>
      <c r="I31" s="159" t="s">
        <v>72</v>
      </c>
      <c r="J31" s="138"/>
    </row>
    <row r="32" spans="1:10">
      <c r="A32" s="53" t="s">
        <v>73</v>
      </c>
      <c r="B32" s="160">
        <f>ATB_Total!C33/ATB_Total!$H33</f>
        <v>0.66644268180167365</v>
      </c>
      <c r="C32" s="160">
        <f>ATB_Total!D33/ATB_Total!$H33</f>
        <v>4.4536465558342675E-2</v>
      </c>
      <c r="D32" s="160">
        <f>ATB_Total!E33/ATB_Total!$H33</f>
        <v>4.6693303166778478E-2</v>
      </c>
      <c r="E32" s="160">
        <f>LE!B35/ATB_Total!$H33</f>
        <v>0.20162263758445489</v>
      </c>
      <c r="F32" s="160">
        <f>LE!C35/ATB_Total!$H33</f>
        <v>4.0696663489587323E-2</v>
      </c>
      <c r="G32" s="160">
        <f>ATB_Total!G33/ATB_Total!$H33</f>
        <v>8.2483991629221061E-6</v>
      </c>
      <c r="H32" s="161">
        <f t="shared" si="0"/>
        <v>0.99999999999999989</v>
      </c>
      <c r="I32" s="162" t="s">
        <v>73</v>
      </c>
      <c r="J32" s="138"/>
    </row>
    <row r="33" spans="1:7">
      <c r="A33" s="163"/>
    </row>
    <row r="34" spans="1:7">
      <c r="A34" s="175" t="s">
        <v>110</v>
      </c>
      <c r="B34" s="164">
        <f t="shared" ref="B34:G34" si="1">MIN(B6:B32)</f>
        <v>0.50471252372110265</v>
      </c>
      <c r="C34" s="164">
        <f t="shared" si="1"/>
        <v>1.4925867958582636E-2</v>
      </c>
      <c r="D34" s="164">
        <f t="shared" si="1"/>
        <v>2.809273170006139E-2</v>
      </c>
      <c r="E34" s="164">
        <f t="shared" si="1"/>
        <v>0.11735084398947888</v>
      </c>
      <c r="F34" s="164">
        <f t="shared" si="1"/>
        <v>6.3358854652879925E-4</v>
      </c>
      <c r="G34" s="165">
        <f t="shared" si="1"/>
        <v>-1.4604000794009132E-2</v>
      </c>
    </row>
    <row r="35" spans="1:7">
      <c r="A35" s="176"/>
      <c r="B35" s="166" t="str">
        <f>VLOOKUP(B34,B$6:$I$32,B$36,FALSE)</f>
        <v>Basel-Stadt</v>
      </c>
      <c r="C35" s="166" t="str">
        <f>VLOOKUP(C34,C$6:$I$32,C$36,FALSE)</f>
        <v>Nidwalden</v>
      </c>
      <c r="D35" s="166" t="str">
        <f>VLOOKUP(D34,D$6:$I$32,D$36,FALSE)</f>
        <v>Solothurn</v>
      </c>
      <c r="E35" s="166" t="str">
        <f>VLOOKUP(E34,E$6:$I$32,E$36,FALSE)</f>
        <v>Schwyz</v>
      </c>
      <c r="F35" s="166" t="str">
        <f>VLOOKUP(F34,F$6:$I$32,F$36,FALSE)</f>
        <v>Valais</v>
      </c>
      <c r="G35" s="167" t="str">
        <f>VLOOKUP(G34,G$6:$I$32,G$36,FALSE)</f>
        <v>Zurich</v>
      </c>
    </row>
    <row r="36" spans="1:7" ht="3.75" customHeight="1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>
      <c r="A37" s="175" t="s">
        <v>111</v>
      </c>
      <c r="B37" s="164">
        <f t="shared" ref="B37:G37" si="2">MAX(B6:B31)</f>
        <v>0.76099666212872841</v>
      </c>
      <c r="C37" s="164">
        <f t="shared" si="2"/>
        <v>9.9647909450236952E-2</v>
      </c>
      <c r="D37" s="164">
        <f t="shared" si="2"/>
        <v>0.11586507113418257</v>
      </c>
      <c r="E37" s="164">
        <f t="shared" si="2"/>
        <v>0.28989473294626678</v>
      </c>
      <c r="F37" s="164">
        <f t="shared" si="2"/>
        <v>0.20242619167585513</v>
      </c>
      <c r="G37" s="165">
        <f t="shared" si="2"/>
        <v>1.9328997746825401E-2</v>
      </c>
    </row>
    <row r="38" spans="1:7">
      <c r="A38" s="176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Schaffhausen</v>
      </c>
      <c r="F38" s="166" t="str">
        <f>VLOOKUP(F37,F$6:$I$32,F$36,FALSE)</f>
        <v>Basel-Stadt</v>
      </c>
      <c r="G38" s="167" t="str">
        <f>VLOOKUP(G37,G$6:$I$32,G$36,FALSE)</f>
        <v>Graubünden</v>
      </c>
    </row>
    <row r="40" spans="1:7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Svetlana Taboga</cp:lastModifiedBy>
  <cp:lastPrinted>2012-02-27T15:44:47Z</cp:lastPrinted>
  <dcterms:created xsi:type="dcterms:W3CDTF">2010-11-03T16:06:04Z</dcterms:created>
  <dcterms:modified xsi:type="dcterms:W3CDTF">2013-10-09T13:20:43Z</dcterms:modified>
</cp:coreProperties>
</file>