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SCC_A" sheetId="2" r:id="rId2"/>
    <sheet name="SCC_B" sheetId="3" r:id="rId3"/>
    <sheet name="SCC_C" sheetId="4" r:id="rId4"/>
    <sheet name="Index" sheetId="5" r:id="rId5"/>
    <sheet name="SCC_AC_Total" sheetId="6" r:id="rId6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C32" i="6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4" s="1"/>
  <c r="G3"/>
  <c r="B1"/>
  <c r="B34" i="5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K3"/>
  <c r="A1"/>
  <c r="B34" i="4"/>
  <c r="D34" s="1"/>
  <c r="B33"/>
  <c r="D33" s="1"/>
  <c r="D34" i="5" s="1"/>
  <c r="B32" i="4"/>
  <c r="D32" s="1"/>
  <c r="D33" i="5" s="1"/>
  <c r="B31" i="4"/>
  <c r="D31" s="1"/>
  <c r="D32" i="5" s="1"/>
  <c r="B30" i="4"/>
  <c r="D30" s="1"/>
  <c r="D31" i="5" s="1"/>
  <c r="B29" i="4"/>
  <c r="D29" s="1"/>
  <c r="D30" i="5" s="1"/>
  <c r="B28" i="4"/>
  <c r="D28" s="1"/>
  <c r="D29" i="5" s="1"/>
  <c r="B27" i="4"/>
  <c r="D27" s="1"/>
  <c r="D28" i="5" s="1"/>
  <c r="B26" i="4"/>
  <c r="D26" s="1"/>
  <c r="D27" i="5" s="1"/>
  <c r="B25" i="4"/>
  <c r="D25" s="1"/>
  <c r="D26" i="5" s="1"/>
  <c r="B24" i="4"/>
  <c r="D24" s="1"/>
  <c r="D25" i="5" s="1"/>
  <c r="B23" i="4"/>
  <c r="D23" s="1"/>
  <c r="D24" i="5" s="1"/>
  <c r="B22" i="4"/>
  <c r="D22" s="1"/>
  <c r="D23" i="5" s="1"/>
  <c r="B21" i="4"/>
  <c r="D21" s="1"/>
  <c r="D22" i="5" s="1"/>
  <c r="B20" i="4"/>
  <c r="D20" s="1"/>
  <c r="D21" i="5" s="1"/>
  <c r="B19" i="4"/>
  <c r="D19" s="1"/>
  <c r="D20" i="5" s="1"/>
  <c r="B18" i="4"/>
  <c r="D18" s="1"/>
  <c r="D19" i="5" s="1"/>
  <c r="B17" i="4"/>
  <c r="D17" s="1"/>
  <c r="D18" i="5" s="1"/>
  <c r="B16" i="4"/>
  <c r="D16" s="1"/>
  <c r="D17" i="5" s="1"/>
  <c r="B15" i="4"/>
  <c r="D15" s="1"/>
  <c r="D16" i="5" s="1"/>
  <c r="B14" i="4"/>
  <c r="D14" s="1"/>
  <c r="D15" i="5" s="1"/>
  <c r="B13" i="4"/>
  <c r="D13" s="1"/>
  <c r="D14" i="5" s="1"/>
  <c r="B12" i="4"/>
  <c r="D12" s="1"/>
  <c r="D13" i="5" s="1"/>
  <c r="B11" i="4"/>
  <c r="D11" s="1"/>
  <c r="D12" i="5" s="1"/>
  <c r="B10" i="4"/>
  <c r="D10" s="1"/>
  <c r="D11" i="5" s="1"/>
  <c r="B9" i="4"/>
  <c r="D9" s="1"/>
  <c r="D10" i="5" s="1"/>
  <c r="B8" i="4"/>
  <c r="D8" s="1"/>
  <c r="D9" i="5" s="1"/>
  <c r="B7" i="4"/>
  <c r="D3"/>
  <c r="A1"/>
  <c r="D34" i="3"/>
  <c r="D33"/>
  <c r="C34" i="5" s="1"/>
  <c r="D32" i="3"/>
  <c r="C33" i="5" s="1"/>
  <c r="D31" i="3"/>
  <c r="C32" i="5" s="1"/>
  <c r="D30" i="3"/>
  <c r="C31" i="5" s="1"/>
  <c r="D29" i="3"/>
  <c r="C30" i="5" s="1"/>
  <c r="D28" i="3"/>
  <c r="C29" i="5" s="1"/>
  <c r="D27" i="3"/>
  <c r="C28" i="5" s="1"/>
  <c r="D26" i="3"/>
  <c r="C27" i="5" s="1"/>
  <c r="D25" i="3"/>
  <c r="C26" i="5" s="1"/>
  <c r="D24" i="3"/>
  <c r="C25" i="5" s="1"/>
  <c r="D23" i="3"/>
  <c r="C24" i="5" s="1"/>
  <c r="D22" i="3"/>
  <c r="C23" i="5" s="1"/>
  <c r="D21" i="3"/>
  <c r="C22" i="5" s="1"/>
  <c r="D20" i="3"/>
  <c r="C21" i="5" s="1"/>
  <c r="D19" i="3"/>
  <c r="C20" i="5" s="1"/>
  <c r="D18" i="3"/>
  <c r="C19" i="5" s="1"/>
  <c r="D17" i="3"/>
  <c r="C18" i="5" s="1"/>
  <c r="D16" i="3"/>
  <c r="C17" i="5" s="1"/>
  <c r="D15" i="3"/>
  <c r="C16" i="5" s="1"/>
  <c r="D14" i="3"/>
  <c r="C15" i="5" s="1"/>
  <c r="D13" i="3"/>
  <c r="C14" i="5" s="1"/>
  <c r="D12" i="3"/>
  <c r="C13" i="5" s="1"/>
  <c r="D11" i="3"/>
  <c r="C12" i="5" s="1"/>
  <c r="D10" i="3"/>
  <c r="C11" i="5" s="1"/>
  <c r="D9" i="3"/>
  <c r="C10" i="5" s="1"/>
  <c r="D8" i="3"/>
  <c r="C9" i="5" s="1"/>
  <c r="D3" i="3"/>
  <c r="A1"/>
  <c r="B3" i="2"/>
  <c r="A1"/>
  <c r="A6" i="1"/>
  <c r="C37" i="5" l="1"/>
  <c r="C36"/>
  <c r="F9" s="1"/>
  <c r="F13"/>
  <c r="I13" s="1"/>
  <c r="F21"/>
  <c r="I21" s="1"/>
  <c r="F29"/>
  <c r="I29" s="1"/>
  <c r="D37"/>
  <c r="D36"/>
  <c r="G11" s="1"/>
  <c r="J11" s="1"/>
  <c r="F11"/>
  <c r="I11" s="1"/>
  <c r="F15"/>
  <c r="I15" s="1"/>
  <c r="F19"/>
  <c r="I19" s="1"/>
  <c r="F23"/>
  <c r="I23" s="1"/>
  <c r="F27"/>
  <c r="I27" s="1"/>
  <c r="F31"/>
  <c r="I31" s="1"/>
  <c r="G17"/>
  <c r="J17" s="1"/>
  <c r="G21"/>
  <c r="J21" s="1"/>
  <c r="G25"/>
  <c r="J25" s="1"/>
  <c r="G29"/>
  <c r="J29" s="1"/>
  <c r="F10"/>
  <c r="I10" s="1"/>
  <c r="F12"/>
  <c r="I12" s="1"/>
  <c r="F14"/>
  <c r="I14" s="1"/>
  <c r="F16"/>
  <c r="I16" s="1"/>
  <c r="F18"/>
  <c r="I18" s="1"/>
  <c r="F20"/>
  <c r="I20" s="1"/>
  <c r="F22"/>
  <c r="I22" s="1"/>
  <c r="F24"/>
  <c r="I24" s="1"/>
  <c r="F26"/>
  <c r="I26" s="1"/>
  <c r="F28"/>
  <c r="I28" s="1"/>
  <c r="F30"/>
  <c r="I30" s="1"/>
  <c r="F32"/>
  <c r="I32" s="1"/>
  <c r="F34"/>
  <c r="I34" s="1"/>
  <c r="G10"/>
  <c r="J10" s="1"/>
  <c r="G12"/>
  <c r="J12" s="1"/>
  <c r="G14"/>
  <c r="J14" s="1"/>
  <c r="G16"/>
  <c r="J16" s="1"/>
  <c r="G18"/>
  <c r="J18" s="1"/>
  <c r="G20"/>
  <c r="J20" s="1"/>
  <c r="G22"/>
  <c r="J22" s="1"/>
  <c r="G24"/>
  <c r="J24" s="1"/>
  <c r="G26"/>
  <c r="J26" s="1"/>
  <c r="G28"/>
  <c r="J28" s="1"/>
  <c r="G30"/>
  <c r="J30" s="1"/>
  <c r="G32"/>
  <c r="J32" s="1"/>
  <c r="G34"/>
  <c r="J34" s="1"/>
  <c r="B36"/>
  <c r="E12" s="1"/>
  <c r="H12" s="1"/>
  <c r="K12" s="1"/>
  <c r="D10" i="6" s="1"/>
  <c r="B37" i="5"/>
  <c r="E13" s="1"/>
  <c r="H13" s="1"/>
  <c r="I9" l="1"/>
  <c r="E31"/>
  <c r="H31" s="1"/>
  <c r="E27"/>
  <c r="H27" s="1"/>
  <c r="E23"/>
  <c r="H23" s="1"/>
  <c r="E19"/>
  <c r="H19" s="1"/>
  <c r="E15"/>
  <c r="H15" s="1"/>
  <c r="E11"/>
  <c r="H11" s="1"/>
  <c r="K11" s="1"/>
  <c r="D9" i="6" s="1"/>
  <c r="G13" i="5"/>
  <c r="J13" s="1"/>
  <c r="K13" s="1"/>
  <c r="D11" i="6" s="1"/>
  <c r="E34" i="5"/>
  <c r="H34" s="1"/>
  <c r="K34" s="1"/>
  <c r="D32" i="6" s="1"/>
  <c r="E30" i="5"/>
  <c r="H30" s="1"/>
  <c r="K30" s="1"/>
  <c r="D28" i="6" s="1"/>
  <c r="E26" i="5"/>
  <c r="H26" s="1"/>
  <c r="K26" s="1"/>
  <c r="D24" i="6" s="1"/>
  <c r="E22" i="5"/>
  <c r="H22" s="1"/>
  <c r="K22" s="1"/>
  <c r="D20" i="6" s="1"/>
  <c r="E18" i="5"/>
  <c r="H18" s="1"/>
  <c r="K18" s="1"/>
  <c r="D16" i="6" s="1"/>
  <c r="E14" i="5"/>
  <c r="H14" s="1"/>
  <c r="K14" s="1"/>
  <c r="D12" i="6" s="1"/>
  <c r="E10" i="5"/>
  <c r="H10" s="1"/>
  <c r="K10" s="1"/>
  <c r="D8" i="6" s="1"/>
  <c r="G31" i="5"/>
  <c r="J31" s="1"/>
  <c r="G23"/>
  <c r="J23" s="1"/>
  <c r="G15"/>
  <c r="J15" s="1"/>
  <c r="F33"/>
  <c r="I33" s="1"/>
  <c r="F25"/>
  <c r="I25" s="1"/>
  <c r="F17"/>
  <c r="I17" s="1"/>
  <c r="E33"/>
  <c r="H33" s="1"/>
  <c r="E29"/>
  <c r="H29" s="1"/>
  <c r="K29" s="1"/>
  <c r="D27" i="6" s="1"/>
  <c r="E25" i="5"/>
  <c r="H25" s="1"/>
  <c r="K25" s="1"/>
  <c r="D23" i="6" s="1"/>
  <c r="E21" i="5"/>
  <c r="H21" s="1"/>
  <c r="K21" s="1"/>
  <c r="D19" i="6" s="1"/>
  <c r="E17" i="5"/>
  <c r="H17" s="1"/>
  <c r="K17" s="1"/>
  <c r="D15" i="6" s="1"/>
  <c r="E9" i="5"/>
  <c r="G9"/>
  <c r="E32"/>
  <c r="H32" s="1"/>
  <c r="K32" s="1"/>
  <c r="D30" i="6" s="1"/>
  <c r="E28" i="5"/>
  <c r="H28" s="1"/>
  <c r="K28" s="1"/>
  <c r="D26" i="6" s="1"/>
  <c r="E24" i="5"/>
  <c r="H24" s="1"/>
  <c r="K24" s="1"/>
  <c r="D22" i="6" s="1"/>
  <c r="E20" i="5"/>
  <c r="H20" s="1"/>
  <c r="K20" s="1"/>
  <c r="D18" i="6" s="1"/>
  <c r="E16" i="5"/>
  <c r="H16" s="1"/>
  <c r="K16" s="1"/>
  <c r="D14" i="6" s="1"/>
  <c r="G33" i="5"/>
  <c r="J33" s="1"/>
  <c r="G27"/>
  <c r="J27" s="1"/>
  <c r="G19"/>
  <c r="J19" s="1"/>
  <c r="E37" l="1"/>
  <c r="E36"/>
  <c r="H9"/>
  <c r="K19"/>
  <c r="D17" i="6" s="1"/>
  <c r="K27" i="5"/>
  <c r="D25" i="6" s="1"/>
  <c r="F37" i="5"/>
  <c r="G37"/>
  <c r="G36"/>
  <c r="J9"/>
  <c r="I37"/>
  <c r="I36"/>
  <c r="K33"/>
  <c r="D31" i="6" s="1"/>
  <c r="K15" i="5"/>
  <c r="D13" i="6" s="1"/>
  <c r="K23" i="5"/>
  <c r="D21" i="6" s="1"/>
  <c r="K31" i="5"/>
  <c r="D29" i="6" s="1"/>
  <c r="F36" i="5"/>
  <c r="J37" l="1"/>
  <c r="J36"/>
  <c r="K9"/>
  <c r="H37"/>
  <c r="H36"/>
  <c r="D7" i="6" l="1"/>
  <c r="K37" i="5"/>
  <c r="K36"/>
  <c r="D36" i="6" l="1"/>
  <c r="D35"/>
  <c r="E7" s="1"/>
  <c r="E10" l="1"/>
  <c r="E22"/>
  <c r="E19"/>
  <c r="E8"/>
  <c r="E24"/>
  <c r="E9"/>
  <c r="E26"/>
  <c r="E23"/>
  <c r="E12"/>
  <c r="E28"/>
  <c r="E14"/>
  <c r="E30"/>
  <c r="E27"/>
  <c r="E16"/>
  <c r="E32"/>
  <c r="E18"/>
  <c r="E15"/>
  <c r="E11"/>
  <c r="E20"/>
  <c r="E13"/>
  <c r="E29"/>
  <c r="E17"/>
  <c r="E25"/>
  <c r="E31"/>
  <c r="E21"/>
  <c r="E35" l="1"/>
  <c r="E36"/>
  <c r="F7" s="1"/>
  <c r="F19" l="1"/>
  <c r="F26"/>
  <c r="F14"/>
  <c r="F32"/>
  <c r="F20"/>
  <c r="F25"/>
  <c r="F8"/>
  <c r="F23"/>
  <c r="F30"/>
  <c r="F18"/>
  <c r="F13"/>
  <c r="F31"/>
  <c r="F10"/>
  <c r="F24"/>
  <c r="F12"/>
  <c r="F27"/>
  <c r="F15"/>
  <c r="F29"/>
  <c r="F21"/>
  <c r="F22"/>
  <c r="F9"/>
  <c r="F28"/>
  <c r="F16"/>
  <c r="F11"/>
  <c r="F17"/>
  <c r="F34" l="1"/>
  <c r="G7" s="1"/>
  <c r="G26" l="1"/>
  <c r="G25"/>
  <c r="G18"/>
  <c r="G24"/>
  <c r="G29"/>
  <c r="G28"/>
  <c r="G14"/>
  <c r="G32"/>
  <c r="G23"/>
  <c r="G31"/>
  <c r="G27"/>
  <c r="G22"/>
  <c r="G11"/>
  <c r="G19"/>
  <c r="G20"/>
  <c r="G30"/>
  <c r="G10"/>
  <c r="G15"/>
  <c r="G9"/>
  <c r="G17"/>
  <c r="G8"/>
  <c r="G34" s="1"/>
  <c r="G13"/>
  <c r="G12"/>
  <c r="G21"/>
  <c r="G16"/>
</calcChain>
</file>

<file path=xl/sharedStrings.xml><?xml version="1.0" encoding="utf-8"?>
<sst xmlns="http://schemas.openxmlformats.org/spreadsheetml/2006/main" count="241" uniqueCount="102">
  <si>
    <t>Socio-demographic cost</t>
  </si>
  <si>
    <t>compensation (SCC A-C)</t>
  </si>
  <si>
    <t>Worksheet</t>
  </si>
  <si>
    <t>Content</t>
  </si>
  <si>
    <t>SCC_A</t>
  </si>
  <si>
    <t>Poverty</t>
  </si>
  <si>
    <t>SCC_B</t>
  </si>
  <si>
    <t>Age</t>
  </si>
  <si>
    <t>SCC_C</t>
  </si>
  <si>
    <t>Immigrant integration</t>
  </si>
  <si>
    <t>Index</t>
  </si>
  <si>
    <t>Cost compensation index</t>
  </si>
  <si>
    <t>SCC_AC_Total</t>
  </si>
  <si>
    <t>Payments SCC AC</t>
  </si>
  <si>
    <t>Informations</t>
  </si>
  <si>
    <t>Environment</t>
  </si>
  <si>
    <t>Produktion</t>
  </si>
  <si>
    <t>Type</t>
  </si>
  <si>
    <t>Simulation</t>
  </si>
  <si>
    <t>WS</t>
  </si>
  <si>
    <t>FA_2012_20120430_alpha0.7</t>
  </si>
  <si>
    <t>SWS</t>
  </si>
  <si>
    <t>LA_2012_20120431_alpha0.7</t>
  </si>
  <si>
    <t>RefYear</t>
  </si>
  <si>
    <t>Poverty (FSO poverty indicator)</t>
  </si>
  <si>
    <t>Canton</t>
  </si>
  <si>
    <t>Proportion of social assistance recipients (in %)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</si>
  <si>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</si>
  <si>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</si>
  <si>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</si>
  <si>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</si>
  <si>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</si>
  <si>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</si>
  <si>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</si>
  <si>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</si>
  <si>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</si>
  <si>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</si>
  <si>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</si>
  <si>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</si>
  <si>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</si>
  <si>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</si>
  <si>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</si>
  <si>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</si>
  <si>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</si>
  <si>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</si>
  <si>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</si>
  <si>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</si>
  <si>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</si>
  <si>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</si>
  <si>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</si>
  <si>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</si>
  <si>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</si>
  <si>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</si>
  <si>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</si>
  <si>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Age (proportion of resident population aged over 80)</t>
  </si>
  <si>
    <t>Column</t>
  </si>
  <si>
    <t>B</t>
  </si>
  <si>
    <t>C</t>
  </si>
  <si>
    <t>D</t>
  </si>
  <si>
    <t>Formula</t>
  </si>
  <si>
    <t>D = C / B</t>
  </si>
  <si>
    <t>Permanent resident population</t>
  </si>
  <si>
    <t>Number of elderly inhabitants</t>
  </si>
  <si>
    <t>Indicator</t>
  </si>
  <si>
    <t>Total</t>
  </si>
  <si>
    <t>Immigrant integration (proportion of foreigners* in resident population)</t>
  </si>
  <si>
    <t>Number of foreigners*</t>
  </si>
  <si>
    <t>E</t>
  </si>
  <si>
    <t>F</t>
  </si>
  <si>
    <t>G</t>
  </si>
  <si>
    <t>H</t>
  </si>
  <si>
    <t>I</t>
  </si>
  <si>
    <t>J</t>
  </si>
  <si>
    <t>K</t>
  </si>
  <si>
    <t>(B-B[AVG])/B[STDV]</t>
  </si>
  <si>
    <t>(C-C[AVG])/C[STDV]</t>
  </si>
  <si>
    <t>(D-D[AVG])/D[STDV]</t>
  </si>
  <si>
    <r>
      <rPr>
        <sz val="10"/>
        <rFont val="Arial"/>
        <family val="2"/>
      </rPr>
      <t xml:space="preserve">E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</si>
  <si>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F * </t>
    </r>
    <r>
      <rPr>
        <sz val="8"/>
        <rFont val="Symbol"/>
        <family val="1"/>
        <charset val="2"/>
      </rPr>
      <t>w</t>
    </r>
  </si>
  <si>
    <r>
      <rPr>
        <sz val="10"/>
        <rFont val="Arial"/>
        <family val="2"/>
      </rPr>
      <t xml:space="preserve">G * </t>
    </r>
    <r>
      <rPr>
        <sz val="8"/>
        <rFont val="Symbol"/>
        <family val="1"/>
        <charset val="2"/>
      </rPr>
      <t>w</t>
    </r>
  </si>
  <si>
    <t>H + I + J</t>
  </si>
  <si>
    <t>Partial indicators</t>
  </si>
  <si>
    <t>Standardized partial indicators</t>
  </si>
  <si>
    <t>Weighted standardized partial indicators</t>
  </si>
  <si>
    <t>Burden index</t>
  </si>
  <si>
    <t>Poverty
(SCC A)</t>
  </si>
  <si>
    <t>Age
(SCC B)</t>
  </si>
  <si>
    <t>Immigrant integration (SCC C)</t>
  </si>
  <si>
    <r>
      <rPr>
        <sz val="10"/>
        <rFont val="Arial"/>
        <family val="2"/>
      </rPr>
      <t>Weighting (</t>
    </r>
    <r>
      <rPr>
        <i/>
        <sz val="10"/>
        <rFont val="Symbol"/>
        <family val="1"/>
        <charset val="2"/>
      </rPr>
      <t>w</t>
    </r>
    <r>
      <rPr>
        <i/>
        <sz val="10"/>
        <rFont val="Arial"/>
        <family val="2"/>
      </rPr>
      <t>)</t>
    </r>
  </si>
  <si>
    <t>Average [AVG]</t>
  </si>
  <si>
    <t>Standard deviation [STDV]</t>
  </si>
  <si>
    <t>Equalization sum (ES)</t>
  </si>
  <si>
    <r>
      <rPr>
        <sz val="8"/>
        <rFont val="Arial"/>
        <family val="2"/>
      </rPr>
      <t>D - D[</t>
    </r>
    <r>
      <rPr>
        <sz val="8"/>
        <color indexed="8"/>
        <rFont val="Arial"/>
        <family val="2"/>
      </rPr>
      <t>Min]</t>
    </r>
  </si>
  <si>
    <r>
      <rPr>
        <sz val="8"/>
        <rFont val="Arial"/>
        <family val="2"/>
      </rPr>
      <t>C * (E - E[</t>
    </r>
    <r>
      <rPr>
        <sz val="8"/>
        <color indexed="8"/>
        <rFont val="Arial"/>
        <family val="2"/>
      </rPr>
      <t>Avg])</t>
    </r>
  </si>
  <si>
    <r>
      <rPr>
        <sz val="8"/>
        <rFont val="Arial"/>
        <family val="2"/>
      </rPr>
      <t>F / F[t</t>
    </r>
    <r>
      <rPr>
        <sz val="8"/>
        <color indexed="8"/>
        <rFont val="Arial"/>
        <family val="2"/>
      </rPr>
      <t>otal] * ES</t>
    </r>
  </si>
  <si>
    <t>Rounded burden index</t>
  </si>
  <si>
    <t>Burden measure</t>
  </si>
  <si>
    <t>Relevant special charges</t>
  </si>
  <si>
    <t>Contributions</t>
  </si>
  <si>
    <t>Minimum [Min]</t>
  </si>
  <si>
    <t>Average [Avg]</t>
  </si>
  <si>
    <t>* Foreigners originating outside of Switzerland and its neighboring states with max. stay of 12 years (incl. diplomats).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</si>
</sst>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0.000%"/>
  </numFmts>
  <fonts count="23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6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b/>
      <i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8"/>
      <color indexed="8"/>
      <name val="Arial"/>
      <family val="2"/>
    </font>
    <font>
      <i/>
      <sz val="8"/>
      <color rgb="FF0000FF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i/>
      <sz val="10"/>
      <name val="Symbol"/>
      <family val="1"/>
      <charset val="2"/>
    </font>
    <font>
      <sz val="8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 style="thin">
        <color rgb="FF000000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 style="thin">
        <color auto="1"/>
      </right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auto="1"/>
      </top>
      <bottom style="thin">
        <color rgb="FF000000"/>
      </bottom>
      <diagonal/>
    </border>
    <border diagonalUp="1" diagonalDown="1">
      <left/>
      <right/>
      <top style="thin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auto="1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 style="thin">
        <color auto="1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8" fillId="0" borderId="4" xfId="0" applyFont="1" applyFill="1" applyBorder="1"/>
    <xf numFmtId="1" fontId="16" fillId="0" borderId="5" xfId="0" applyNumberFormat="1" applyFont="1" applyFill="1" applyBorder="1" applyAlignment="1" applyProtection="1">
      <alignment horizontal="left" vertical="top"/>
      <protection locked="0"/>
    </xf>
    <xf numFmtId="1" fontId="16" fillId="0" borderId="6" xfId="0" applyNumberFormat="1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/>
    <xf numFmtId="1" fontId="16" fillId="0" borderId="8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Alignment="1">
      <alignment wrapText="1"/>
    </xf>
    <xf numFmtId="0" fontId="15" fillId="0" borderId="0" xfId="0" applyFont="1" applyFill="1" applyBorder="1"/>
    <xf numFmtId="0" fontId="9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0" fontId="0" fillId="0" borderId="13" xfId="0" applyFont="1" applyFill="1" applyBorder="1" applyAlignment="1">
      <alignment horizontal="left" vertical="center" wrapText="1"/>
    </xf>
    <xf numFmtId="10" fontId="3" fillId="0" borderId="14" xfId="0" applyNumberFormat="1" applyFont="1" applyFill="1" applyBorder="1" applyAlignment="1" applyProtection="1">
      <alignment vertical="center"/>
      <protection locked="0"/>
    </xf>
    <xf numFmtId="0" fontId="0" fillId="3" borderId="4" xfId="0" applyFont="1" applyFill="1" applyBorder="1" applyAlignment="1">
      <alignment horizontal="left" vertical="center" wrapText="1"/>
    </xf>
    <xf numFmtId="10" fontId="3" fillId="3" borderId="15" xfId="0" applyNumberFormat="1" applyFont="1" applyFill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left" vertical="center" wrapText="1"/>
    </xf>
    <xf numFmtId="10" fontId="3" fillId="0" borderId="15" xfId="0" applyNumberFormat="1" applyFont="1" applyFill="1" applyBorder="1" applyAlignment="1" applyProtection="1">
      <alignment vertical="center"/>
      <protection locked="0"/>
    </xf>
    <xf numFmtId="0" fontId="0" fillId="3" borderId="7" xfId="0" applyFont="1" applyFill="1" applyBorder="1" applyAlignment="1">
      <alignment horizontal="left" vertical="center" wrapText="1"/>
    </xf>
    <xf numFmtId="10" fontId="3" fillId="3" borderId="16" xfId="0" applyNumberFormat="1" applyFont="1" applyFill="1" applyBorder="1" applyAlignment="1" applyProtection="1">
      <alignment vertical="center"/>
      <protection locked="0"/>
    </xf>
    <xf numFmtId="0" fontId="12" fillId="0" borderId="9" xfId="0" applyFont="1" applyFill="1" applyBorder="1" applyAlignment="1">
      <alignment horizontal="right" wrapText="1"/>
    </xf>
    <xf numFmtId="1" fontId="0" fillId="0" borderId="17" xfId="0" applyNumberFormat="1" applyFont="1" applyFill="1" applyBorder="1" applyAlignment="1" applyProtection="1">
      <alignment horizontal="right"/>
      <protection locked="0"/>
    </xf>
    <xf numFmtId="0" fontId="0" fillId="0" borderId="3" xfId="0" applyFont="1" applyFill="1" applyBorder="1" applyAlignment="1">
      <alignment horizontal="right"/>
    </xf>
    <xf numFmtId="0" fontId="9" fillId="0" borderId="0" xfId="0" applyFont="1" applyFill="1"/>
    <xf numFmtId="0" fontId="13" fillId="0" borderId="9" xfId="0" applyFont="1" applyFill="1" applyBorder="1" applyAlignment="1">
      <alignment horizontal="right" wrapText="1"/>
    </xf>
    <xf numFmtId="1" fontId="5" fillId="0" borderId="17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right"/>
    </xf>
    <xf numFmtId="1" fontId="9" fillId="0" borderId="20" xfId="0" applyNumberFormat="1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>
      <alignment horizontal="right"/>
    </xf>
    <xf numFmtId="3" fontId="3" fillId="0" borderId="22" xfId="0" applyNumberFormat="1" applyFont="1" applyFill="1" applyBorder="1" applyAlignment="1" applyProtection="1">
      <alignment vertical="center"/>
      <protection locked="0"/>
    </xf>
    <xf numFmtId="10" fontId="0" fillId="0" borderId="14" xfId="0" applyNumberFormat="1" applyFont="1" applyFill="1" applyBorder="1" applyAlignment="1">
      <alignment vertical="center"/>
    </xf>
    <xf numFmtId="3" fontId="3" fillId="3" borderId="0" xfId="0" applyNumberFormat="1" applyFont="1" applyFill="1" applyBorder="1" applyAlignment="1" applyProtection="1">
      <alignment vertical="center"/>
      <protection locked="0"/>
    </xf>
    <xf numFmtId="10" fontId="0" fillId="3" borderId="15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10" fontId="0" fillId="0" borderId="15" xfId="0" applyNumberFormat="1" applyFont="1" applyFill="1" applyBorder="1" applyAlignment="1">
      <alignment vertical="center"/>
    </xf>
    <xf numFmtId="0" fontId="11" fillId="0" borderId="9" xfId="0" applyFont="1" applyFill="1" applyBorder="1" applyAlignment="1">
      <alignment vertical="center" wrapText="1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10" fontId="1" fillId="0" borderId="10" xfId="0" applyNumberFormat="1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15" fillId="0" borderId="0" xfId="0" applyFont="1" applyFill="1"/>
    <xf numFmtId="0" fontId="7" fillId="0" borderId="0" xfId="0" applyFont="1" applyFill="1"/>
    <xf numFmtId="1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12" fillId="0" borderId="23" xfId="0" applyFont="1" applyFill="1" applyBorder="1" applyAlignment="1">
      <alignment horizontal="right" wrapText="1"/>
    </xf>
    <xf numFmtId="1" fontId="12" fillId="0" borderId="24" xfId="0" applyNumberFormat="1" applyFont="1" applyFill="1" applyBorder="1" applyAlignment="1" applyProtection="1">
      <alignment horizontal="right"/>
      <protection locked="0"/>
    </xf>
    <xf numFmtId="0" fontId="12" fillId="0" borderId="25" xfId="0" applyFont="1" applyFill="1" applyBorder="1" applyAlignment="1">
      <alignment horizontal="right" wrapText="1"/>
    </xf>
    <xf numFmtId="0" fontId="12" fillId="0" borderId="24" xfId="0" applyFont="1" applyFill="1" applyBorder="1" applyAlignment="1">
      <alignment horizontal="right" wrapText="1"/>
    </xf>
    <xf numFmtId="0" fontId="12" fillId="0" borderId="26" xfId="0" applyFont="1" applyFill="1" applyBorder="1" applyAlignment="1">
      <alignment horizontal="right" wrapText="1"/>
    </xf>
    <xf numFmtId="0" fontId="5" fillId="0" borderId="0" xfId="0" applyFont="1" applyFill="1"/>
    <xf numFmtId="0" fontId="9" fillId="0" borderId="2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right" wrapText="1"/>
    </xf>
    <xf numFmtId="0" fontId="6" fillId="0" borderId="14" xfId="0" applyFont="1" applyFill="1" applyBorder="1" applyAlignment="1">
      <alignment horizontal="right" wrapText="1"/>
    </xf>
    <xf numFmtId="0" fontId="5" fillId="0" borderId="27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 vertical="center" wrapText="1"/>
    </xf>
    <xf numFmtId="0" fontId="5" fillId="0" borderId="20" xfId="0" applyFont="1" applyFill="1" applyBorder="1" applyAlignment="1">
      <alignment horizontal="right" vertical="center" wrapText="1"/>
    </xf>
    <xf numFmtId="0" fontId="5" fillId="0" borderId="28" xfId="0" applyFont="1" applyFill="1" applyBorder="1" applyAlignment="1">
      <alignment horizontal="right" vertical="center" wrapText="1"/>
    </xf>
    <xf numFmtId="0" fontId="5" fillId="0" borderId="29" xfId="0" applyFont="1" applyFill="1" applyBorder="1" applyAlignment="1">
      <alignment horizontal="right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right" wrapText="1"/>
    </xf>
    <xf numFmtId="0" fontId="1" fillId="0" borderId="17" xfId="0" applyFont="1" applyFill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10" fillId="0" borderId="17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left" vertical="center" wrapText="1"/>
    </xf>
    <xf numFmtId="10" fontId="0" fillId="0" borderId="33" xfId="0" applyNumberFormat="1" applyFont="1" applyFill="1" applyBorder="1" applyAlignment="1">
      <alignment vertical="center"/>
    </xf>
    <xf numFmtId="10" fontId="0" fillId="0" borderId="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164" fontId="0" fillId="0" borderId="15" xfId="0" applyNumberFormat="1" applyFont="1" applyFill="1" applyBorder="1" applyAlignment="1">
      <alignment horizontal="right" vertical="center" wrapText="1"/>
    </xf>
    <xf numFmtId="164" fontId="0" fillId="0" borderId="33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0" fontId="0" fillId="3" borderId="32" xfId="0" applyFont="1" applyFill="1" applyBorder="1" applyAlignment="1">
      <alignment horizontal="left" vertical="center" wrapText="1"/>
    </xf>
    <xf numFmtId="10" fontId="0" fillId="3" borderId="33" xfId="0" applyNumberFormat="1" applyFont="1" applyFill="1" applyBorder="1" applyAlignment="1">
      <alignment vertical="center"/>
    </xf>
    <xf numFmtId="10" fontId="0" fillId="3" borderId="0" xfId="0" applyNumberFormat="1" applyFont="1" applyFill="1" applyBorder="1" applyAlignment="1">
      <alignment vertical="center"/>
    </xf>
    <xf numFmtId="165" fontId="0" fillId="3" borderId="15" xfId="0" applyNumberFormat="1" applyFont="1" applyFill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 wrapText="1"/>
    </xf>
    <xf numFmtId="164" fontId="0" fillId="3" borderId="15" xfId="0" applyNumberFormat="1" applyFont="1" applyFill="1" applyBorder="1" applyAlignment="1">
      <alignment horizontal="right" vertical="center" wrapText="1"/>
    </xf>
    <xf numFmtId="164" fontId="0" fillId="3" borderId="33" xfId="0" applyNumberFormat="1" applyFont="1" applyFill="1" applyBorder="1" applyAlignment="1">
      <alignment horizontal="right" vertical="center" wrapText="1"/>
    </xf>
    <xf numFmtId="164" fontId="1" fillId="3" borderId="15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0" fillId="3" borderId="34" xfId="0" applyFont="1" applyFill="1" applyBorder="1" applyAlignment="1">
      <alignment horizontal="left" vertical="center" wrapText="1"/>
    </xf>
    <xf numFmtId="10" fontId="0" fillId="3" borderId="18" xfId="0" applyNumberFormat="1" applyFont="1" applyFill="1" applyBorder="1" applyAlignment="1">
      <alignment vertical="center"/>
    </xf>
    <xf numFmtId="10" fontId="0" fillId="3" borderId="19" xfId="0" applyNumberFormat="1" applyFont="1" applyFill="1" applyBorder="1" applyAlignment="1">
      <alignment vertical="center"/>
    </xf>
    <xf numFmtId="165" fontId="0" fillId="3" borderId="16" xfId="0" applyNumberFormat="1" applyFont="1" applyFill="1" applyBorder="1" applyAlignment="1">
      <alignment vertical="center"/>
    </xf>
    <xf numFmtId="164" fontId="0" fillId="3" borderId="19" xfId="0" applyNumberFormat="1" applyFont="1" applyFill="1" applyBorder="1" applyAlignment="1">
      <alignment horizontal="right" vertical="center" wrapText="1"/>
    </xf>
    <xf numFmtId="164" fontId="0" fillId="3" borderId="16" xfId="0" applyNumberFormat="1" applyFont="1" applyFill="1" applyBorder="1" applyAlignment="1">
      <alignment horizontal="right" vertical="center" wrapText="1"/>
    </xf>
    <xf numFmtId="164" fontId="0" fillId="3" borderId="18" xfId="0" applyNumberFormat="1" applyFont="1" applyFill="1" applyBorder="1" applyAlignment="1">
      <alignment horizontal="right" vertical="center" wrapText="1"/>
    </xf>
    <xf numFmtId="164" fontId="1" fillId="3" borderId="16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2" xfId="0" applyFont="1" applyFill="1" applyBorder="1" applyAlignment="1">
      <alignment wrapText="1"/>
    </xf>
    <xf numFmtId="165" fontId="0" fillId="0" borderId="1" xfId="0" applyNumberFormat="1" applyFont="1" applyFill="1" applyBorder="1"/>
    <xf numFmtId="165" fontId="0" fillId="0" borderId="17" xfId="0" applyNumberFormat="1" applyFont="1" applyFill="1" applyBorder="1"/>
    <xf numFmtId="165" fontId="0" fillId="0" borderId="3" xfId="0" applyNumberFormat="1" applyFont="1" applyFill="1" applyBorder="1"/>
    <xf numFmtId="164" fontId="0" fillId="0" borderId="1" xfId="0" applyNumberFormat="1" applyFont="1" applyFill="1" applyBorder="1"/>
    <xf numFmtId="164" fontId="0" fillId="0" borderId="17" xfId="0" applyNumberFormat="1" applyFont="1" applyFill="1" applyBorder="1"/>
    <xf numFmtId="164" fontId="0" fillId="0" borderId="3" xfId="0" applyNumberFormat="1" applyFont="1" applyFill="1" applyBorder="1"/>
    <xf numFmtId="164" fontId="0" fillId="0" borderId="2" xfId="0" applyNumberFormat="1" applyFont="1" applyFill="1" applyBorder="1"/>
    <xf numFmtId="166" fontId="0" fillId="0" borderId="1" xfId="0" applyNumberFormat="1" applyFont="1" applyFill="1" applyBorder="1"/>
    <xf numFmtId="166" fontId="0" fillId="0" borderId="17" xfId="0" applyNumberFormat="1" applyFont="1" applyFill="1" applyBorder="1"/>
    <xf numFmtId="166" fontId="0" fillId="0" borderId="3" xfId="0" applyNumberFormat="1" applyFont="1" applyFill="1" applyBorder="1"/>
    <xf numFmtId="0" fontId="0" fillId="0" borderId="0" xfId="0" applyFont="1" applyFill="1" applyBorder="1" applyAlignment="1">
      <alignment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horizontal="left" wrapText="1"/>
    </xf>
    <xf numFmtId="3" fontId="14" fillId="3" borderId="3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1" fontId="6" fillId="0" borderId="17" xfId="0" applyNumberFormat="1" applyFont="1" applyFill="1" applyBorder="1" applyAlignment="1">
      <alignment horizontal="right" wrapText="1"/>
    </xf>
    <xf numFmtId="1" fontId="17" fillId="0" borderId="20" xfId="0" applyNumberFormat="1" applyFont="1" applyFill="1" applyBorder="1" applyAlignment="1">
      <alignment horizontal="right" wrapText="1"/>
    </xf>
    <xf numFmtId="1" fontId="17" fillId="0" borderId="21" xfId="0" applyNumberFormat="1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3" fontId="0" fillId="0" borderId="22" xfId="0" applyNumberFormat="1" applyFont="1" applyFill="1" applyBorder="1" applyAlignment="1">
      <alignment wrapText="1"/>
    </xf>
    <xf numFmtId="164" fontId="0" fillId="0" borderId="22" xfId="0" applyNumberFormat="1" applyFont="1" applyFill="1" applyBorder="1" applyAlignment="1" applyProtection="1">
      <alignment vertical="center"/>
      <protection locked="0"/>
    </xf>
    <xf numFmtId="164" fontId="0" fillId="0" borderId="22" xfId="0" applyNumberFormat="1" applyFont="1" applyFill="1" applyBorder="1" applyAlignment="1">
      <alignment wrapText="1"/>
    </xf>
    <xf numFmtId="3" fontId="1" fillId="0" borderId="14" xfId="0" applyNumberFormat="1" applyFont="1" applyFill="1" applyBorder="1" applyAlignment="1">
      <alignment wrapText="1"/>
    </xf>
    <xf numFmtId="0" fontId="0" fillId="3" borderId="4" xfId="0" applyFont="1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164" fontId="0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wrapText="1"/>
    </xf>
    <xf numFmtId="3" fontId="1" fillId="3" borderId="15" xfId="0" applyNumberFormat="1" applyFont="1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wrapText="1"/>
    </xf>
    <xf numFmtId="3" fontId="1" fillId="0" borderId="15" xfId="0" applyNumberFormat="1" applyFont="1" applyFill="1" applyBorder="1" applyAlignment="1">
      <alignment wrapText="1"/>
    </xf>
    <xf numFmtId="3" fontId="0" fillId="3" borderId="19" xfId="0" applyNumberFormat="1" applyFont="1" applyFill="1" applyBorder="1" applyAlignment="1">
      <alignment wrapText="1"/>
    </xf>
    <xf numFmtId="164" fontId="0" fillId="3" borderId="19" xfId="0" applyNumberFormat="1" applyFont="1" applyFill="1" applyBorder="1" applyAlignment="1" applyProtection="1">
      <alignment vertical="center"/>
      <protection locked="0"/>
    </xf>
    <xf numFmtId="164" fontId="0" fillId="3" borderId="19" xfId="0" applyNumberFormat="1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wrapText="1"/>
    </xf>
    <xf numFmtId="0" fontId="0" fillId="3" borderId="16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1" fillId="0" borderId="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34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right"/>
    </xf>
    <xf numFmtId="0" fontId="7" fillId="0" borderId="0" xfId="0" applyFont="1" applyFill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7"/>
  <sheetViews>
    <sheetView showGridLines="0" tabSelected="1" workbookViewId="0">
      <selection activeCell="A6" sqref="A6:E6"/>
    </sheetView>
  </sheetViews>
  <sheetFormatPr baseColWidth="10" defaultColWidth="11.42578125" defaultRowHeight="12.75"/>
  <cols>
    <col min="1" max="1" width="21.42578125" style="1" customWidth="1"/>
    <col min="2" max="2" width="14.285156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>
      <c r="A1" s="165" t="s">
        <v>0</v>
      </c>
      <c r="B1" s="165"/>
      <c r="C1" s="165"/>
      <c r="D1" s="165"/>
      <c r="E1" s="165"/>
    </row>
    <row r="2" spans="1:5" ht="24.75" customHeight="1">
      <c r="A2" s="165" t="s">
        <v>1</v>
      </c>
      <c r="B2" s="165"/>
      <c r="C2" s="165"/>
      <c r="D2" s="165"/>
      <c r="E2" s="165"/>
    </row>
    <row r="6" spans="1:5" ht="18" customHeight="1">
      <c r="A6" s="164" t="str">
        <f>"Reference year "&amp;C27</f>
        <v>Reference year 2012</v>
      </c>
      <c r="B6" s="164"/>
      <c r="C6" s="164"/>
      <c r="D6" s="164"/>
      <c r="E6" s="164"/>
    </row>
    <row r="11" spans="1:5">
      <c r="B11" s="2" t="s">
        <v>2</v>
      </c>
      <c r="C11" s="3" t="s">
        <v>3</v>
      </c>
    </row>
    <row r="12" spans="1:5">
      <c r="B12" s="4" t="s">
        <v>4</v>
      </c>
      <c r="C12" s="5" t="s">
        <v>5</v>
      </c>
    </row>
    <row r="13" spans="1:5">
      <c r="B13" s="4" t="s">
        <v>6</v>
      </c>
      <c r="C13" s="5" t="s">
        <v>7</v>
      </c>
    </row>
    <row r="14" spans="1:5">
      <c r="B14" s="4" t="s">
        <v>8</v>
      </c>
      <c r="C14" s="5" t="s">
        <v>9</v>
      </c>
    </row>
    <row r="15" spans="1:5">
      <c r="B15" s="4" t="s">
        <v>10</v>
      </c>
      <c r="C15" s="5" t="s">
        <v>11</v>
      </c>
    </row>
    <row r="16" spans="1:5">
      <c r="B16" s="4" t="s">
        <v>12</v>
      </c>
      <c r="C16" s="5" t="s">
        <v>13</v>
      </c>
    </row>
    <row r="22" spans="2:3">
      <c r="B22" s="6" t="s">
        <v>14</v>
      </c>
      <c r="C22" s="7"/>
    </row>
    <row r="23" spans="2:3">
      <c r="B23" s="8" t="s">
        <v>15</v>
      </c>
      <c r="C23" s="9" t="s">
        <v>16</v>
      </c>
    </row>
    <row r="24" spans="2:3">
      <c r="B24" s="8" t="s">
        <v>17</v>
      </c>
      <c r="C24" s="10" t="s">
        <v>18</v>
      </c>
    </row>
    <row r="25" spans="2:3">
      <c r="B25" s="8" t="s">
        <v>19</v>
      </c>
      <c r="C25" s="10" t="s">
        <v>20</v>
      </c>
    </row>
    <row r="26" spans="2:3">
      <c r="B26" s="8" t="s">
        <v>21</v>
      </c>
      <c r="C26" s="10" t="s">
        <v>22</v>
      </c>
    </row>
    <row r="27" spans="2:3">
      <c r="B27" s="11" t="s">
        <v>23</v>
      </c>
      <c r="C27" s="12">
        <v>2012</v>
      </c>
    </row>
  </sheetData>
  <mergeCells count="3">
    <mergeCell ref="A6:E6"/>
    <mergeCell ref="A2:E2"/>
    <mergeCell ref="A1:E1"/>
  </mergeCells>
  <conditionalFormatting sqref="C23:C27">
    <cfRule type="expression" dxfId="5" priority="1" stopIfTrue="1">
      <formula>ISBLANK(C23)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&amp;C&amp;6&amp;D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31"/>
  <sheetViews>
    <sheetView showGridLines="0" workbookViewId="0">
      <selection activeCell="A5" sqref="A5"/>
    </sheetView>
  </sheetViews>
  <sheetFormatPr baseColWidth="10" defaultColWidth="11.42578125" defaultRowHeight="12.75"/>
  <cols>
    <col min="1" max="1" width="17.85546875" style="13" customWidth="1"/>
    <col min="2" max="2" width="19.28515625" style="13" customWidth="1"/>
  </cols>
  <sheetData>
    <row r="1" spans="1:2" ht="23.25" customHeight="1">
      <c r="A1" s="14" t="str">
        <f>"SCC A (reference year "&amp;Info!C27&amp;")"</f>
        <v>SCC A (reference year 2012)</v>
      </c>
      <c r="B1" s="14"/>
    </row>
    <row r="2" spans="1:2">
      <c r="A2" s="1" t="s">
        <v>24</v>
      </c>
      <c r="B2" s="1"/>
    </row>
    <row r="3" spans="1:2" ht="30" customHeight="1">
      <c r="B3" s="15" t="str">
        <f>Info!$C$25</f>
        <v>FA_2012_20120430_alpha0.7</v>
      </c>
    </row>
    <row r="4" spans="1:2" ht="38.25" customHeight="1">
      <c r="A4" s="16" t="s">
        <v>25</v>
      </c>
      <c r="B4" s="17" t="s">
        <v>26</v>
      </c>
    </row>
    <row r="5" spans="1:2" s="1" customFormat="1">
      <c r="A5" s="18" t="s">
        <v>27</v>
      </c>
      <c r="B5" s="19">
        <v>2009</v>
      </c>
    </row>
    <row r="6" spans="1:2">
      <c r="A6" s="20" t="s">
        <v>28</v>
      </c>
      <c r="B6" s="21">
        <v>4.9929401978444997E-2</v>
      </c>
    </row>
    <row r="7" spans="1:2">
      <c r="A7" s="22" t="s">
        <v>29</v>
      </c>
      <c r="B7" s="23">
        <v>6.3379003782455007E-2</v>
      </c>
    </row>
    <row r="8" spans="1:2">
      <c r="A8" s="24" t="s">
        <v>30</v>
      </c>
      <c r="B8" s="25">
        <v>4.2167983435060098E-2</v>
      </c>
    </row>
    <row r="9" spans="1:2">
      <c r="A9" s="22" t="s">
        <v>31</v>
      </c>
      <c r="B9" s="23">
        <v>2.56596933996984E-2</v>
      </c>
    </row>
    <row r="10" spans="1:2">
      <c r="A10" s="24" t="s">
        <v>32</v>
      </c>
      <c r="B10" s="25">
        <v>2.66385108999042E-2</v>
      </c>
    </row>
    <row r="11" spans="1:2">
      <c r="A11" s="22" t="s">
        <v>33</v>
      </c>
      <c r="B11" s="23">
        <v>2.4170096034722199E-2</v>
      </c>
    </row>
    <row r="12" spans="1:2">
      <c r="A12" s="24" t="s">
        <v>34</v>
      </c>
      <c r="B12" s="25">
        <v>1.8545755306054401E-2</v>
      </c>
    </row>
    <row r="13" spans="1:2">
      <c r="A13" s="22" t="s">
        <v>35</v>
      </c>
      <c r="B13" s="23">
        <v>4.0028223651810198E-2</v>
      </c>
    </row>
    <row r="14" spans="1:2">
      <c r="A14" s="24" t="s">
        <v>36</v>
      </c>
      <c r="B14" s="25">
        <v>3.6070815761029697E-2</v>
      </c>
    </row>
    <row r="15" spans="1:2">
      <c r="A15" s="22" t="s">
        <v>37</v>
      </c>
      <c r="B15" s="23">
        <v>4.2407337903051498E-2</v>
      </c>
    </row>
    <row r="16" spans="1:2">
      <c r="A16" s="24" t="s">
        <v>38</v>
      </c>
      <c r="B16" s="25">
        <v>4.48807877508016E-2</v>
      </c>
    </row>
    <row r="17" spans="1:2">
      <c r="A17" s="22" t="s">
        <v>39</v>
      </c>
      <c r="B17" s="23">
        <v>0.10136286826660899</v>
      </c>
    </row>
    <row r="18" spans="1:2">
      <c r="A18" s="24" t="s">
        <v>40</v>
      </c>
      <c r="B18" s="25">
        <v>3.9094368622162597E-2</v>
      </c>
    </row>
    <row r="19" spans="1:2">
      <c r="A19" s="22" t="s">
        <v>41</v>
      </c>
      <c r="B19" s="23">
        <v>4.5839038830734001E-2</v>
      </c>
    </row>
    <row r="20" spans="1:2">
      <c r="A20" s="24" t="s">
        <v>42</v>
      </c>
      <c r="B20" s="25">
        <v>3.1545897401968198E-2</v>
      </c>
    </row>
    <row r="21" spans="1:2">
      <c r="A21" s="22" t="s">
        <v>43</v>
      </c>
      <c r="B21" s="23">
        <v>2.17352156946682E-2</v>
      </c>
    </row>
    <row r="22" spans="1:2">
      <c r="A22" s="24" t="s">
        <v>44</v>
      </c>
      <c r="B22" s="25">
        <v>4.0351678082036602E-2</v>
      </c>
    </row>
    <row r="23" spans="1:2">
      <c r="A23" s="22" t="s">
        <v>45</v>
      </c>
      <c r="B23" s="23">
        <v>2.7265072957745301E-2</v>
      </c>
    </row>
    <row r="24" spans="1:2">
      <c r="A24" s="24" t="s">
        <v>46</v>
      </c>
      <c r="B24" s="25">
        <v>3.2925189003888598E-2</v>
      </c>
    </row>
    <row r="25" spans="1:2">
      <c r="A25" s="22" t="s">
        <v>47</v>
      </c>
      <c r="B25" s="23">
        <v>3.0454686592085001E-2</v>
      </c>
    </row>
    <row r="26" spans="1:2">
      <c r="A26" s="24" t="s">
        <v>48</v>
      </c>
      <c r="B26" s="25">
        <v>8.5245219526669497E-2</v>
      </c>
    </row>
    <row r="27" spans="1:2">
      <c r="A27" s="22" t="s">
        <v>49</v>
      </c>
      <c r="B27" s="23">
        <v>7.7377060589929395E-2</v>
      </c>
    </row>
    <row r="28" spans="1:2">
      <c r="A28" s="24" t="s">
        <v>50</v>
      </c>
      <c r="B28" s="25">
        <v>2.80891375277992E-2</v>
      </c>
    </row>
    <row r="29" spans="1:2">
      <c r="A29" s="22" t="s">
        <v>51</v>
      </c>
      <c r="B29" s="23">
        <v>9.0101655181407794E-2</v>
      </c>
    </row>
    <row r="30" spans="1:2">
      <c r="A30" s="24" t="s">
        <v>52</v>
      </c>
      <c r="B30" s="25">
        <v>0.104472553596707</v>
      </c>
    </row>
    <row r="31" spans="1:2">
      <c r="A31" s="26" t="s">
        <v>53</v>
      </c>
      <c r="B31" s="27">
        <v>5.5455798948620398E-2</v>
      </c>
    </row>
  </sheetData>
  <conditionalFormatting sqref="B5:B31">
    <cfRule type="expression" dxfId="4" priority="1" stopIfTrue="1">
      <formula>ISBLANK(B5)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4"/>
  <sheetViews>
    <sheetView showGridLines="0" workbookViewId="0">
      <selection activeCell="A4" sqref="A4"/>
    </sheetView>
  </sheetViews>
  <sheetFormatPr baseColWidth="10" defaultColWidth="11.42578125" defaultRowHeight="12.75"/>
  <cols>
    <col min="1" max="1" width="18.5703125" style="1" customWidth="1"/>
    <col min="2" max="2" width="17.7109375" style="1" customWidth="1"/>
    <col min="3" max="3" width="21.140625" style="1" customWidth="1"/>
    <col min="4" max="4" width="16.42578125" style="1" customWidth="1"/>
  </cols>
  <sheetData>
    <row r="1" spans="1:4" ht="23.25" customHeight="1">
      <c r="A1" s="14" t="str">
        <f>"SCC B (reference year "&amp;Info!C27&amp;")"</f>
        <v>SCC B (reference year 2012)</v>
      </c>
      <c r="B1" s="14"/>
      <c r="C1" s="14"/>
      <c r="D1" s="14"/>
    </row>
    <row r="2" spans="1:4">
      <c r="A2" s="166" t="s">
        <v>54</v>
      </c>
      <c r="B2" s="166"/>
      <c r="C2" s="166"/>
      <c r="D2" s="166"/>
    </row>
    <row r="3" spans="1:4" ht="30" customHeight="1">
      <c r="A3" s="13"/>
      <c r="D3" s="15" t="str">
        <f>Info!$C$25</f>
        <v>FA_2012_20120430_alpha0.7</v>
      </c>
    </row>
    <row r="4" spans="1:4" s="1" customFormat="1" ht="13.5" customHeight="1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>
      <c r="A5" s="32" t="s">
        <v>59</v>
      </c>
      <c r="B5" s="33"/>
      <c r="C5" s="33"/>
      <c r="D5" s="34" t="s">
        <v>60</v>
      </c>
    </row>
    <row r="6" spans="1:4" ht="38.25" customHeight="1">
      <c r="A6" s="35" t="s">
        <v>25</v>
      </c>
      <c r="B6" s="163" t="s">
        <v>61</v>
      </c>
      <c r="C6" s="36" t="s">
        <v>62</v>
      </c>
      <c r="D6" s="37" t="s">
        <v>63</v>
      </c>
    </row>
    <row r="7" spans="1:4" s="1" customFormat="1">
      <c r="A7" s="18" t="s">
        <v>27</v>
      </c>
      <c r="B7" s="38">
        <v>2009</v>
      </c>
      <c r="C7" s="38">
        <v>2009</v>
      </c>
      <c r="D7" s="39"/>
    </row>
    <row r="8" spans="1:4">
      <c r="A8" s="20" t="s">
        <v>28</v>
      </c>
      <c r="B8" s="40">
        <v>1351297</v>
      </c>
      <c r="C8" s="40">
        <v>61469</v>
      </c>
      <c r="D8" s="41">
        <f t="shared" ref="D8:D34" si="0">C8/B8</f>
        <v>4.5488889563138228E-2</v>
      </c>
    </row>
    <row r="9" spans="1:4">
      <c r="A9" s="22" t="s">
        <v>29</v>
      </c>
      <c r="B9" s="42">
        <v>974235</v>
      </c>
      <c r="C9" s="42">
        <v>55434</v>
      </c>
      <c r="D9" s="43">
        <f t="shared" si="0"/>
        <v>5.6900029253722152E-2</v>
      </c>
    </row>
    <row r="10" spans="1:4">
      <c r="A10" s="24" t="s">
        <v>30</v>
      </c>
      <c r="B10" s="44">
        <v>372964</v>
      </c>
      <c r="C10" s="44">
        <v>16110</v>
      </c>
      <c r="D10" s="45">
        <f t="shared" si="0"/>
        <v>4.319451743331796E-2</v>
      </c>
    </row>
    <row r="11" spans="1:4">
      <c r="A11" s="22" t="s">
        <v>31</v>
      </c>
      <c r="B11" s="42">
        <v>35335</v>
      </c>
      <c r="C11" s="42">
        <v>1781</v>
      </c>
      <c r="D11" s="43">
        <f t="shared" si="0"/>
        <v>5.0403282864015846E-2</v>
      </c>
    </row>
    <row r="12" spans="1:4">
      <c r="A12" s="24" t="s">
        <v>32</v>
      </c>
      <c r="B12" s="44">
        <v>144686</v>
      </c>
      <c r="C12" s="44">
        <v>5705</v>
      </c>
      <c r="D12" s="45">
        <f t="shared" si="0"/>
        <v>3.9430214395311226E-2</v>
      </c>
    </row>
    <row r="13" spans="1:4">
      <c r="A13" s="22" t="s">
        <v>33</v>
      </c>
      <c r="B13" s="42">
        <v>35032</v>
      </c>
      <c r="C13" s="42">
        <v>1493</v>
      </c>
      <c r="D13" s="43">
        <f t="shared" si="0"/>
        <v>4.2618177666133822E-2</v>
      </c>
    </row>
    <row r="14" spans="1:4">
      <c r="A14" s="24" t="s">
        <v>34</v>
      </c>
      <c r="B14" s="44">
        <v>40794</v>
      </c>
      <c r="C14" s="44">
        <v>1662</v>
      </c>
      <c r="D14" s="45">
        <f t="shared" si="0"/>
        <v>4.0741285483159285E-2</v>
      </c>
    </row>
    <row r="15" spans="1:4">
      <c r="A15" s="22" t="s">
        <v>35</v>
      </c>
      <c r="B15" s="42">
        <v>38479</v>
      </c>
      <c r="C15" s="42">
        <v>1994</v>
      </c>
      <c r="D15" s="43">
        <f t="shared" si="0"/>
        <v>5.1820473505028719E-2</v>
      </c>
    </row>
    <row r="16" spans="1:4">
      <c r="A16" s="24" t="s">
        <v>36</v>
      </c>
      <c r="B16" s="44">
        <v>110890</v>
      </c>
      <c r="C16" s="44">
        <v>3944</v>
      </c>
      <c r="D16" s="45">
        <f t="shared" si="0"/>
        <v>3.5566777887997114E-2</v>
      </c>
    </row>
    <row r="17" spans="1:4">
      <c r="A17" s="22" t="s">
        <v>37</v>
      </c>
      <c r="B17" s="42">
        <v>273159</v>
      </c>
      <c r="C17" s="42">
        <v>10131</v>
      </c>
      <c r="D17" s="43">
        <f t="shared" si="0"/>
        <v>3.7088289238136028E-2</v>
      </c>
    </row>
    <row r="18" spans="1:4">
      <c r="A18" s="24" t="s">
        <v>38</v>
      </c>
      <c r="B18" s="44">
        <v>252748</v>
      </c>
      <c r="C18" s="44">
        <v>12414</v>
      </c>
      <c r="D18" s="45">
        <f t="shared" si="0"/>
        <v>4.9116115656701535E-2</v>
      </c>
    </row>
    <row r="19" spans="1:4">
      <c r="A19" s="22" t="s">
        <v>39</v>
      </c>
      <c r="B19" s="42">
        <v>187898</v>
      </c>
      <c r="C19" s="42">
        <v>13189</v>
      </c>
      <c r="D19" s="43">
        <f t="shared" si="0"/>
        <v>7.019233839636399E-2</v>
      </c>
    </row>
    <row r="20" spans="1:4">
      <c r="A20" s="24" t="s">
        <v>40</v>
      </c>
      <c r="B20" s="44">
        <v>272815</v>
      </c>
      <c r="C20" s="44">
        <v>13562</v>
      </c>
      <c r="D20" s="45">
        <f t="shared" si="0"/>
        <v>4.9711342851382803E-2</v>
      </c>
    </row>
    <row r="21" spans="1:4">
      <c r="A21" s="22" t="s">
        <v>41</v>
      </c>
      <c r="B21" s="42">
        <v>75657</v>
      </c>
      <c r="C21" s="42">
        <v>4574</v>
      </c>
      <c r="D21" s="43">
        <f t="shared" si="0"/>
        <v>6.0457062796568727E-2</v>
      </c>
    </row>
    <row r="22" spans="1:4">
      <c r="A22" s="24" t="s">
        <v>42</v>
      </c>
      <c r="B22" s="44">
        <v>53043</v>
      </c>
      <c r="C22" s="44">
        <v>2957</v>
      </c>
      <c r="D22" s="45">
        <f t="shared" si="0"/>
        <v>5.5747223950379877E-2</v>
      </c>
    </row>
    <row r="23" spans="1:4">
      <c r="A23" s="22" t="s">
        <v>43</v>
      </c>
      <c r="B23" s="42">
        <v>15681</v>
      </c>
      <c r="C23" s="42">
        <v>705</v>
      </c>
      <c r="D23" s="43">
        <f t="shared" si="0"/>
        <v>4.4958867419169699E-2</v>
      </c>
    </row>
    <row r="24" spans="1:4">
      <c r="A24" s="24" t="s">
        <v>44</v>
      </c>
      <c r="B24" s="44">
        <v>474676</v>
      </c>
      <c r="C24" s="44">
        <v>21149</v>
      </c>
      <c r="D24" s="45">
        <f t="shared" si="0"/>
        <v>4.4554601454465784E-2</v>
      </c>
    </row>
    <row r="25" spans="1:4">
      <c r="A25" s="22" t="s">
        <v>45</v>
      </c>
      <c r="B25" s="42">
        <v>191861</v>
      </c>
      <c r="C25" s="42">
        <v>9431</v>
      </c>
      <c r="D25" s="43">
        <f t="shared" si="0"/>
        <v>4.9155378112279199E-2</v>
      </c>
    </row>
    <row r="26" spans="1:4">
      <c r="A26" s="24" t="s">
        <v>46</v>
      </c>
      <c r="B26" s="44">
        <v>600040</v>
      </c>
      <c r="C26" s="44">
        <v>23772</v>
      </c>
      <c r="D26" s="45">
        <f t="shared" si="0"/>
        <v>3.9617358842743818E-2</v>
      </c>
    </row>
    <row r="27" spans="1:4">
      <c r="A27" s="22" t="s">
        <v>47</v>
      </c>
      <c r="B27" s="42">
        <v>244805</v>
      </c>
      <c r="C27" s="42">
        <v>11269</v>
      </c>
      <c r="D27" s="43">
        <f t="shared" si="0"/>
        <v>4.6032556524580791E-2</v>
      </c>
    </row>
    <row r="28" spans="1:4">
      <c r="A28" s="24" t="s">
        <v>48</v>
      </c>
      <c r="B28" s="44">
        <v>335720</v>
      </c>
      <c r="C28" s="44">
        <v>19449</v>
      </c>
      <c r="D28" s="45">
        <f t="shared" si="0"/>
        <v>5.7932205409269633E-2</v>
      </c>
    </row>
    <row r="29" spans="1:4">
      <c r="A29" s="22" t="s">
        <v>49</v>
      </c>
      <c r="B29" s="42">
        <v>701526</v>
      </c>
      <c r="C29" s="42">
        <v>32155</v>
      </c>
      <c r="D29" s="43">
        <f t="shared" si="0"/>
        <v>4.5835792258590559E-2</v>
      </c>
    </row>
    <row r="30" spans="1:4">
      <c r="A30" s="24" t="s">
        <v>50</v>
      </c>
      <c r="B30" s="44">
        <v>307392</v>
      </c>
      <c r="C30" s="44">
        <v>13435</v>
      </c>
      <c r="D30" s="45">
        <f t="shared" si="0"/>
        <v>4.3706407453674788E-2</v>
      </c>
    </row>
    <row r="31" spans="1:4">
      <c r="A31" s="22" t="s">
        <v>51</v>
      </c>
      <c r="B31" s="42">
        <v>171647</v>
      </c>
      <c r="C31" s="42">
        <v>9910</v>
      </c>
      <c r="D31" s="43">
        <f t="shared" si="0"/>
        <v>5.7734769614383008E-2</v>
      </c>
    </row>
    <row r="32" spans="1:4">
      <c r="A32" s="24" t="s">
        <v>52</v>
      </c>
      <c r="B32" s="44">
        <v>453292</v>
      </c>
      <c r="C32" s="44">
        <v>20124</v>
      </c>
      <c r="D32" s="45">
        <f t="shared" si="0"/>
        <v>4.4395224270448189E-2</v>
      </c>
    </row>
    <row r="33" spans="1:4">
      <c r="A33" s="22" t="s">
        <v>53</v>
      </c>
      <c r="B33" s="42">
        <v>70134</v>
      </c>
      <c r="C33" s="42">
        <v>3786</v>
      </c>
      <c r="D33" s="43">
        <f t="shared" si="0"/>
        <v>5.3982376593378387E-2</v>
      </c>
    </row>
    <row r="34" spans="1:4" ht="13.5" customHeight="1">
      <c r="A34" s="46" t="s">
        <v>64</v>
      </c>
      <c r="B34" s="47">
        <v>7785806</v>
      </c>
      <c r="C34" s="47">
        <v>371604</v>
      </c>
      <c r="D34" s="48">
        <f t="shared" si="0"/>
        <v>4.7728391896741329E-2</v>
      </c>
    </row>
  </sheetData>
  <mergeCells count="1">
    <mergeCell ref="A2:D2"/>
  </mergeCells>
  <conditionalFormatting sqref="B7:C34">
    <cfRule type="expression" dxfId="3" priority="1" stopIfTrue="1">
      <formula>ISBLANK(B7)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D36"/>
  <sheetViews>
    <sheetView showGridLines="0" workbookViewId="0">
      <selection activeCell="B4" sqref="B4"/>
    </sheetView>
  </sheetViews>
  <sheetFormatPr baseColWidth="10" defaultColWidth="11.42578125" defaultRowHeight="12.75"/>
  <cols>
    <col min="1" max="1" width="17.42578125" style="1" customWidth="1"/>
    <col min="2" max="2" width="17.7109375" style="1" customWidth="1"/>
    <col min="3" max="3" width="14.42578125" style="1" customWidth="1"/>
    <col min="4" max="4" width="15.85546875" style="1" customWidth="1"/>
  </cols>
  <sheetData>
    <row r="1" spans="1:4" ht="23.25" customHeight="1">
      <c r="A1" s="14" t="str">
        <f>"SCC C (reference year "&amp;Info!C27&amp;")"</f>
        <v>SCC C (reference year 2012)</v>
      </c>
      <c r="B1" s="14"/>
      <c r="C1" s="14"/>
      <c r="D1" s="14"/>
    </row>
    <row r="2" spans="1:4">
      <c r="A2" s="166" t="s">
        <v>65</v>
      </c>
      <c r="B2" s="166"/>
      <c r="C2" s="166"/>
      <c r="D2" s="166"/>
    </row>
    <row r="3" spans="1:4" ht="30" customHeight="1">
      <c r="A3" s="13"/>
      <c r="D3" s="15" t="str">
        <f>Info!$C$25</f>
        <v>FA_2012_20120430_alpha0.7</v>
      </c>
    </row>
    <row r="4" spans="1:4" s="1" customFormat="1" ht="13.5" customHeight="1">
      <c r="A4" s="28" t="s">
        <v>55</v>
      </c>
      <c r="B4" s="29" t="s">
        <v>56</v>
      </c>
      <c r="C4" s="29" t="s">
        <v>57</v>
      </c>
      <c r="D4" s="30" t="s">
        <v>58</v>
      </c>
    </row>
    <row r="5" spans="1:4" s="31" customFormat="1" ht="13.5" customHeight="1">
      <c r="A5" s="32" t="s">
        <v>59</v>
      </c>
      <c r="B5" s="33"/>
      <c r="C5" s="33"/>
      <c r="D5" s="34" t="s">
        <v>60</v>
      </c>
    </row>
    <row r="6" spans="1:4" s="1" customFormat="1" ht="38.25" customHeight="1">
      <c r="A6" s="35" t="s">
        <v>25</v>
      </c>
      <c r="B6" s="163" t="s">
        <v>61</v>
      </c>
      <c r="C6" s="36" t="s">
        <v>66</v>
      </c>
      <c r="D6" s="37" t="s">
        <v>63</v>
      </c>
    </row>
    <row r="7" spans="1:4" s="1" customFormat="1">
      <c r="A7" s="18" t="s">
        <v>27</v>
      </c>
      <c r="B7" s="38">
        <f>SCC_B!B7</f>
        <v>2009</v>
      </c>
      <c r="C7" s="38">
        <v>2009</v>
      </c>
      <c r="D7" s="39"/>
    </row>
    <row r="8" spans="1:4">
      <c r="A8" s="20" t="s">
        <v>28</v>
      </c>
      <c r="B8" s="49">
        <f>SCC_B!B8</f>
        <v>1351297</v>
      </c>
      <c r="C8" s="40">
        <v>112736</v>
      </c>
      <c r="D8" s="41">
        <f t="shared" ref="D8:D34" si="0">C8/B8</f>
        <v>8.3427995473977959E-2</v>
      </c>
    </row>
    <row r="9" spans="1:4">
      <c r="A9" s="22" t="s">
        <v>29</v>
      </c>
      <c r="B9" s="50">
        <f>SCC_B!B9</f>
        <v>974235</v>
      </c>
      <c r="C9" s="42">
        <v>48284</v>
      </c>
      <c r="D9" s="43">
        <f t="shared" si="0"/>
        <v>4.9560937556133784E-2</v>
      </c>
    </row>
    <row r="10" spans="1:4">
      <c r="A10" s="24" t="s">
        <v>30</v>
      </c>
      <c r="B10" s="51">
        <f>SCC_B!B10</f>
        <v>372964</v>
      </c>
      <c r="C10" s="44">
        <v>21425</v>
      </c>
      <c r="D10" s="45">
        <f t="shared" si="0"/>
        <v>5.744522259521026E-2</v>
      </c>
    </row>
    <row r="11" spans="1:4">
      <c r="A11" s="22" t="s">
        <v>31</v>
      </c>
      <c r="B11" s="50">
        <f>SCC_B!B11</f>
        <v>35335</v>
      </c>
      <c r="C11" s="42">
        <v>1121</v>
      </c>
      <c r="D11" s="43">
        <f t="shared" si="0"/>
        <v>3.1724918635913403E-2</v>
      </c>
    </row>
    <row r="12" spans="1:4">
      <c r="A12" s="24" t="s">
        <v>32</v>
      </c>
      <c r="B12" s="51">
        <f>SCC_B!B12</f>
        <v>144686</v>
      </c>
      <c r="C12" s="44">
        <v>7966</v>
      </c>
      <c r="D12" s="45">
        <f t="shared" si="0"/>
        <v>5.5057158259956045E-2</v>
      </c>
    </row>
    <row r="13" spans="1:4">
      <c r="A13" s="22" t="s">
        <v>33</v>
      </c>
      <c r="B13" s="50">
        <f>SCC_B!B13</f>
        <v>35032</v>
      </c>
      <c r="C13" s="42">
        <v>1787</v>
      </c>
      <c r="D13" s="43">
        <f t="shared" si="0"/>
        <v>5.1010504681434116E-2</v>
      </c>
    </row>
    <row r="14" spans="1:4">
      <c r="A14" s="24" t="s">
        <v>34</v>
      </c>
      <c r="B14" s="51">
        <f>SCC_B!B14</f>
        <v>40794</v>
      </c>
      <c r="C14" s="44">
        <v>1439</v>
      </c>
      <c r="D14" s="45">
        <f t="shared" si="0"/>
        <v>3.5274795313036234E-2</v>
      </c>
    </row>
    <row r="15" spans="1:4">
      <c r="A15" s="22" t="s">
        <v>35</v>
      </c>
      <c r="B15" s="50">
        <f>SCC_B!B15</f>
        <v>38479</v>
      </c>
      <c r="C15" s="42">
        <v>2381</v>
      </c>
      <c r="D15" s="43">
        <f t="shared" si="0"/>
        <v>6.1877907430026767E-2</v>
      </c>
    </row>
    <row r="16" spans="1:4">
      <c r="A16" s="24" t="s">
        <v>36</v>
      </c>
      <c r="B16" s="51">
        <f>SCC_B!B16</f>
        <v>110890</v>
      </c>
      <c r="C16" s="44">
        <v>9760</v>
      </c>
      <c r="D16" s="45">
        <f t="shared" si="0"/>
        <v>8.8015150148796101E-2</v>
      </c>
    </row>
    <row r="17" spans="1:4">
      <c r="A17" s="22" t="s">
        <v>37</v>
      </c>
      <c r="B17" s="50">
        <f>SCC_B!B17</f>
        <v>273159</v>
      </c>
      <c r="C17" s="42">
        <v>23518</v>
      </c>
      <c r="D17" s="43">
        <f t="shared" si="0"/>
        <v>8.6096376103295152E-2</v>
      </c>
    </row>
    <row r="18" spans="1:4">
      <c r="A18" s="24" t="s">
        <v>38</v>
      </c>
      <c r="B18" s="51">
        <f>SCC_B!B18</f>
        <v>252748</v>
      </c>
      <c r="C18" s="44">
        <v>13854</v>
      </c>
      <c r="D18" s="45">
        <f t="shared" si="0"/>
        <v>5.4813490116637914E-2</v>
      </c>
    </row>
    <row r="19" spans="1:4">
      <c r="A19" s="22" t="s">
        <v>39</v>
      </c>
      <c r="B19" s="50">
        <f>SCC_B!B19</f>
        <v>187898</v>
      </c>
      <c r="C19" s="42">
        <v>20701</v>
      </c>
      <c r="D19" s="43">
        <f t="shared" si="0"/>
        <v>0.11017147601358183</v>
      </c>
    </row>
    <row r="20" spans="1:4">
      <c r="A20" s="24" t="s">
        <v>40</v>
      </c>
      <c r="B20" s="51">
        <f>SCC_B!B20</f>
        <v>272815</v>
      </c>
      <c r="C20" s="44">
        <v>15644</v>
      </c>
      <c r="D20" s="45">
        <f t="shared" si="0"/>
        <v>5.7342888037681214E-2</v>
      </c>
    </row>
    <row r="21" spans="1:4">
      <c r="A21" s="22" t="s">
        <v>41</v>
      </c>
      <c r="B21" s="50">
        <f>SCC_B!B21</f>
        <v>75657</v>
      </c>
      <c r="C21" s="42">
        <v>4915</v>
      </c>
      <c r="D21" s="43">
        <f t="shared" si="0"/>
        <v>6.4964246533698145E-2</v>
      </c>
    </row>
    <row r="22" spans="1:4">
      <c r="A22" s="24" t="s">
        <v>42</v>
      </c>
      <c r="B22" s="51">
        <f>SCC_B!B22</f>
        <v>53043</v>
      </c>
      <c r="C22" s="44">
        <v>1852</v>
      </c>
      <c r="D22" s="45">
        <f t="shared" si="0"/>
        <v>3.4915068906358988E-2</v>
      </c>
    </row>
    <row r="23" spans="1:4">
      <c r="A23" s="22" t="s">
        <v>43</v>
      </c>
      <c r="B23" s="50">
        <f>SCC_B!B23</f>
        <v>15681</v>
      </c>
      <c r="C23" s="42">
        <v>466</v>
      </c>
      <c r="D23" s="43">
        <f t="shared" si="0"/>
        <v>2.9717492506855431E-2</v>
      </c>
    </row>
    <row r="24" spans="1:4">
      <c r="A24" s="24" t="s">
        <v>44</v>
      </c>
      <c r="B24" s="51">
        <f>SCC_B!B24</f>
        <v>474676</v>
      </c>
      <c r="C24" s="44">
        <v>29344</v>
      </c>
      <c r="D24" s="45">
        <f t="shared" si="0"/>
        <v>6.1819009176785851E-2</v>
      </c>
    </row>
    <row r="25" spans="1:4">
      <c r="A25" s="22" t="s">
        <v>45</v>
      </c>
      <c r="B25" s="50">
        <f>SCC_B!B25</f>
        <v>191861</v>
      </c>
      <c r="C25" s="42">
        <v>11182</v>
      </c>
      <c r="D25" s="43">
        <f t="shared" si="0"/>
        <v>5.8281776911409823E-2</v>
      </c>
    </row>
    <row r="26" spans="1:4">
      <c r="A26" s="24" t="s">
        <v>46</v>
      </c>
      <c r="B26" s="51">
        <f>SCC_B!B26</f>
        <v>600040</v>
      </c>
      <c r="C26" s="44">
        <v>37756</v>
      </c>
      <c r="D26" s="45">
        <f t="shared" si="0"/>
        <v>6.2922471835210991E-2</v>
      </c>
    </row>
    <row r="27" spans="1:4">
      <c r="A27" s="22" t="s">
        <v>47</v>
      </c>
      <c r="B27" s="50">
        <f>SCC_B!B27</f>
        <v>244805</v>
      </c>
      <c r="C27" s="42">
        <v>11169</v>
      </c>
      <c r="D27" s="43">
        <f t="shared" si="0"/>
        <v>4.5624068135863241E-2</v>
      </c>
    </row>
    <row r="28" spans="1:4">
      <c r="A28" s="24" t="s">
        <v>48</v>
      </c>
      <c r="B28" s="51">
        <f>SCC_B!B28</f>
        <v>335720</v>
      </c>
      <c r="C28" s="44">
        <v>17218</v>
      </c>
      <c r="D28" s="45">
        <f t="shared" si="0"/>
        <v>5.1286786607887526E-2</v>
      </c>
    </row>
    <row r="29" spans="1:4">
      <c r="A29" s="22" t="s">
        <v>49</v>
      </c>
      <c r="B29" s="50">
        <f>SCC_B!B29</f>
        <v>701526</v>
      </c>
      <c r="C29" s="42">
        <v>91134</v>
      </c>
      <c r="D29" s="43">
        <f t="shared" si="0"/>
        <v>0.1299082286330086</v>
      </c>
    </row>
    <row r="30" spans="1:4">
      <c r="A30" s="24" t="s">
        <v>50</v>
      </c>
      <c r="B30" s="51">
        <f>SCC_B!B30</f>
        <v>307392</v>
      </c>
      <c r="C30" s="44">
        <v>25711</v>
      </c>
      <c r="D30" s="45">
        <f t="shared" si="0"/>
        <v>8.3642384967728509E-2</v>
      </c>
    </row>
    <row r="31" spans="1:4">
      <c r="A31" s="22" t="s">
        <v>51</v>
      </c>
      <c r="B31" s="50">
        <f>SCC_B!B31</f>
        <v>171647</v>
      </c>
      <c r="C31" s="42">
        <v>14583</v>
      </c>
      <c r="D31" s="43">
        <f t="shared" si="0"/>
        <v>8.4959247758481071E-2</v>
      </c>
    </row>
    <row r="32" spans="1:4">
      <c r="A32" s="24" t="s">
        <v>52</v>
      </c>
      <c r="B32" s="51">
        <f>SCC_B!B32</f>
        <v>453292</v>
      </c>
      <c r="C32" s="44">
        <v>81548</v>
      </c>
      <c r="D32" s="45">
        <f t="shared" si="0"/>
        <v>0.17990169691942501</v>
      </c>
    </row>
    <row r="33" spans="1:4">
      <c r="A33" s="22" t="s">
        <v>53</v>
      </c>
      <c r="B33" s="50">
        <f>SCC_B!B33</f>
        <v>70134</v>
      </c>
      <c r="C33" s="42">
        <v>2863</v>
      </c>
      <c r="D33" s="43">
        <f t="shared" si="0"/>
        <v>4.082185530555793E-2</v>
      </c>
    </row>
    <row r="34" spans="1:4" ht="13.5" customHeight="1">
      <c r="A34" s="46" t="s">
        <v>64</v>
      </c>
      <c r="B34" s="52">
        <f>SCC_B!B34</f>
        <v>7785806</v>
      </c>
      <c r="C34" s="47">
        <v>610357</v>
      </c>
      <c r="D34" s="48">
        <f t="shared" si="0"/>
        <v>7.8393553602542881E-2</v>
      </c>
    </row>
    <row r="36" spans="1:4" ht="25.5" customHeight="1">
      <c r="A36" s="178" t="s">
        <v>101</v>
      </c>
      <c r="B36" s="166"/>
      <c r="C36" s="166"/>
      <c r="D36" s="166"/>
    </row>
  </sheetData>
  <mergeCells count="2">
    <mergeCell ref="A2:D2"/>
    <mergeCell ref="A36:D36"/>
  </mergeCells>
  <conditionalFormatting sqref="C7:C34">
    <cfRule type="expression" dxfId="2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39"/>
  <sheetViews>
    <sheetView showGridLines="0" workbookViewId="0">
      <selection activeCell="K3" sqref="K3"/>
    </sheetView>
  </sheetViews>
  <sheetFormatPr baseColWidth="10" defaultColWidth="11.42578125" defaultRowHeight="12.75"/>
  <cols>
    <col min="1" max="1" width="23" style="13" customWidth="1"/>
    <col min="5" max="7" width="15.28515625" style="1" customWidth="1"/>
    <col min="11" max="11" width="13.28515625" style="1" customWidth="1"/>
  </cols>
  <sheetData>
    <row r="1" spans="1:11" ht="23.25" customHeight="1">
      <c r="A1" s="53" t="str">
        <f>"Summary SCC A-C "&amp;Info!C27</f>
        <v>Summary SCC A-C 2012</v>
      </c>
      <c r="B1" s="54"/>
      <c r="C1" s="1"/>
      <c r="D1" s="1"/>
    </row>
    <row r="2" spans="1:11" ht="15.75" customHeight="1">
      <c r="C2" s="55"/>
      <c r="D2" s="56"/>
    </row>
    <row r="3" spans="1:11" ht="15.75" customHeight="1">
      <c r="A3" s="57"/>
      <c r="B3" s="57"/>
      <c r="C3" s="55"/>
      <c r="D3" s="56"/>
      <c r="K3" s="15" t="str">
        <f>Info!$C$25</f>
        <v>FA_2012_20120430_alpha0.7</v>
      </c>
    </row>
    <row r="4" spans="1:11">
      <c r="A4" s="28" t="s">
        <v>55</v>
      </c>
      <c r="B4" s="58" t="s">
        <v>56</v>
      </c>
      <c r="C4" s="59" t="s">
        <v>57</v>
      </c>
      <c r="D4" s="60" t="s">
        <v>58</v>
      </c>
      <c r="E4" s="58" t="s">
        <v>67</v>
      </c>
      <c r="F4" s="61" t="s">
        <v>68</v>
      </c>
      <c r="G4" s="60" t="s">
        <v>69</v>
      </c>
      <c r="H4" s="58" t="s">
        <v>70</v>
      </c>
      <c r="I4" s="61" t="s">
        <v>71</v>
      </c>
      <c r="J4" s="60" t="s">
        <v>72</v>
      </c>
      <c r="K4" s="62" t="s">
        <v>73</v>
      </c>
    </row>
    <row r="5" spans="1:11" s="63" customFormat="1" ht="11.25" customHeight="1">
      <c r="A5" s="64" t="s">
        <v>59</v>
      </c>
      <c r="B5" s="65"/>
      <c r="C5" s="66"/>
      <c r="D5" s="67"/>
      <c r="E5" s="68" t="s">
        <v>74</v>
      </c>
      <c r="F5" s="69" t="s">
        <v>75</v>
      </c>
      <c r="G5" s="70" t="s">
        <v>76</v>
      </c>
      <c r="H5" s="71" t="s">
        <v>77</v>
      </c>
      <c r="I5" s="72" t="s">
        <v>78</v>
      </c>
      <c r="J5" s="73" t="s">
        <v>79</v>
      </c>
      <c r="K5" s="74" t="s">
        <v>80</v>
      </c>
    </row>
    <row r="6" spans="1:11" ht="26.25" customHeight="1">
      <c r="A6" s="75"/>
      <c r="B6" s="167" t="s">
        <v>81</v>
      </c>
      <c r="C6" s="168"/>
      <c r="D6" s="169"/>
      <c r="E6" s="167" t="s">
        <v>82</v>
      </c>
      <c r="F6" s="168"/>
      <c r="G6" s="169"/>
      <c r="H6" s="170" t="s">
        <v>83</v>
      </c>
      <c r="I6" s="171"/>
      <c r="J6" s="172"/>
      <c r="K6" s="173" t="s">
        <v>84</v>
      </c>
    </row>
    <row r="7" spans="1:11" ht="38.25" customHeight="1">
      <c r="A7" s="76" t="s">
        <v>25</v>
      </c>
      <c r="B7" s="77" t="s">
        <v>85</v>
      </c>
      <c r="C7" s="78" t="s">
        <v>86</v>
      </c>
      <c r="D7" s="17" t="s">
        <v>87</v>
      </c>
      <c r="E7" s="77" t="s">
        <v>85</v>
      </c>
      <c r="F7" s="78" t="s">
        <v>86</v>
      </c>
      <c r="G7" s="17" t="s">
        <v>87</v>
      </c>
      <c r="H7" s="77" t="s">
        <v>85</v>
      </c>
      <c r="I7" s="78" t="s">
        <v>86</v>
      </c>
      <c r="J7" s="17" t="s">
        <v>87</v>
      </c>
      <c r="K7" s="174"/>
    </row>
    <row r="8" spans="1:11" ht="13.5" customHeight="1">
      <c r="A8" s="79" t="s">
        <v>88</v>
      </c>
      <c r="B8" s="80"/>
      <c r="C8" s="81"/>
      <c r="D8" s="30"/>
      <c r="E8" s="80"/>
      <c r="F8" s="81"/>
      <c r="G8" s="30"/>
      <c r="H8" s="82">
        <v>0.52211430511315304</v>
      </c>
      <c r="I8" s="83">
        <v>0.31141009959411298</v>
      </c>
      <c r="J8" s="84">
        <v>0.40795829768275299</v>
      </c>
      <c r="K8" s="85"/>
    </row>
    <row r="9" spans="1:11">
      <c r="A9" s="86" t="s">
        <v>28</v>
      </c>
      <c r="B9" s="87">
        <f>SCC_A!B6</f>
        <v>4.9929401978444997E-2</v>
      </c>
      <c r="C9" s="88">
        <f>SCC_B!D8</f>
        <v>4.5488889563138228E-2</v>
      </c>
      <c r="D9" s="89">
        <f>SCC_C!D8</f>
        <v>8.3427995473977959E-2</v>
      </c>
      <c r="E9" s="90">
        <f t="shared" ref="E9:E34" si="0">(B9-B$36)/B$37</f>
        <v>0.1128190602911915</v>
      </c>
      <c r="F9" s="90">
        <f t="shared" ref="F9:F34" si="1">(C9-C$36)/C$37</f>
        <v>-0.35103889453609088</v>
      </c>
      <c r="G9" s="91">
        <f t="shared" ref="G9:G34" si="2">(D9-D$36)/D$37</f>
        <v>0.4854963997056892</v>
      </c>
      <c r="H9" s="92">
        <f t="shared" ref="H9:H34" si="3">H$8*E9</f>
        <v>5.8904445267454371E-2</v>
      </c>
      <c r="I9" s="90">
        <f t="shared" ref="I9:I34" si="4">I$8*F9</f>
        <v>-0.10931705710889138</v>
      </c>
      <c r="J9" s="91">
        <f t="shared" ref="J9:J34" si="5">J$8*G9</f>
        <v>0.1980622847550384</v>
      </c>
      <c r="K9" s="93">
        <f t="shared" ref="K9:K34" si="6">SUM(H9:J9)</f>
        <v>0.1476496729136014</v>
      </c>
    </row>
    <row r="10" spans="1:11">
      <c r="A10" s="94" t="s">
        <v>29</v>
      </c>
      <c r="B10" s="95">
        <f>SCC_A!B7</f>
        <v>6.3379003782455007E-2</v>
      </c>
      <c r="C10" s="96">
        <f>SCC_B!D9</f>
        <v>5.6900029253722152E-2</v>
      </c>
      <c r="D10" s="97">
        <f>SCC_C!D9</f>
        <v>4.9560937556133784E-2</v>
      </c>
      <c r="E10" s="98">
        <f t="shared" si="0"/>
        <v>0.65346453196287535</v>
      </c>
      <c r="F10" s="98">
        <f t="shared" si="1"/>
        <v>1.0626843600254974</v>
      </c>
      <c r="G10" s="99">
        <f t="shared" si="2"/>
        <v>-0.5359014904783298</v>
      </c>
      <c r="H10" s="100">
        <f t="shared" si="3"/>
        <v>0.34118318002188847</v>
      </c>
      <c r="I10" s="98">
        <f t="shared" si="4"/>
        <v>0.33093064239264636</v>
      </c>
      <c r="J10" s="99">
        <f t="shared" si="5"/>
        <v>-0.2186254597811895</v>
      </c>
      <c r="K10" s="101">
        <f t="shared" si="6"/>
        <v>0.45348836263334535</v>
      </c>
    </row>
    <row r="11" spans="1:11">
      <c r="A11" s="86" t="s">
        <v>30</v>
      </c>
      <c r="B11" s="87">
        <f>SCC_A!B8</f>
        <v>4.2167983435060098E-2</v>
      </c>
      <c r="C11" s="88">
        <f>SCC_B!D10</f>
        <v>4.319451743331796E-2</v>
      </c>
      <c r="D11" s="89">
        <f>SCC_C!D10</f>
        <v>5.744522259521026E-2</v>
      </c>
      <c r="E11" s="90">
        <f t="shared" si="0"/>
        <v>-0.19917350650573692</v>
      </c>
      <c r="F11" s="90">
        <f t="shared" si="1"/>
        <v>-0.63528808633429701</v>
      </c>
      <c r="G11" s="91">
        <f t="shared" si="2"/>
        <v>-0.2981190375691532</v>
      </c>
      <c r="H11" s="92">
        <f t="shared" si="3"/>
        <v>-0.10399133694619291</v>
      </c>
      <c r="I11" s="90">
        <f t="shared" si="4"/>
        <v>-0.19783512623631688</v>
      </c>
      <c r="J11" s="91">
        <f t="shared" si="5"/>
        <v>-0.12162013507353242</v>
      </c>
      <c r="K11" s="93">
        <f t="shared" si="6"/>
        <v>-0.42344659825604219</v>
      </c>
    </row>
    <row r="12" spans="1:11">
      <c r="A12" s="94" t="s">
        <v>31</v>
      </c>
      <c r="B12" s="95">
        <f>SCC_A!B9</f>
        <v>2.56596933996984E-2</v>
      </c>
      <c r="C12" s="96">
        <f>SCC_B!D11</f>
        <v>5.0403282864015846E-2</v>
      </c>
      <c r="D12" s="97">
        <f>SCC_C!D11</f>
        <v>3.1724918635913403E-2</v>
      </c>
      <c r="E12" s="98">
        <f t="shared" si="0"/>
        <v>-0.8627717589090198</v>
      </c>
      <c r="F12" s="98">
        <f t="shared" si="1"/>
        <v>0.25780406768312403</v>
      </c>
      <c r="G12" s="99">
        <f t="shared" si="2"/>
        <v>-1.0738186647007961</v>
      </c>
      <c r="H12" s="100">
        <f t="shared" si="3"/>
        <v>-0.45046547737403569</v>
      </c>
      <c r="I12" s="98">
        <f t="shared" si="4"/>
        <v>8.0282790392969094E-2</v>
      </c>
      <c r="J12" s="99">
        <f t="shared" si="5"/>
        <v>-0.4380732344713037</v>
      </c>
      <c r="K12" s="101">
        <f t="shared" si="6"/>
        <v>-0.80825592145237035</v>
      </c>
    </row>
    <row r="13" spans="1:11">
      <c r="A13" s="86" t="s">
        <v>32</v>
      </c>
      <c r="B13" s="87">
        <f>SCC_A!B10</f>
        <v>2.66385108999042E-2</v>
      </c>
      <c r="C13" s="88">
        <f>SCC_B!D12</f>
        <v>3.9430214395311226E-2</v>
      </c>
      <c r="D13" s="89">
        <f>SCC_C!D12</f>
        <v>5.5057158259956045E-2</v>
      </c>
      <c r="E13" s="90">
        <f t="shared" si="0"/>
        <v>-0.82342537105376867</v>
      </c>
      <c r="F13" s="90">
        <f t="shared" si="1"/>
        <v>-1.1016466522922812</v>
      </c>
      <c r="G13" s="91">
        <f t="shared" si="2"/>
        <v>-0.37014076084872954</v>
      </c>
      <c r="H13" s="92">
        <f t="shared" si="3"/>
        <v>-0.42992216542027861</v>
      </c>
      <c r="I13" s="90">
        <f t="shared" si="4"/>
        <v>-0.34306389370786045</v>
      </c>
      <c r="J13" s="91">
        <f t="shared" si="5"/>
        <v>-0.1510019946988467</v>
      </c>
      <c r="K13" s="93">
        <f t="shared" si="6"/>
        <v>-0.92398805382698568</v>
      </c>
    </row>
    <row r="14" spans="1:11">
      <c r="A14" s="94" t="s">
        <v>33</v>
      </c>
      <c r="B14" s="95">
        <f>SCC_A!B11</f>
        <v>2.4170096034722199E-2</v>
      </c>
      <c r="C14" s="96">
        <f>SCC_B!D13</f>
        <v>4.2618177666133822E-2</v>
      </c>
      <c r="D14" s="97">
        <f>SCC_C!D13</f>
        <v>5.1010504681434116E-2</v>
      </c>
      <c r="E14" s="98">
        <f t="shared" si="0"/>
        <v>-0.9226504141825419</v>
      </c>
      <c r="F14" s="98">
        <f t="shared" si="1"/>
        <v>-0.70669067656541651</v>
      </c>
      <c r="G14" s="99">
        <f t="shared" si="2"/>
        <v>-0.49218394031340185</v>
      </c>
      <c r="H14" s="100">
        <f t="shared" si="3"/>
        <v>-0.48172897986328073</v>
      </c>
      <c r="I14" s="98">
        <f t="shared" si="4"/>
        <v>-0.22007061397146743</v>
      </c>
      <c r="J14" s="99">
        <f t="shared" si="5"/>
        <v>-0.20079052243704512</v>
      </c>
      <c r="K14" s="101">
        <f t="shared" si="6"/>
        <v>-0.9025901162717932</v>
      </c>
    </row>
    <row r="15" spans="1:11">
      <c r="A15" s="86" t="s">
        <v>34</v>
      </c>
      <c r="B15" s="87">
        <f>SCC_A!B12</f>
        <v>1.8545755306054401E-2</v>
      </c>
      <c r="C15" s="88">
        <f>SCC_B!D14</f>
        <v>4.0741285483159285E-2</v>
      </c>
      <c r="D15" s="89">
        <f>SCC_C!D14</f>
        <v>3.5274795313036234E-2</v>
      </c>
      <c r="E15" s="90">
        <f t="shared" si="0"/>
        <v>-1.1487369846553015</v>
      </c>
      <c r="F15" s="90">
        <f t="shared" si="1"/>
        <v>-0.93921838171352401</v>
      </c>
      <c r="G15" s="91">
        <f t="shared" si="2"/>
        <v>-0.96675779873415713</v>
      </c>
      <c r="H15" s="92">
        <f t="shared" si="3"/>
        <v>-0.59977201250108148</v>
      </c>
      <c r="I15" s="90">
        <f t="shared" si="4"/>
        <v>-0.29248208979003015</v>
      </c>
      <c r="J15" s="91">
        <f t="shared" si="5"/>
        <v>-0.39439686584311229</v>
      </c>
      <c r="K15" s="93">
        <f t="shared" si="6"/>
        <v>-1.286650968134224</v>
      </c>
    </row>
    <row r="16" spans="1:11">
      <c r="A16" s="94" t="s">
        <v>35</v>
      </c>
      <c r="B16" s="95">
        <f>SCC_A!B13</f>
        <v>4.0028223651810198E-2</v>
      </c>
      <c r="C16" s="96">
        <f>SCC_B!D15</f>
        <v>5.1820473505028719E-2</v>
      </c>
      <c r="D16" s="97">
        <f>SCC_C!D15</f>
        <v>6.1877907430026767E-2</v>
      </c>
      <c r="E16" s="98">
        <f t="shared" si="0"/>
        <v>-0.28518731227761684</v>
      </c>
      <c r="F16" s="98">
        <f t="shared" si="1"/>
        <v>0.43337946327662241</v>
      </c>
      <c r="G16" s="99">
        <f t="shared" si="2"/>
        <v>-0.16443352673690673</v>
      </c>
      <c r="H16" s="100">
        <f t="shared" si="3"/>
        <v>-0.14890037537691569</v>
      </c>
      <c r="I16" s="98">
        <f t="shared" si="4"/>
        <v>0.13495874182101622</v>
      </c>
      <c r="J16" s="99">
        <f t="shared" si="5"/>
        <v>-6.7082021649559911E-2</v>
      </c>
      <c r="K16" s="101">
        <f t="shared" si="6"/>
        <v>-8.1023655205459386E-2</v>
      </c>
    </row>
    <row r="17" spans="1:11">
      <c r="A17" s="86" t="s">
        <v>36</v>
      </c>
      <c r="B17" s="87">
        <f>SCC_A!B14</f>
        <v>3.6070815761029697E-2</v>
      </c>
      <c r="C17" s="88">
        <f>SCC_B!D16</f>
        <v>3.5566777887997114E-2</v>
      </c>
      <c r="D17" s="89">
        <f>SCC_C!D16</f>
        <v>8.8015150148796101E-2</v>
      </c>
      <c r="E17" s="90">
        <f t="shared" si="0"/>
        <v>-0.44426671751847363</v>
      </c>
      <c r="F17" s="90">
        <f t="shared" si="1"/>
        <v>-1.5802868390756464</v>
      </c>
      <c r="G17" s="91">
        <f t="shared" si="2"/>
        <v>0.62384057232832413</v>
      </c>
      <c r="H17" s="92">
        <f t="shared" si="3"/>
        <v>-0.2319580085020593</v>
      </c>
      <c r="I17" s="90">
        <f t="shared" si="4"/>
        <v>-0.49211728194381305</v>
      </c>
      <c r="J17" s="91">
        <f t="shared" si="5"/>
        <v>0.25450093791249745</v>
      </c>
      <c r="K17" s="93">
        <f t="shared" si="6"/>
        <v>-0.46957435253337493</v>
      </c>
    </row>
    <row r="18" spans="1:11">
      <c r="A18" s="94" t="s">
        <v>37</v>
      </c>
      <c r="B18" s="95">
        <f>SCC_A!B15</f>
        <v>4.2407337903051498E-2</v>
      </c>
      <c r="C18" s="96">
        <f>SCC_B!D17</f>
        <v>3.7088289238136028E-2</v>
      </c>
      <c r="D18" s="97">
        <f>SCC_C!D17</f>
        <v>8.6096376103295152E-2</v>
      </c>
      <c r="E18" s="98">
        <f t="shared" si="0"/>
        <v>-0.18955196446087483</v>
      </c>
      <c r="F18" s="98">
        <f t="shared" si="1"/>
        <v>-1.3917871768074062</v>
      </c>
      <c r="G18" s="99">
        <f t="shared" si="2"/>
        <v>0.56597219277882949</v>
      </c>
      <c r="H18" s="100">
        <f t="shared" si="3"/>
        <v>-9.8967792207322741E-2</v>
      </c>
      <c r="I18" s="98">
        <f t="shared" si="4"/>
        <v>-0.43341658334340366</v>
      </c>
      <c r="J18" s="99">
        <f t="shared" si="5"/>
        <v>0.23089305230182619</v>
      </c>
      <c r="K18" s="101">
        <f t="shared" si="6"/>
        <v>-0.30149132324890016</v>
      </c>
    </row>
    <row r="19" spans="1:11">
      <c r="A19" s="86" t="s">
        <v>38</v>
      </c>
      <c r="B19" s="87">
        <f>SCC_A!B16</f>
        <v>4.48807877508016E-2</v>
      </c>
      <c r="C19" s="88">
        <f>SCC_B!D18</f>
        <v>4.9116115656701535E-2</v>
      </c>
      <c r="D19" s="89">
        <f>SCC_C!D18</f>
        <v>5.4813490116637914E-2</v>
      </c>
      <c r="E19" s="90">
        <f t="shared" si="0"/>
        <v>-9.0124525709907255E-2</v>
      </c>
      <c r="F19" s="90">
        <f t="shared" si="1"/>
        <v>9.8337242910933306E-2</v>
      </c>
      <c r="G19" s="91">
        <f t="shared" si="2"/>
        <v>-0.3774895576675717</v>
      </c>
      <c r="H19" s="92">
        <f t="shared" si="3"/>
        <v>-4.7055304114680722E-2</v>
      </c>
      <c r="I19" s="90">
        <f t="shared" si="4"/>
        <v>3.062321060870422E-2</v>
      </c>
      <c r="J19" s="91">
        <f t="shared" si="5"/>
        <v>-0.15399999733907796</v>
      </c>
      <c r="K19" s="93">
        <f t="shared" si="6"/>
        <v>-0.17043209084505445</v>
      </c>
    </row>
    <row r="20" spans="1:11">
      <c r="A20" s="94" t="s">
        <v>39</v>
      </c>
      <c r="B20" s="95">
        <f>SCC_A!B17</f>
        <v>0.10136286826660899</v>
      </c>
      <c r="C20" s="96">
        <f>SCC_B!D19</f>
        <v>7.019233839636399E-2</v>
      </c>
      <c r="D20" s="97">
        <f>SCC_C!D19</f>
        <v>0.11017147601358183</v>
      </c>
      <c r="E20" s="98">
        <f t="shared" si="0"/>
        <v>2.180335336704915</v>
      </c>
      <c r="F20" s="98">
        <f t="shared" si="1"/>
        <v>2.7094652295367685</v>
      </c>
      <c r="G20" s="99">
        <f t="shared" si="2"/>
        <v>1.2920540483090068</v>
      </c>
      <c r="H20" s="100">
        <f t="shared" si="3"/>
        <v>1.1383842692373392</v>
      </c>
      <c r="I20" s="98">
        <f t="shared" si="4"/>
        <v>0.84375483697683129</v>
      </c>
      <c r="J20" s="99">
        <f t="shared" si="5"/>
        <v>0.52710417006225196</v>
      </c>
      <c r="K20" s="101">
        <f t="shared" si="6"/>
        <v>2.5092432762764223</v>
      </c>
    </row>
    <row r="21" spans="1:11">
      <c r="A21" s="86" t="s">
        <v>40</v>
      </c>
      <c r="B21" s="87">
        <f>SCC_A!B18</f>
        <v>3.9094368622162597E-2</v>
      </c>
      <c r="C21" s="88">
        <f>SCC_B!D20</f>
        <v>4.9711342851382803E-2</v>
      </c>
      <c r="D21" s="89">
        <f>SCC_C!D20</f>
        <v>5.7342888037681214E-2</v>
      </c>
      <c r="E21" s="90">
        <f t="shared" si="0"/>
        <v>-0.32272630416258624</v>
      </c>
      <c r="F21" s="90">
        <f t="shared" si="1"/>
        <v>0.17207979183115479</v>
      </c>
      <c r="G21" s="91">
        <f t="shared" si="2"/>
        <v>-0.30120534938893517</v>
      </c>
      <c r="H21" s="92">
        <f t="shared" si="3"/>
        <v>-0.16850002003958478</v>
      </c>
      <c r="I21" s="90">
        <f t="shared" si="4"/>
        <v>5.3587385112274143E-2</v>
      </c>
      <c r="J21" s="91">
        <f t="shared" si="5"/>
        <v>-0.12287922158964884</v>
      </c>
      <c r="K21" s="93">
        <f t="shared" si="6"/>
        <v>-0.23779185651695947</v>
      </c>
    </row>
    <row r="22" spans="1:11">
      <c r="A22" s="94" t="s">
        <v>41</v>
      </c>
      <c r="B22" s="95">
        <f>SCC_A!B19</f>
        <v>4.5839038830734001E-2</v>
      </c>
      <c r="C22" s="96">
        <f>SCC_B!D21</f>
        <v>6.0457062796568727E-2</v>
      </c>
      <c r="D22" s="97">
        <f>SCC_C!D21</f>
        <v>6.4964246533698145E-2</v>
      </c>
      <c r="E22" s="98">
        <f t="shared" si="0"/>
        <v>-5.1604864337070969E-2</v>
      </c>
      <c r="F22" s="98">
        <f t="shared" si="1"/>
        <v>1.5033643598442072</v>
      </c>
      <c r="G22" s="99">
        <f t="shared" si="2"/>
        <v>-7.1352508110206714E-2</v>
      </c>
      <c r="H22" s="100">
        <f t="shared" si="3"/>
        <v>-2.6943637883808342E-2</v>
      </c>
      <c r="I22" s="98">
        <f t="shared" si="4"/>
        <v>0.46816284502532446</v>
      </c>
      <c r="J22" s="99">
        <f t="shared" si="5"/>
        <v>-2.9108847744034758E-2</v>
      </c>
      <c r="K22" s="101">
        <f t="shared" si="6"/>
        <v>0.41211035939748136</v>
      </c>
    </row>
    <row r="23" spans="1:11">
      <c r="A23" s="86" t="s">
        <v>42</v>
      </c>
      <c r="B23" s="87">
        <f>SCC_A!B20</f>
        <v>3.1545897401968198E-2</v>
      </c>
      <c r="C23" s="88">
        <f>SCC_B!D22</f>
        <v>5.5747223950379877E-2</v>
      </c>
      <c r="D23" s="89">
        <f>SCC_C!D22</f>
        <v>3.4915068906358988E-2</v>
      </c>
      <c r="E23" s="90">
        <f t="shared" si="0"/>
        <v>-0.62615884013739587</v>
      </c>
      <c r="F23" s="90">
        <f t="shared" si="1"/>
        <v>0.91986359807638984</v>
      </c>
      <c r="G23" s="91">
        <f t="shared" si="2"/>
        <v>-0.9776068011398259</v>
      </c>
      <c r="H23" s="92">
        <f t="shared" si="3"/>
        <v>-0.32692648770879434</v>
      </c>
      <c r="I23" s="90">
        <f t="shared" si="4"/>
        <v>0.2864548146899677</v>
      </c>
      <c r="J23" s="91">
        <f t="shared" si="5"/>
        <v>-0.39882280639608497</v>
      </c>
      <c r="K23" s="93">
        <f t="shared" si="6"/>
        <v>-0.43929447941491162</v>
      </c>
    </row>
    <row r="24" spans="1:11">
      <c r="A24" s="94" t="s">
        <v>43</v>
      </c>
      <c r="B24" s="95">
        <f>SCC_A!B21</f>
        <v>2.17352156946682E-2</v>
      </c>
      <c r="C24" s="96">
        <f>SCC_B!D23</f>
        <v>4.4958867419169699E-2</v>
      </c>
      <c r="D24" s="97">
        <f>SCC_C!D23</f>
        <v>2.9717492506855431E-2</v>
      </c>
      <c r="E24" s="98">
        <f t="shared" si="0"/>
        <v>-1.0205274405135458</v>
      </c>
      <c r="F24" s="98">
        <f t="shared" si="1"/>
        <v>-0.41670320596146065</v>
      </c>
      <c r="G24" s="99">
        <f t="shared" si="2"/>
        <v>-1.1343607058162057</v>
      </c>
      <c r="H24" s="100">
        <f t="shared" si="3"/>
        <v>-0.53283197545263461</v>
      </c>
      <c r="I24" s="98">
        <f t="shared" si="4"/>
        <v>-0.12976558686964462</v>
      </c>
      <c r="J24" s="99">
        <f t="shared" si="5"/>
        <v>-0.46277186250298546</v>
      </c>
      <c r="K24" s="101">
        <f t="shared" si="6"/>
        <v>-1.1253694248252648</v>
      </c>
    </row>
    <row r="25" spans="1:11">
      <c r="A25" s="86" t="s">
        <v>44</v>
      </c>
      <c r="B25" s="87">
        <f>SCC_A!B22</f>
        <v>4.0351678082036602E-2</v>
      </c>
      <c r="C25" s="88">
        <f>SCC_B!D24</f>
        <v>4.4554601454465784E-2</v>
      </c>
      <c r="D25" s="89">
        <f>SCC_C!D24</f>
        <v>6.1819009176785851E-2</v>
      </c>
      <c r="E25" s="90">
        <f t="shared" si="0"/>
        <v>-0.27218513009093592</v>
      </c>
      <c r="F25" s="90">
        <f t="shared" si="1"/>
        <v>-0.46678761565467447</v>
      </c>
      <c r="G25" s="91">
        <f t="shared" si="2"/>
        <v>-0.1662098414006053</v>
      </c>
      <c r="H25" s="92">
        <f t="shared" si="3"/>
        <v>-0.14211175005956217</v>
      </c>
      <c r="I25" s="90">
        <f t="shared" si="4"/>
        <v>-0.14536237788032072</v>
      </c>
      <c r="J25" s="91">
        <f t="shared" si="5"/>
        <v>-6.7806683955911301E-2</v>
      </c>
      <c r="K25" s="93">
        <f t="shared" si="6"/>
        <v>-0.35528081189579419</v>
      </c>
    </row>
    <row r="26" spans="1:11">
      <c r="A26" s="94" t="s">
        <v>45</v>
      </c>
      <c r="B26" s="95">
        <f>SCC_A!B23</f>
        <v>2.7265072957745301E-2</v>
      </c>
      <c r="C26" s="96">
        <f>SCC_B!D25</f>
        <v>4.9155378112279199E-2</v>
      </c>
      <c r="D26" s="97">
        <f>SCC_C!D25</f>
        <v>5.8281776911409823E-2</v>
      </c>
      <c r="E26" s="98">
        <f t="shared" si="0"/>
        <v>-0.79823890499853689</v>
      </c>
      <c r="F26" s="98">
        <f t="shared" si="1"/>
        <v>0.10320145875495956</v>
      </c>
      <c r="G26" s="99">
        <f t="shared" si="2"/>
        <v>-0.27288936407158121</v>
      </c>
      <c r="H26" s="100">
        <f t="shared" si="3"/>
        <v>-0.4167719511975953</v>
      </c>
      <c r="I26" s="98">
        <f t="shared" si="4"/>
        <v>3.2137976549139698E-2</v>
      </c>
      <c r="J26" s="99">
        <f t="shared" si="5"/>
        <v>-0.11132748042237128</v>
      </c>
      <c r="K26" s="101">
        <f t="shared" si="6"/>
        <v>-0.4959614550708269</v>
      </c>
    </row>
    <row r="27" spans="1:11">
      <c r="A27" s="86" t="s">
        <v>46</v>
      </c>
      <c r="B27" s="87">
        <f>SCC_A!B24</f>
        <v>3.2925189003888598E-2</v>
      </c>
      <c r="C27" s="88">
        <f>SCC_B!D26</f>
        <v>3.9617358842743818E-2</v>
      </c>
      <c r="D27" s="89">
        <f>SCC_C!D26</f>
        <v>6.2922471835210991E-2</v>
      </c>
      <c r="E27" s="90">
        <f t="shared" si="0"/>
        <v>-0.57071424262740011</v>
      </c>
      <c r="F27" s="90">
        <f t="shared" si="1"/>
        <v>-1.0784613733042545</v>
      </c>
      <c r="G27" s="91">
        <f t="shared" si="2"/>
        <v>-0.13293046903981798</v>
      </c>
      <c r="H27" s="92">
        <f t="shared" si="3"/>
        <v>-0.29797807020758443</v>
      </c>
      <c r="I27" s="90">
        <f t="shared" si="4"/>
        <v>-0.33584376366908175</v>
      </c>
      <c r="J27" s="91">
        <f t="shared" si="5"/>
        <v>-5.4230087859654046E-2</v>
      </c>
      <c r="K27" s="93">
        <f t="shared" si="6"/>
        <v>-0.68805192173632013</v>
      </c>
    </row>
    <row r="28" spans="1:11">
      <c r="A28" s="94" t="s">
        <v>47</v>
      </c>
      <c r="B28" s="95">
        <f>SCC_A!B25</f>
        <v>3.0454686592085001E-2</v>
      </c>
      <c r="C28" s="96">
        <f>SCC_B!D27</f>
        <v>4.6032556524580791E-2</v>
      </c>
      <c r="D28" s="97">
        <f>SCC_C!D27</f>
        <v>4.5624068135863241E-2</v>
      </c>
      <c r="E28" s="98">
        <f t="shared" si="0"/>
        <v>-0.67002320070356847</v>
      </c>
      <c r="F28" s="98">
        <f t="shared" si="1"/>
        <v>-0.28368413007181859</v>
      </c>
      <c r="G28" s="99">
        <f t="shared" si="2"/>
        <v>-0.65463368533118227</v>
      </c>
      <c r="H28" s="100">
        <f t="shared" si="3"/>
        <v>-0.34982869784503434</v>
      </c>
      <c r="I28" s="98">
        <f t="shared" si="4"/>
        <v>-8.8342103198934332E-2</v>
      </c>
      <c r="J28" s="99">
        <f t="shared" si="5"/>
        <v>-0.26706324387349611</v>
      </c>
      <c r="K28" s="101">
        <f t="shared" si="6"/>
        <v>-0.70523404491746478</v>
      </c>
    </row>
    <row r="29" spans="1:11">
      <c r="A29" s="86" t="s">
        <v>48</v>
      </c>
      <c r="B29" s="87">
        <f>SCC_A!B26</f>
        <v>8.5245219526669497E-2</v>
      </c>
      <c r="C29" s="88">
        <f>SCC_B!D28</f>
        <v>5.7932205409269633E-2</v>
      </c>
      <c r="D29" s="89">
        <f>SCC_C!D28</f>
        <v>5.1286786607887526E-2</v>
      </c>
      <c r="E29" s="90">
        <f t="shared" si="0"/>
        <v>1.5324400359945964</v>
      </c>
      <c r="F29" s="90">
        <f t="shared" si="1"/>
        <v>1.1905604068944655</v>
      </c>
      <c r="G29" s="91">
        <f t="shared" si="2"/>
        <v>-0.48385154316629669</v>
      </c>
      <c r="H29" s="92">
        <f t="shared" si="3"/>
        <v>0.80010886452089391</v>
      </c>
      <c r="I29" s="90">
        <f t="shared" si="4"/>
        <v>0.37075253488381316</v>
      </c>
      <c r="J29" s="91">
        <f t="shared" si="5"/>
        <v>-0.19739125188129547</v>
      </c>
      <c r="K29" s="93">
        <f t="shared" si="6"/>
        <v>0.97347014752341154</v>
      </c>
    </row>
    <row r="30" spans="1:11">
      <c r="A30" s="94" t="s">
        <v>49</v>
      </c>
      <c r="B30" s="95">
        <f>SCC_A!B27</f>
        <v>7.7377060589929395E-2</v>
      </c>
      <c r="C30" s="96">
        <f>SCC_B!D29</f>
        <v>4.5835792258590559E-2</v>
      </c>
      <c r="D30" s="97">
        <f>SCC_C!D29</f>
        <v>0.1299082286330086</v>
      </c>
      <c r="E30" s="98">
        <f t="shared" si="0"/>
        <v>1.2161567317354822</v>
      </c>
      <c r="F30" s="98">
        <f t="shared" si="1"/>
        <v>-0.30806120598533748</v>
      </c>
      <c r="G30" s="99">
        <f t="shared" si="2"/>
        <v>1.887295522589677</v>
      </c>
      <c r="H30" s="100">
        <f t="shared" si="3"/>
        <v>0.63497282689875456</v>
      </c>
      <c r="I30" s="98">
        <f t="shared" si="4"/>
        <v>-9.5933370836976492E-2</v>
      </c>
      <c r="J30" s="99">
        <f t="shared" si="5"/>
        <v>0.76993786861996638</v>
      </c>
      <c r="K30" s="101">
        <f t="shared" si="6"/>
        <v>1.3089773246817444</v>
      </c>
    </row>
    <row r="31" spans="1:11">
      <c r="A31" s="86" t="s">
        <v>50</v>
      </c>
      <c r="B31" s="87">
        <f>SCC_A!B28</f>
        <v>2.80891375277992E-2</v>
      </c>
      <c r="C31" s="88">
        <f>SCC_B!D30</f>
        <v>4.3706407453674788E-2</v>
      </c>
      <c r="D31" s="89">
        <f>SCC_C!D30</f>
        <v>8.3642384967728509E-2</v>
      </c>
      <c r="E31" s="90">
        <f t="shared" si="0"/>
        <v>-0.76511325677065556</v>
      </c>
      <c r="F31" s="90">
        <f t="shared" si="1"/>
        <v>-0.57187015918775608</v>
      </c>
      <c r="G31" s="91">
        <f t="shared" si="2"/>
        <v>0.49196218061661545</v>
      </c>
      <c r="H31" s="92">
        <f t="shared" si="3"/>
        <v>-0.39947657639167228</v>
      </c>
      <c r="I31" s="90">
        <f t="shared" si="4"/>
        <v>-0.17808614322756036</v>
      </c>
      <c r="J31" s="91">
        <f t="shared" si="5"/>
        <v>0.20070005372864949</v>
      </c>
      <c r="K31" s="93">
        <f t="shared" si="6"/>
        <v>-0.37686266589058315</v>
      </c>
    </row>
    <row r="32" spans="1:11">
      <c r="A32" s="94" t="s">
        <v>51</v>
      </c>
      <c r="B32" s="95">
        <f>SCC_A!B29</f>
        <v>9.0101655181407794E-2</v>
      </c>
      <c r="C32" s="96">
        <f>SCC_B!D31</f>
        <v>5.7734769614383008E-2</v>
      </c>
      <c r="D32" s="97">
        <f>SCC_C!D31</f>
        <v>8.4959247758481071E-2</v>
      </c>
      <c r="E32" s="98">
        <f t="shared" si="0"/>
        <v>1.7276584508934183</v>
      </c>
      <c r="F32" s="98">
        <f t="shared" si="1"/>
        <v>1.1661001354332028</v>
      </c>
      <c r="G32" s="99">
        <f t="shared" si="2"/>
        <v>0.5316774956994712</v>
      </c>
      <c r="H32" s="100">
        <f t="shared" si="3"/>
        <v>0.90203519156108358</v>
      </c>
      <c r="I32" s="98">
        <f t="shared" si="4"/>
        <v>0.36313535931196234</v>
      </c>
      <c r="J32" s="99">
        <f t="shared" si="5"/>
        <v>0.21690224606178549</v>
      </c>
      <c r="K32" s="101">
        <f t="shared" si="6"/>
        <v>1.4820727969348315</v>
      </c>
    </row>
    <row r="33" spans="1:11">
      <c r="A33" s="86" t="s">
        <v>52</v>
      </c>
      <c r="B33" s="87">
        <f>SCC_A!B30</f>
        <v>0.104472553596707</v>
      </c>
      <c r="C33" s="88">
        <f>SCC_B!D32</f>
        <v>4.4395224270448189E-2</v>
      </c>
      <c r="D33" s="89">
        <f>SCC_C!D32</f>
        <v>0.17990169691942501</v>
      </c>
      <c r="E33" s="90">
        <f t="shared" si="0"/>
        <v>2.3053380926630944</v>
      </c>
      <c r="F33" s="90">
        <f t="shared" si="1"/>
        <v>-0.48653281529307152</v>
      </c>
      <c r="G33" s="91">
        <f t="shared" si="2"/>
        <v>3.3950504375456272</v>
      </c>
      <c r="H33" s="92">
        <f t="shared" si="3"/>
        <v>1.2036499963016731</v>
      </c>
      <c r="I33" s="90">
        <f t="shared" si="4"/>
        <v>-0.15151123246621959</v>
      </c>
      <c r="J33" s="91">
        <f t="shared" si="5"/>
        <v>1.3850389970481998</v>
      </c>
      <c r="K33" s="93">
        <f t="shared" si="6"/>
        <v>2.4371777608836531</v>
      </c>
    </row>
    <row r="34" spans="1:11" s="102" customFormat="1" ht="13.5" customHeight="1">
      <c r="A34" s="103" t="s">
        <v>53</v>
      </c>
      <c r="B34" s="104">
        <f>SCC_A!B31</f>
        <v>5.5455798948620398E-2</v>
      </c>
      <c r="C34" s="105">
        <f>SCC_B!D33</f>
        <v>5.3982376593378387E-2</v>
      </c>
      <c r="D34" s="106">
        <f>SCC_C!D33</f>
        <v>4.082185530555793E-2</v>
      </c>
      <c r="E34" s="107">
        <f t="shared" si="0"/>
        <v>0.33496849936935236</v>
      </c>
      <c r="F34" s="107">
        <f t="shared" si="1"/>
        <v>0.70121709851567049</v>
      </c>
      <c r="G34" s="108">
        <f t="shared" si="2"/>
        <v>-0.79946380505953629</v>
      </c>
      <c r="H34" s="109">
        <f t="shared" si="3"/>
        <v>0.17489184528302504</v>
      </c>
      <c r="I34" s="107">
        <f t="shared" si="4"/>
        <v>0.21836608648585987</v>
      </c>
      <c r="J34" s="108">
        <f t="shared" si="5"/>
        <v>-0.32614789297106472</v>
      </c>
      <c r="K34" s="110">
        <f t="shared" si="6"/>
        <v>6.7110038797820182E-2</v>
      </c>
    </row>
    <row r="35" spans="1:11" ht="13.5" customHeight="1">
      <c r="A35" s="111"/>
      <c r="B35" s="112"/>
      <c r="C35" s="112"/>
      <c r="D35" s="112"/>
      <c r="E35" s="90"/>
      <c r="F35" s="90"/>
      <c r="G35" s="90"/>
      <c r="H35" s="90"/>
      <c r="I35" s="90"/>
      <c r="J35" s="90"/>
      <c r="K35" s="90"/>
    </row>
    <row r="36" spans="1:11">
      <c r="A36" s="113" t="s">
        <v>89</v>
      </c>
      <c r="B36" s="114">
        <f t="shared" ref="B36:K36" si="7">AVERAGE(B9:B34)</f>
        <v>4.7122809643310129E-2</v>
      </c>
      <c r="C36" s="115">
        <f t="shared" si="7"/>
        <v>4.8322367649782365E-2</v>
      </c>
      <c r="D36" s="116">
        <f t="shared" si="7"/>
        <v>6.7330121329382764E-2</v>
      </c>
      <c r="E36" s="117">
        <f t="shared" si="7"/>
        <v>-4.1419858995630841E-16</v>
      </c>
      <c r="F36" s="118">
        <f t="shared" si="7"/>
        <v>-1.5628524115877203E-15</v>
      </c>
      <c r="G36" s="119">
        <f t="shared" si="7"/>
        <v>6.4051328343759025E-17</v>
      </c>
      <c r="H36" s="117">
        <f t="shared" si="7"/>
        <v>-2.2204460492503131E-16</v>
      </c>
      <c r="I36" s="118">
        <f t="shared" si="7"/>
        <v>-4.7291230760475423E-16</v>
      </c>
      <c r="J36" s="119">
        <f t="shared" si="7"/>
        <v>1.2810265668751807E-17</v>
      </c>
      <c r="K36" s="120">
        <f t="shared" si="7"/>
        <v>-7.1310478889385058E-16</v>
      </c>
    </row>
    <row r="37" spans="1:11" ht="13.5" customHeight="1">
      <c r="A37" s="5" t="s">
        <v>90</v>
      </c>
      <c r="B37" s="121">
        <f t="shared" ref="B37:K37" si="8">STDEV(B9:B34)</f>
        <v>2.4876934162462585E-2</v>
      </c>
      <c r="C37" s="122">
        <f t="shared" si="8"/>
        <v>8.0716927119676256E-3</v>
      </c>
      <c r="D37" s="123">
        <f t="shared" si="8"/>
        <v>3.3157556172103073E-2</v>
      </c>
      <c r="E37" s="117">
        <f t="shared" si="8"/>
        <v>1.0000000000000004</v>
      </c>
      <c r="F37" s="118">
        <f t="shared" si="8"/>
        <v>1.0000000000000053</v>
      </c>
      <c r="G37" s="119">
        <f t="shared" si="8"/>
        <v>1</v>
      </c>
      <c r="H37" s="117">
        <f t="shared" si="8"/>
        <v>0.52211430511315327</v>
      </c>
      <c r="I37" s="118">
        <f t="shared" si="8"/>
        <v>0.31141009959411464</v>
      </c>
      <c r="J37" s="119">
        <f t="shared" si="8"/>
        <v>0.40795829768275299</v>
      </c>
      <c r="K37" s="120">
        <f t="shared" si="8"/>
        <v>1.0000000000000011</v>
      </c>
    </row>
    <row r="38" spans="1:11">
      <c r="B38" s="1"/>
      <c r="C38" s="1"/>
      <c r="D38" s="1"/>
    </row>
    <row r="39" spans="1:11">
      <c r="B39" s="1"/>
      <c r="C39" s="1"/>
      <c r="D39" s="1"/>
    </row>
  </sheetData>
  <mergeCells count="4">
    <mergeCell ref="E6:G6"/>
    <mergeCell ref="H6:J6"/>
    <mergeCell ref="K6:K7"/>
    <mergeCell ref="B6:D6"/>
  </mergeCells>
  <conditionalFormatting sqref="H8:J8">
    <cfRule type="expression" dxfId="1" priority="1" stopIfTrue="1">
      <formula>ISBLANK(H8)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/>
  </sheetViews>
  <sheetFormatPr baseColWidth="10" defaultColWidth="16.5703125" defaultRowHeight="12.75"/>
  <cols>
    <col min="1" max="1" width="1.42578125" style="124" customWidth="1"/>
    <col min="2" max="2" width="15.28515625" style="13" customWidth="1"/>
    <col min="3" max="3" width="20" style="13" customWidth="1"/>
    <col min="4" max="4" width="16.5703125" style="13" customWidth="1"/>
    <col min="5" max="16384" width="16.5703125" style="13"/>
  </cols>
  <sheetData>
    <row r="1" spans="1:7" ht="21" customHeight="1">
      <c r="B1" s="175" t="str">
        <f>"Payments SCC AC "&amp;Info!C27</f>
        <v>Payments SCC AC 2012</v>
      </c>
      <c r="C1" s="175"/>
      <c r="D1" s="175"/>
      <c r="E1" s="175"/>
      <c r="F1" s="126"/>
      <c r="G1" s="126"/>
    </row>
    <row r="2" spans="1:7" ht="21" customHeight="1">
      <c r="A2" s="127"/>
      <c r="B2" s="125"/>
      <c r="C2" s="125"/>
      <c r="D2" s="125"/>
      <c r="E2" s="176" t="s">
        <v>91</v>
      </c>
      <c r="F2" s="177"/>
      <c r="G2" s="128">
        <v>245874580.828067</v>
      </c>
    </row>
    <row r="3" spans="1:7" ht="20.25" customHeight="1">
      <c r="A3" s="127"/>
      <c r="B3" s="125"/>
      <c r="C3" s="125"/>
      <c r="D3" s="125"/>
      <c r="E3" s="125"/>
      <c r="F3" s="125"/>
      <c r="G3" s="15" t="str">
        <f>Info!$C$25</f>
        <v>FA_2012_20120430_alpha0.7</v>
      </c>
    </row>
    <row r="4" spans="1:7" s="1" customFormat="1">
      <c r="A4" s="112"/>
      <c r="B4" s="129" t="s">
        <v>55</v>
      </c>
      <c r="C4" s="81" t="s">
        <v>57</v>
      </c>
      <c r="D4" s="81" t="s">
        <v>58</v>
      </c>
      <c r="E4" s="81" t="s">
        <v>67</v>
      </c>
      <c r="F4" s="81" t="s">
        <v>68</v>
      </c>
      <c r="G4" s="130" t="s">
        <v>69</v>
      </c>
    </row>
    <row r="5" spans="1:7" s="1" customFormat="1">
      <c r="A5" s="112"/>
      <c r="B5" s="131" t="s">
        <v>59</v>
      </c>
      <c r="C5" s="132"/>
      <c r="D5" s="132"/>
      <c r="E5" s="133" t="s">
        <v>92</v>
      </c>
      <c r="F5" s="133" t="s">
        <v>93</v>
      </c>
      <c r="G5" s="134" t="s">
        <v>94</v>
      </c>
    </row>
    <row r="6" spans="1:7" ht="25.5" customHeight="1">
      <c r="A6" s="112"/>
      <c r="B6" s="135" t="s">
        <v>25</v>
      </c>
      <c r="C6" s="78" t="s">
        <v>61</v>
      </c>
      <c r="D6" s="78" t="s">
        <v>95</v>
      </c>
      <c r="E6" s="78" t="s">
        <v>96</v>
      </c>
      <c r="F6" s="78" t="s">
        <v>97</v>
      </c>
      <c r="G6" s="17" t="s">
        <v>98</v>
      </c>
    </row>
    <row r="7" spans="1:7">
      <c r="B7" s="136" t="s">
        <v>28</v>
      </c>
      <c r="C7" s="137">
        <f>SCC_B!B8</f>
        <v>1351297</v>
      </c>
      <c r="D7" s="138">
        <f>ROUND(Index!K9,3)</f>
        <v>0.14799999999999999</v>
      </c>
      <c r="E7" s="139">
        <f t="shared" ref="E7:E32" si="0">D7-D$35</f>
        <v>1.4349999999999998</v>
      </c>
      <c r="F7" s="137">
        <f t="shared" ref="F7:F32" si="1">IF(E7&gt;E$36,C7*(E7-E$36),0)</f>
        <v>199991.95600000047</v>
      </c>
      <c r="G7" s="140">
        <f t="shared" ref="G7:G32" si="2">F7/F$34*G$2</f>
        <v>13103584.120758798</v>
      </c>
    </row>
    <row r="8" spans="1:7">
      <c r="B8" s="141" t="s">
        <v>29</v>
      </c>
      <c r="C8" s="142">
        <f>SCC_B!B9</f>
        <v>974235</v>
      </c>
      <c r="D8" s="143">
        <f>ROUND(Index!K10,3)</f>
        <v>0.45300000000000001</v>
      </c>
      <c r="E8" s="144">
        <f t="shared" si="0"/>
        <v>1.74</v>
      </c>
      <c r="F8" s="142">
        <f t="shared" si="1"/>
        <v>441328.45500000048</v>
      </c>
      <c r="G8" s="145">
        <f t="shared" si="2"/>
        <v>28916085.679851077</v>
      </c>
    </row>
    <row r="9" spans="1:7">
      <c r="B9" s="146" t="s">
        <v>30</v>
      </c>
      <c r="C9" s="147">
        <f>SCC_B!B10</f>
        <v>372964</v>
      </c>
      <c r="D9" s="148">
        <f>ROUND(Index!K11,3)</f>
        <v>-0.42299999999999999</v>
      </c>
      <c r="E9" s="149">
        <f t="shared" si="0"/>
        <v>0.86399999999999988</v>
      </c>
      <c r="F9" s="147">
        <f t="shared" si="1"/>
        <v>0</v>
      </c>
      <c r="G9" s="150">
        <f t="shared" si="2"/>
        <v>0</v>
      </c>
    </row>
    <row r="10" spans="1:7">
      <c r="B10" s="141" t="s">
        <v>31</v>
      </c>
      <c r="C10" s="142">
        <f>SCC_B!B11</f>
        <v>35335</v>
      </c>
      <c r="D10" s="143">
        <f>ROUND(Index!K12,3)</f>
        <v>-0.80800000000000005</v>
      </c>
      <c r="E10" s="144">
        <f t="shared" si="0"/>
        <v>0.47899999999999987</v>
      </c>
      <c r="F10" s="142">
        <f t="shared" si="1"/>
        <v>0</v>
      </c>
      <c r="G10" s="145">
        <f t="shared" si="2"/>
        <v>0</v>
      </c>
    </row>
    <row r="11" spans="1:7">
      <c r="B11" s="146" t="s">
        <v>32</v>
      </c>
      <c r="C11" s="147">
        <f>SCC_B!B12</f>
        <v>144686</v>
      </c>
      <c r="D11" s="148">
        <f>ROUND(Index!K13,3)</f>
        <v>-0.92400000000000004</v>
      </c>
      <c r="E11" s="149">
        <f t="shared" si="0"/>
        <v>0.36299999999999988</v>
      </c>
      <c r="F11" s="147">
        <f t="shared" si="1"/>
        <v>0</v>
      </c>
      <c r="G11" s="150">
        <f t="shared" si="2"/>
        <v>0</v>
      </c>
    </row>
    <row r="12" spans="1:7">
      <c r="B12" s="141" t="s">
        <v>33</v>
      </c>
      <c r="C12" s="142">
        <f>SCC_B!B13</f>
        <v>35032</v>
      </c>
      <c r="D12" s="143">
        <f>ROUND(Index!K14,3)</f>
        <v>-0.90300000000000002</v>
      </c>
      <c r="E12" s="144">
        <f t="shared" si="0"/>
        <v>0.3839999999999999</v>
      </c>
      <c r="F12" s="142">
        <f t="shared" si="1"/>
        <v>0</v>
      </c>
      <c r="G12" s="145">
        <f t="shared" si="2"/>
        <v>0</v>
      </c>
    </row>
    <row r="13" spans="1:7">
      <c r="B13" s="146" t="s">
        <v>34</v>
      </c>
      <c r="C13" s="147">
        <f>SCC_B!B14</f>
        <v>40794</v>
      </c>
      <c r="D13" s="148">
        <f>ROUND(Index!K15,3)</f>
        <v>-1.2869999999999999</v>
      </c>
      <c r="E13" s="149">
        <f t="shared" si="0"/>
        <v>0</v>
      </c>
      <c r="F13" s="147">
        <f t="shared" si="1"/>
        <v>0</v>
      </c>
      <c r="G13" s="150">
        <f t="shared" si="2"/>
        <v>0</v>
      </c>
    </row>
    <row r="14" spans="1:7">
      <c r="B14" s="141" t="s">
        <v>35</v>
      </c>
      <c r="C14" s="142">
        <f>SCC_B!B15</f>
        <v>38479</v>
      </c>
      <c r="D14" s="143">
        <f>ROUND(Index!K16,3)</f>
        <v>-8.1000000000000003E-2</v>
      </c>
      <c r="E14" s="144">
        <f t="shared" si="0"/>
        <v>1.206</v>
      </c>
      <c r="F14" s="142">
        <f t="shared" si="1"/>
        <v>0</v>
      </c>
      <c r="G14" s="145">
        <f t="shared" si="2"/>
        <v>0</v>
      </c>
    </row>
    <row r="15" spans="1:7">
      <c r="B15" s="146" t="s">
        <v>36</v>
      </c>
      <c r="C15" s="147">
        <f>SCC_B!B16</f>
        <v>110890</v>
      </c>
      <c r="D15" s="148">
        <f>ROUND(Index!K17,3)</f>
        <v>-0.47</v>
      </c>
      <c r="E15" s="149">
        <f t="shared" si="0"/>
        <v>0.81699999999999995</v>
      </c>
      <c r="F15" s="147">
        <f t="shared" si="1"/>
        <v>0</v>
      </c>
      <c r="G15" s="150">
        <f t="shared" si="2"/>
        <v>0</v>
      </c>
    </row>
    <row r="16" spans="1:7">
      <c r="B16" s="141" t="s">
        <v>37</v>
      </c>
      <c r="C16" s="142">
        <f>SCC_B!B17</f>
        <v>273159</v>
      </c>
      <c r="D16" s="143">
        <f>ROUND(Index!K18,3)</f>
        <v>-0.30099999999999999</v>
      </c>
      <c r="E16" s="144">
        <f t="shared" si="0"/>
        <v>0.98599999999999999</v>
      </c>
      <c r="F16" s="142">
        <f t="shared" si="1"/>
        <v>0</v>
      </c>
      <c r="G16" s="145">
        <f t="shared" si="2"/>
        <v>0</v>
      </c>
    </row>
    <row r="17" spans="2:7">
      <c r="B17" s="146" t="s">
        <v>38</v>
      </c>
      <c r="C17" s="147">
        <f>SCC_B!B18</f>
        <v>252748</v>
      </c>
      <c r="D17" s="148">
        <f>ROUND(Index!K19,3)</f>
        <v>-0.17</v>
      </c>
      <c r="E17" s="149">
        <f t="shared" si="0"/>
        <v>1.117</v>
      </c>
      <c r="F17" s="147">
        <f t="shared" si="1"/>
        <v>0</v>
      </c>
      <c r="G17" s="150">
        <f t="shared" si="2"/>
        <v>0</v>
      </c>
    </row>
    <row r="18" spans="2:7">
      <c r="B18" s="141" t="s">
        <v>39</v>
      </c>
      <c r="C18" s="142">
        <f>SCC_B!B19</f>
        <v>187898</v>
      </c>
      <c r="D18" s="143">
        <f>ROUND(Index!K20,3)</f>
        <v>2.5089999999999999</v>
      </c>
      <c r="E18" s="144">
        <f t="shared" si="0"/>
        <v>3.7959999999999998</v>
      </c>
      <c r="F18" s="142">
        <f t="shared" si="1"/>
        <v>471436.08200000005</v>
      </c>
      <c r="G18" s="145">
        <f t="shared" si="2"/>
        <v>30888754.135930996</v>
      </c>
    </row>
    <row r="19" spans="2:7">
      <c r="B19" s="146" t="s">
        <v>40</v>
      </c>
      <c r="C19" s="147">
        <f>SCC_B!B20</f>
        <v>272815</v>
      </c>
      <c r="D19" s="148">
        <f>ROUND(Index!K21,3)</f>
        <v>-0.23799999999999999</v>
      </c>
      <c r="E19" s="149">
        <f t="shared" si="0"/>
        <v>1.0489999999999999</v>
      </c>
      <c r="F19" s="147">
        <f t="shared" si="1"/>
        <v>0</v>
      </c>
      <c r="G19" s="150">
        <f t="shared" si="2"/>
        <v>0</v>
      </c>
    </row>
    <row r="20" spans="2:7">
      <c r="B20" s="141" t="s">
        <v>41</v>
      </c>
      <c r="C20" s="142">
        <f>SCC_B!B21</f>
        <v>75657</v>
      </c>
      <c r="D20" s="143">
        <f>ROUND(Index!K22,3)</f>
        <v>0.41199999999999998</v>
      </c>
      <c r="E20" s="144">
        <f t="shared" si="0"/>
        <v>1.6989999999999998</v>
      </c>
      <c r="F20" s="142">
        <f t="shared" si="1"/>
        <v>31170.684000000027</v>
      </c>
      <c r="G20" s="145">
        <f t="shared" si="2"/>
        <v>2042320.5416101322</v>
      </c>
    </row>
    <row r="21" spans="2:7">
      <c r="B21" s="146" t="s">
        <v>42</v>
      </c>
      <c r="C21" s="147">
        <f>SCC_B!B22</f>
        <v>53043</v>
      </c>
      <c r="D21" s="148">
        <f>ROUND(Index!K23,3)</f>
        <v>-0.439</v>
      </c>
      <c r="E21" s="149">
        <f t="shared" si="0"/>
        <v>0.84799999999999986</v>
      </c>
      <c r="F21" s="147">
        <f t="shared" si="1"/>
        <v>0</v>
      </c>
      <c r="G21" s="150">
        <f t="shared" si="2"/>
        <v>0</v>
      </c>
    </row>
    <row r="22" spans="2:7">
      <c r="B22" s="141" t="s">
        <v>43</v>
      </c>
      <c r="C22" s="142">
        <f>SCC_B!B23</f>
        <v>15681</v>
      </c>
      <c r="D22" s="143">
        <f>ROUND(Index!K24,3)</f>
        <v>-1.125</v>
      </c>
      <c r="E22" s="144">
        <f t="shared" si="0"/>
        <v>0.16199999999999992</v>
      </c>
      <c r="F22" s="142">
        <f t="shared" si="1"/>
        <v>0</v>
      </c>
      <c r="G22" s="145">
        <f t="shared" si="2"/>
        <v>0</v>
      </c>
    </row>
    <row r="23" spans="2:7">
      <c r="B23" s="146" t="s">
        <v>44</v>
      </c>
      <c r="C23" s="147">
        <f>SCC_B!B24</f>
        <v>474676</v>
      </c>
      <c r="D23" s="148">
        <f>ROUND(Index!K25,3)</f>
        <v>-0.35499999999999998</v>
      </c>
      <c r="E23" s="149">
        <f t="shared" si="0"/>
        <v>0.93199999999999994</v>
      </c>
      <c r="F23" s="147">
        <f t="shared" si="1"/>
        <v>0</v>
      </c>
      <c r="G23" s="150">
        <f t="shared" si="2"/>
        <v>0</v>
      </c>
    </row>
    <row r="24" spans="2:7">
      <c r="B24" s="141" t="s">
        <v>45</v>
      </c>
      <c r="C24" s="142">
        <f>SCC_B!B25</f>
        <v>191861</v>
      </c>
      <c r="D24" s="143">
        <f>ROUND(Index!K26,3)</f>
        <v>-0.496</v>
      </c>
      <c r="E24" s="144">
        <f t="shared" si="0"/>
        <v>0.79099999999999993</v>
      </c>
      <c r="F24" s="142">
        <f t="shared" si="1"/>
        <v>0</v>
      </c>
      <c r="G24" s="145">
        <f t="shared" si="2"/>
        <v>0</v>
      </c>
    </row>
    <row r="25" spans="2:7">
      <c r="B25" s="146" t="s">
        <v>46</v>
      </c>
      <c r="C25" s="147">
        <f>SCC_B!B26</f>
        <v>600040</v>
      </c>
      <c r="D25" s="148">
        <f>ROUND(Index!K27,3)</f>
        <v>-0.68799999999999994</v>
      </c>
      <c r="E25" s="149">
        <f t="shared" si="0"/>
        <v>0.59899999999999998</v>
      </c>
      <c r="F25" s="147">
        <f t="shared" si="1"/>
        <v>0</v>
      </c>
      <c r="G25" s="150">
        <f t="shared" si="2"/>
        <v>0</v>
      </c>
    </row>
    <row r="26" spans="2:7">
      <c r="B26" s="141" t="s">
        <v>47</v>
      </c>
      <c r="C26" s="142">
        <f>SCC_B!B27</f>
        <v>244805</v>
      </c>
      <c r="D26" s="143">
        <f>ROUND(Index!K28,3)</f>
        <v>-0.70499999999999996</v>
      </c>
      <c r="E26" s="144">
        <f t="shared" si="0"/>
        <v>0.58199999999999996</v>
      </c>
      <c r="F26" s="142">
        <f t="shared" si="1"/>
        <v>0</v>
      </c>
      <c r="G26" s="145">
        <f t="shared" si="2"/>
        <v>0</v>
      </c>
    </row>
    <row r="27" spans="2:7">
      <c r="B27" s="146" t="s">
        <v>48</v>
      </c>
      <c r="C27" s="147">
        <f>SCC_B!B28</f>
        <v>335720</v>
      </c>
      <c r="D27" s="148">
        <f>ROUND(Index!K29,3)</f>
        <v>0.97299999999999998</v>
      </c>
      <c r="E27" s="149">
        <f t="shared" si="0"/>
        <v>2.2599999999999998</v>
      </c>
      <c r="F27" s="147">
        <f t="shared" si="1"/>
        <v>326655.56000000011</v>
      </c>
      <c r="G27" s="150">
        <f t="shared" si="2"/>
        <v>21402653.859606054</v>
      </c>
    </row>
    <row r="28" spans="2:7">
      <c r="B28" s="141" t="s">
        <v>49</v>
      </c>
      <c r="C28" s="142">
        <f>SCC_B!B29</f>
        <v>701526</v>
      </c>
      <c r="D28" s="143">
        <f>ROUND(Index!K30,3)</f>
        <v>1.3089999999999999</v>
      </c>
      <c r="E28" s="144">
        <f t="shared" si="0"/>
        <v>2.5960000000000001</v>
      </c>
      <c r="F28" s="142">
        <f t="shared" si="1"/>
        <v>918297.53400000045</v>
      </c>
      <c r="G28" s="145">
        <f t="shared" si="2"/>
        <v>60167364.854686163</v>
      </c>
    </row>
    <row r="29" spans="2:7">
      <c r="B29" s="146" t="s">
        <v>50</v>
      </c>
      <c r="C29" s="147">
        <f>SCC_B!B30</f>
        <v>307392</v>
      </c>
      <c r="D29" s="148">
        <f>ROUND(Index!K31,3)</f>
        <v>-0.377</v>
      </c>
      <c r="E29" s="149">
        <f t="shared" si="0"/>
        <v>0.90999999999999992</v>
      </c>
      <c r="F29" s="147">
        <f t="shared" si="1"/>
        <v>0</v>
      </c>
      <c r="G29" s="150">
        <f t="shared" si="2"/>
        <v>0</v>
      </c>
    </row>
    <row r="30" spans="2:7">
      <c r="B30" s="141" t="s">
        <v>51</v>
      </c>
      <c r="C30" s="142">
        <f>SCC_B!B31</f>
        <v>171647</v>
      </c>
      <c r="D30" s="143">
        <f>ROUND(Index!K32,3)</f>
        <v>1.482</v>
      </c>
      <c r="E30" s="144">
        <f t="shared" si="0"/>
        <v>2.7690000000000001</v>
      </c>
      <c r="F30" s="142">
        <f t="shared" si="1"/>
        <v>254380.85400000011</v>
      </c>
      <c r="G30" s="145">
        <f t="shared" si="2"/>
        <v>16667174.949273741</v>
      </c>
    </row>
    <row r="31" spans="2:7">
      <c r="B31" s="146" t="s">
        <v>52</v>
      </c>
      <c r="C31" s="147">
        <f>SCC_B!B32</f>
        <v>453292</v>
      </c>
      <c r="D31" s="148">
        <f>ROUND(Index!K33,3)</f>
        <v>2.4369999999999998</v>
      </c>
      <c r="E31" s="149">
        <f t="shared" si="0"/>
        <v>3.7239999999999998</v>
      </c>
      <c r="F31" s="147">
        <f t="shared" si="1"/>
        <v>1104672.6040000001</v>
      </c>
      <c r="G31" s="150">
        <f t="shared" si="2"/>
        <v>72378763.035907492</v>
      </c>
    </row>
    <row r="32" spans="2:7">
      <c r="B32" s="141" t="s">
        <v>53</v>
      </c>
      <c r="C32" s="151">
        <f>SCC_B!B33</f>
        <v>70134</v>
      </c>
      <c r="D32" s="152">
        <f>ROUND(Index!K34,3)</f>
        <v>6.7000000000000004E-2</v>
      </c>
      <c r="E32" s="153">
        <f t="shared" si="0"/>
        <v>1.3539999999999999</v>
      </c>
      <c r="F32" s="142">
        <f t="shared" si="1"/>
        <v>4698.9780000000274</v>
      </c>
      <c r="G32" s="145">
        <f t="shared" si="2"/>
        <v>307879.65044251655</v>
      </c>
    </row>
    <row r="33" spans="2:7" ht="7.5" customHeight="1">
      <c r="B33" s="136"/>
      <c r="C33" s="154"/>
      <c r="D33" s="154"/>
      <c r="E33" s="139"/>
      <c r="F33" s="137"/>
      <c r="G33" s="155"/>
    </row>
    <row r="34" spans="2:7">
      <c r="B34" s="156" t="s">
        <v>64</v>
      </c>
      <c r="C34" s="157">
        <f>SUM(C7:C32)</f>
        <v>7785806</v>
      </c>
      <c r="D34" s="158"/>
      <c r="E34" s="158"/>
      <c r="F34" s="157">
        <f>SUM(F7:F32)</f>
        <v>3752632.7070000023</v>
      </c>
      <c r="G34" s="145">
        <f>SUM(G7:G32)</f>
        <v>245874580.82806697</v>
      </c>
    </row>
    <row r="35" spans="2:7" ht="14.25" customHeight="1">
      <c r="B35" s="146" t="s">
        <v>99</v>
      </c>
      <c r="C35" s="124"/>
      <c r="D35" s="149">
        <f>MIN(D7:D32)</f>
        <v>-1.2869999999999999</v>
      </c>
      <c r="E35" s="149">
        <f>MIN(E7:E32)</f>
        <v>0</v>
      </c>
      <c r="F35" s="124"/>
      <c r="G35" s="159"/>
    </row>
    <row r="36" spans="2:7" ht="15" customHeight="1">
      <c r="B36" s="160" t="s">
        <v>100</v>
      </c>
      <c r="C36" s="161"/>
      <c r="D36" s="153">
        <f>AVERAGE(D7:D32)</f>
        <v>-2.3485487059378311E-17</v>
      </c>
      <c r="E36" s="153">
        <f>AVERAGE(E7:E32)</f>
        <v>1.2869999999999995</v>
      </c>
      <c r="F36" s="161"/>
      <c r="G36" s="162"/>
    </row>
  </sheetData>
  <mergeCells count="2">
    <mergeCell ref="B1:E1"/>
    <mergeCell ref="E2:F2"/>
  </mergeCells>
  <conditionalFormatting sqref="G2">
    <cfRule type="expression" dxfId="0" priority="1" stopIfTrue="1">
      <formula>ISBLANK($G$2)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SCC_A</vt:lpstr>
      <vt:lpstr>SCC_B</vt:lpstr>
      <vt:lpstr>SCC_C</vt:lpstr>
      <vt:lpstr>Index</vt:lpstr>
      <vt:lpstr>SCC_AC_Total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2011-12-23T16:54:24Z</cp:lastPrinted>
  <dcterms:created xsi:type="dcterms:W3CDTF">2006-05-21T10:23:50Z</dcterms:created>
  <dcterms:modified xsi:type="dcterms:W3CDTF">2012-05-21T08:58:18Z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-135276194</vt:i4>
  </property>
  <property fmtid="{D5CDD505-2E9C-101B-9397-08002B2CF9AE}" pid="3" name="_EmailSubject">
    <vt:lpwstr>Tests Excel_DB</vt:lpwstr>
  </property>
  <property fmtid="{D5CDD505-2E9C-101B-9397-08002B2CF9AE}" pid="4" name="_AuthorEmail">
    <vt:lpwstr>pascal.utz@efv.admin.ch</vt:lpwstr>
  </property>
  <property fmtid="{D5CDD505-2E9C-101B-9397-08002B2CF9AE}" pid="5" name="_AuthorEmailDisplayName">
    <vt:lpwstr>Utz Pascal EFV</vt:lpwstr>
  </property>
  <property fmtid="{D5CDD505-2E9C-101B-9397-08002B2CF9AE}" pid="6" name="_ReviewingToolsShownOnce">
    <vt:lpwstr/>
  </property>
</Properties>
</file>