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SCC_A" sheetId="2" r:id="rId2"/>
    <sheet name="SCC_B" sheetId="3" r:id="rId3"/>
    <sheet name="SCC_C" sheetId="4" r:id="rId4"/>
    <sheet name="Index" sheetId="5" r:id="rId5"/>
    <sheet name="SCC_A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1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D37" i="5" l="1"/>
  <c r="G13" s="1"/>
  <c r="J13" s="1"/>
  <c r="D36"/>
  <c r="G9" s="1"/>
  <c r="G11"/>
  <c r="J11" s="1"/>
  <c r="G15"/>
  <c r="J15" s="1"/>
  <c r="G19"/>
  <c r="J19" s="1"/>
  <c r="G21"/>
  <c r="J21" s="1"/>
  <c r="G23"/>
  <c r="J23" s="1"/>
  <c r="G25"/>
  <c r="J25" s="1"/>
  <c r="G27"/>
  <c r="J27" s="1"/>
  <c r="G29"/>
  <c r="J29" s="1"/>
  <c r="G31"/>
  <c r="J31" s="1"/>
  <c r="G33"/>
  <c r="J33" s="1"/>
  <c r="C37"/>
  <c r="C36"/>
  <c r="F11" s="1"/>
  <c r="I11" s="1"/>
  <c r="F10"/>
  <c r="I10" s="1"/>
  <c r="F14"/>
  <c r="I14" s="1"/>
  <c r="F18"/>
  <c r="I18" s="1"/>
  <c r="F22"/>
  <c r="I22" s="1"/>
  <c r="F26"/>
  <c r="I26" s="1"/>
  <c r="F30"/>
  <c r="I30" s="1"/>
  <c r="F34"/>
  <c r="I34" s="1"/>
  <c r="G10"/>
  <c r="J10" s="1"/>
  <c r="G12"/>
  <c r="J12" s="1"/>
  <c r="G14"/>
  <c r="J14" s="1"/>
  <c r="G16"/>
  <c r="J16" s="1"/>
  <c r="G18"/>
  <c r="J18" s="1"/>
  <c r="G20"/>
  <c r="J20" s="1"/>
  <c r="G22"/>
  <c r="J22" s="1"/>
  <c r="G24"/>
  <c r="J24" s="1"/>
  <c r="G26"/>
  <c r="J26" s="1"/>
  <c r="G28"/>
  <c r="J28" s="1"/>
  <c r="G30"/>
  <c r="J30" s="1"/>
  <c r="G32"/>
  <c r="J32" s="1"/>
  <c r="G34"/>
  <c r="J34" s="1"/>
  <c r="B36"/>
  <c r="E10" s="1"/>
  <c r="H10" s="1"/>
  <c r="K10" s="1"/>
  <c r="D8" i="6" s="1"/>
  <c r="B37" i="5"/>
  <c r="E9" s="1"/>
  <c r="H9" l="1"/>
  <c r="J9"/>
  <c r="E31"/>
  <c r="H31" s="1"/>
  <c r="E27"/>
  <c r="H27" s="1"/>
  <c r="E23"/>
  <c r="H23" s="1"/>
  <c r="E19"/>
  <c r="H19" s="1"/>
  <c r="E15"/>
  <c r="H15" s="1"/>
  <c r="E11"/>
  <c r="H11" s="1"/>
  <c r="K11" s="1"/>
  <c r="D9" i="6" s="1"/>
  <c r="F32" i="5"/>
  <c r="I32" s="1"/>
  <c r="F28"/>
  <c r="I28" s="1"/>
  <c r="F24"/>
  <c r="I24" s="1"/>
  <c r="F20"/>
  <c r="I20" s="1"/>
  <c r="F16"/>
  <c r="I16" s="1"/>
  <c r="F12"/>
  <c r="I12" s="1"/>
  <c r="F9"/>
  <c r="E32"/>
  <c r="H32" s="1"/>
  <c r="K32" s="1"/>
  <c r="D30" i="6" s="1"/>
  <c r="E28" i="5"/>
  <c r="H28" s="1"/>
  <c r="K28" s="1"/>
  <c r="D26" i="6" s="1"/>
  <c r="E24" i="5"/>
  <c r="H24" s="1"/>
  <c r="K24" s="1"/>
  <c r="D22" i="6" s="1"/>
  <c r="E20" i="5"/>
  <c r="H20" s="1"/>
  <c r="K20" s="1"/>
  <c r="D18" i="6" s="1"/>
  <c r="E16" i="5"/>
  <c r="H16" s="1"/>
  <c r="K16" s="1"/>
  <c r="D14" i="6" s="1"/>
  <c r="E12" i="5"/>
  <c r="H12" s="1"/>
  <c r="K12" s="1"/>
  <c r="D10" i="6" s="1"/>
  <c r="G17" i="5"/>
  <c r="J17" s="1"/>
  <c r="F33"/>
  <c r="I33" s="1"/>
  <c r="F29"/>
  <c r="I29" s="1"/>
  <c r="F25"/>
  <c r="I25" s="1"/>
  <c r="F21"/>
  <c r="I21" s="1"/>
  <c r="F17"/>
  <c r="I17" s="1"/>
  <c r="F13"/>
  <c r="I13" s="1"/>
  <c r="E33"/>
  <c r="H33" s="1"/>
  <c r="K33" s="1"/>
  <c r="D31" i="6" s="1"/>
  <c r="E29" i="5"/>
  <c r="H29" s="1"/>
  <c r="K29" s="1"/>
  <c r="D27" i="6" s="1"/>
  <c r="E25" i="5"/>
  <c r="H25" s="1"/>
  <c r="K25" s="1"/>
  <c r="D23" i="6" s="1"/>
  <c r="E21" i="5"/>
  <c r="H21" s="1"/>
  <c r="K21" s="1"/>
  <c r="D19" i="6" s="1"/>
  <c r="E17" i="5"/>
  <c r="H17" s="1"/>
  <c r="K17" s="1"/>
  <c r="D15" i="6" s="1"/>
  <c r="E13" i="5"/>
  <c r="H13" s="1"/>
  <c r="K13" s="1"/>
  <c r="D11" i="6" s="1"/>
  <c r="E34" i="5"/>
  <c r="H34" s="1"/>
  <c r="K34" s="1"/>
  <c r="D32" i="6" s="1"/>
  <c r="E30" i="5"/>
  <c r="H30" s="1"/>
  <c r="K30" s="1"/>
  <c r="D28" i="6" s="1"/>
  <c r="E26" i="5"/>
  <c r="H26" s="1"/>
  <c r="K26" s="1"/>
  <c r="D24" i="6" s="1"/>
  <c r="E22" i="5"/>
  <c r="H22" s="1"/>
  <c r="K22" s="1"/>
  <c r="D20" i="6" s="1"/>
  <c r="E18" i="5"/>
  <c r="H18" s="1"/>
  <c r="K18" s="1"/>
  <c r="D16" i="6" s="1"/>
  <c r="E14" i="5"/>
  <c r="H14" s="1"/>
  <c r="K14" s="1"/>
  <c r="D12" i="6" s="1"/>
  <c r="F31" i="5"/>
  <c r="I31" s="1"/>
  <c r="F27"/>
  <c r="I27" s="1"/>
  <c r="F23"/>
  <c r="I23" s="1"/>
  <c r="F19"/>
  <c r="I19" s="1"/>
  <c r="F15"/>
  <c r="I15" s="1"/>
  <c r="J37" l="1"/>
  <c r="J36"/>
  <c r="K19"/>
  <c r="D17" i="6" s="1"/>
  <c r="K27" i="5"/>
  <c r="D25" i="6" s="1"/>
  <c r="G37" i="5"/>
  <c r="E36"/>
  <c r="I9"/>
  <c r="F37"/>
  <c r="F36"/>
  <c r="K9"/>
  <c r="H37"/>
  <c r="H36"/>
  <c r="K15"/>
  <c r="D13" i="6" s="1"/>
  <c r="K23" i="5"/>
  <c r="D21" i="6" s="1"/>
  <c r="K31" i="5"/>
  <c r="D29" i="6" s="1"/>
  <c r="G36" i="5"/>
  <c r="E37"/>
  <c r="I37" l="1"/>
  <c r="I36"/>
  <c r="D7" i="6"/>
  <c r="K37" i="5"/>
  <c r="K36"/>
  <c r="D36" i="6" l="1"/>
  <c r="D35"/>
  <c r="E7" s="1"/>
  <c r="E8" l="1"/>
  <c r="E35" s="1"/>
  <c r="E20"/>
  <c r="E11"/>
  <c r="E27"/>
  <c r="E22"/>
  <c r="E9"/>
  <c r="E24"/>
  <c r="E15"/>
  <c r="E31"/>
  <c r="E18"/>
  <c r="E12"/>
  <c r="E28"/>
  <c r="E19"/>
  <c r="E14"/>
  <c r="E30"/>
  <c r="E16"/>
  <c r="E32"/>
  <c r="E23"/>
  <c r="E10"/>
  <c r="E26"/>
  <c r="E17"/>
  <c r="E29"/>
  <c r="E25"/>
  <c r="E13"/>
  <c r="E21"/>
  <c r="E36" l="1"/>
  <c r="F7" s="1"/>
  <c r="F24" l="1"/>
  <c r="F8"/>
  <c r="F34" s="1"/>
  <c r="G7" s="1"/>
  <c r="F22"/>
  <c r="F31"/>
  <c r="F19"/>
  <c r="F32"/>
  <c r="F17"/>
  <c r="F21"/>
  <c r="F27"/>
  <c r="F15"/>
  <c r="F28"/>
  <c r="F16"/>
  <c r="F26"/>
  <c r="F13"/>
  <c r="F11"/>
  <c r="F12"/>
  <c r="F30"/>
  <c r="F10"/>
  <c r="F25"/>
  <c r="F20"/>
  <c r="F9"/>
  <c r="F18"/>
  <c r="F14"/>
  <c r="F23"/>
  <c r="F29"/>
  <c r="G14" l="1"/>
  <c r="G9"/>
  <c r="G25"/>
  <c r="G30"/>
  <c r="G11"/>
  <c r="G26"/>
  <c r="G28"/>
  <c r="G27"/>
  <c r="G17"/>
  <c r="G19"/>
  <c r="G22"/>
  <c r="G24"/>
  <c r="G29"/>
  <c r="G23"/>
  <c r="G18"/>
  <c r="G20"/>
  <c r="G10"/>
  <c r="G12"/>
  <c r="G13"/>
  <c r="G16"/>
  <c r="G15"/>
  <c r="G21"/>
  <c r="G32"/>
  <c r="G31"/>
  <c r="G8"/>
  <c r="G34" s="1"/>
</calcChain>
</file>

<file path=xl/sharedStrings.xml><?xml version="1.0" encoding="utf-8"?>
<sst xmlns="http://schemas.openxmlformats.org/spreadsheetml/2006/main" count="241" uniqueCount="102">
  <si>
    <t>Socio-demographic cost</t>
  </si>
  <si>
    <t>compensation (SCC A-C)</t>
  </si>
  <si>
    <t>Worksheet</t>
  </si>
  <si>
    <t>Content</t>
  </si>
  <si>
    <t>SCC_A</t>
  </si>
  <si>
    <t>Poverty</t>
  </si>
  <si>
    <t>SCC_B</t>
  </si>
  <si>
    <t>Age</t>
  </si>
  <si>
    <t>SCC_C</t>
  </si>
  <si>
    <t>Immigrant integration</t>
  </si>
  <si>
    <t>Index</t>
  </si>
  <si>
    <t>Cost compensation index</t>
  </si>
  <si>
    <t>SCC_AC_Total</t>
  </si>
  <si>
    <t>Payments SCC AC</t>
  </si>
  <si>
    <t>Informations</t>
  </si>
  <si>
    <t>Environment</t>
  </si>
  <si>
    <t>Produktion</t>
  </si>
  <si>
    <t>Type</t>
  </si>
  <si>
    <t>Test</t>
  </si>
  <si>
    <t>WS</t>
  </si>
  <si>
    <t>FA_2011_20120427</t>
  </si>
  <si>
    <t>SWS</t>
  </si>
  <si>
    <t>LA_2011_20120427</t>
  </si>
  <si>
    <t>RefYear</t>
  </si>
  <si>
    <t>Poverty (FSO poverty indicator)</t>
  </si>
  <si>
    <t>Canton</t>
  </si>
  <si>
    <t>Proportion of social assistance recipients (in %)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</si>
  <si>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</si>
  <si>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</si>
  <si>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</si>
  <si>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</si>
  <si>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</si>
  <si>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</si>
  <si>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</si>
  <si>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</si>
  <si>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</si>
  <si>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</si>
  <si>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</si>
  <si>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</si>
  <si>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</si>
  <si>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</si>
  <si>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</si>
  <si>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</si>
  <si>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</si>
  <si>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</si>
  <si>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</si>
  <si>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</si>
  <si>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</si>
  <si>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</si>
  <si>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</si>
  <si>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</si>
  <si>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</si>
  <si>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</si>
  <si>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</si>
  <si>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Age (proportion of resident population aged over 80)</t>
  </si>
  <si>
    <t>Column</t>
  </si>
  <si>
    <t>B</t>
  </si>
  <si>
    <t>C</t>
  </si>
  <si>
    <t>D</t>
  </si>
  <si>
    <t>Formula</t>
  </si>
  <si>
    <t>D = C / B</t>
  </si>
  <si>
    <t>Permanent resident population</t>
  </si>
  <si>
    <t>Number of elderly inhabitants</t>
  </si>
  <si>
    <t>Indicator</t>
  </si>
  <si>
    <t>Total</t>
  </si>
  <si>
    <t>Immigrant integration (proportion of foreigners* in resident population)</t>
  </si>
  <si>
    <t>Number of foreigners*</t>
  </si>
  <si>
    <t>E</t>
  </si>
  <si>
    <t>F</t>
  </si>
  <si>
    <t>G</t>
  </si>
  <si>
    <t>H</t>
  </si>
  <si>
    <t>I</t>
  </si>
  <si>
    <t>J</t>
  </si>
  <si>
    <t>K</t>
  </si>
  <si>
    <t>(B-B[AVG])/B[STDV]</t>
  </si>
  <si>
    <t>(C-C[AVG])/C[STDV]</t>
  </si>
  <si>
    <t>(D-D[AVG])/D[STDV]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</si>
  <si>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</si>
  <si>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</si>
  <si>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</si>
  <si>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</si>
  <si>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Partial indicators</t>
  </si>
  <si>
    <t>Standardized partial indicators</t>
  </si>
  <si>
    <t>Weighted standardized partial indicators</t>
  </si>
  <si>
    <t>Burden index</t>
  </si>
  <si>
    <t>Poverty
(SCC A)</t>
  </si>
  <si>
    <t>Age
(SCC B)</t>
  </si>
  <si>
    <t>Immigrant integration (SCC C)</t>
  </si>
  <si>
    <r>
      <rPr>
        <sz val="10"/>
        <rFont val="Arial"/>
        <family val="2"/>
      </rPr>
      <t>Weighting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</si>
  <si>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Average [AVG]</t>
  </si>
  <si>
    <t>Standard deviation [STDV]</t>
  </si>
  <si>
    <t>Equalization sum (ES)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</si>
  <si>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</si>
  <si>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Avg])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</si>
  <si>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ES</t>
    </r>
  </si>
  <si>
    <t>Rounded burden index</t>
  </si>
  <si>
    <t>Burden measure</t>
  </si>
  <si>
    <t>Relevant special charges</t>
  </si>
  <si>
    <t>Contributions</t>
  </si>
  <si>
    <t>Minimum [Min]</t>
  </si>
  <si>
    <t>Average [Avg]</t>
  </si>
  <si>
    <t>* Foreigners originating outside of Switzerland and its neighboring states with max. stay of 12 years (incl. diplomats).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</si>
</sst>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8"/>
      <name val="Arial"/>
      <family val="2"/>
    </font>
    <font>
      <i/>
      <sz val="8"/>
      <color rgb="FF0000FF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8" fillId="0" borderId="4" xfId="0" applyFont="1" applyFill="1" applyBorder="1"/>
    <xf numFmtId="1" fontId="16" fillId="0" borderId="5" xfId="0" applyNumberFormat="1" applyFont="1" applyFill="1" applyBorder="1" applyAlignment="1" applyProtection="1">
      <alignment horizontal="left" vertical="top"/>
      <protection locked="0"/>
    </xf>
    <xf numFmtId="1" fontId="16" fillId="0" borderId="6" xfId="0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/>
    <xf numFmtId="1" fontId="16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15" fillId="0" borderId="0" xfId="0" applyFont="1" applyFill="1" applyBorder="1"/>
    <xf numFmtId="0" fontId="9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left" vertical="center" wrapText="1"/>
    </xf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wrapText="1"/>
    </xf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9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1" fontId="9" fillId="0" borderId="20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5" fillId="0" borderId="0" xfId="0" applyFont="1" applyFill="1"/>
    <xf numFmtId="0" fontId="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2" fillId="0" borderId="23" xfId="0" applyFont="1" applyFill="1" applyBorder="1" applyAlignment="1">
      <alignment horizontal="right" wrapText="1"/>
    </xf>
    <xf numFmtId="1" fontId="12" fillId="0" borderId="24" xfId="0" applyNumberFormat="1" applyFont="1" applyFill="1" applyBorder="1" applyAlignment="1" applyProtection="1">
      <alignment horizontal="right"/>
      <protection locked="0"/>
    </xf>
    <xf numFmtId="0" fontId="12" fillId="0" borderId="25" xfId="0" applyFont="1" applyFill="1" applyBorder="1" applyAlignment="1">
      <alignment horizontal="right" wrapText="1"/>
    </xf>
    <xf numFmtId="0" fontId="12" fillId="0" borderId="24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center" wrapText="1"/>
    </xf>
    <xf numFmtId="10" fontId="0" fillId="0" borderId="33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3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2" xfId="0" applyFont="1" applyFill="1" applyBorder="1" applyAlignment="1">
      <alignment horizontal="left" vertical="center" wrapText="1"/>
    </xf>
    <xf numFmtId="10" fontId="0" fillId="3" borderId="33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3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4" xfId="0" applyFont="1" applyFill="1" applyBorder="1" applyAlignment="1">
      <alignment horizontal="left" vertical="center" wrapText="1"/>
    </xf>
    <xf numFmtId="10" fontId="0" fillId="3" borderId="18" xfId="0" applyNumberFormat="1" applyFont="1" applyFill="1" applyBorder="1" applyAlignment="1">
      <alignment vertical="center"/>
    </xf>
    <xf numFmtId="10" fontId="0" fillId="3" borderId="19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19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18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3" fontId="14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17" fillId="0" borderId="20" xfId="0" applyNumberFormat="1" applyFont="1" applyFill="1" applyBorder="1" applyAlignment="1">
      <alignment horizontal="right" wrapText="1"/>
    </xf>
    <xf numFmtId="1" fontId="17" fillId="0" borderId="21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 applyProtection="1">
      <alignment vertical="center"/>
      <protection locked="0"/>
    </xf>
    <xf numFmtId="164" fontId="0" fillId="0" borderId="22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3" fontId="0" fillId="3" borderId="19" xfId="0" applyNumberFormat="1" applyFont="1" applyFill="1" applyBorder="1" applyAlignment="1">
      <alignment wrapText="1"/>
    </xf>
    <xf numFmtId="164" fontId="0" fillId="3" borderId="19" xfId="0" applyNumberFormat="1" applyFont="1" applyFill="1" applyBorder="1" applyAlignment="1" applyProtection="1">
      <alignment vertical="center"/>
      <protection locked="0"/>
    </xf>
    <xf numFmtId="164" fontId="0" fillId="3" borderId="19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4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65" t="s">
        <v>0</v>
      </c>
      <c r="B1" s="165"/>
      <c r="C1" s="165"/>
      <c r="D1" s="165"/>
      <c r="E1" s="165"/>
    </row>
    <row r="2" spans="1:5" ht="24.75" customHeight="1">
      <c r="A2" s="165" t="s">
        <v>1</v>
      </c>
      <c r="B2" s="165"/>
      <c r="C2" s="165"/>
      <c r="D2" s="165"/>
      <c r="E2" s="165"/>
    </row>
    <row r="6" spans="1:5" ht="18" customHeight="1">
      <c r="A6" s="164" t="str">
        <f>"Reference year "&amp;C27</f>
        <v>Reference year 2011</v>
      </c>
      <c r="B6" s="164"/>
      <c r="C6" s="164"/>
      <c r="D6" s="164"/>
      <c r="E6" s="164"/>
    </row>
    <row r="11" spans="1:5">
      <c r="B11" s="2" t="s">
        <v>2</v>
      </c>
      <c r="C11" s="3" t="s">
        <v>3</v>
      </c>
    </row>
    <row r="12" spans="1:5">
      <c r="B12" s="4" t="s">
        <v>4</v>
      </c>
      <c r="C12" s="5" t="s">
        <v>5</v>
      </c>
    </row>
    <row r="13" spans="1:5">
      <c r="B13" s="4" t="s">
        <v>6</v>
      </c>
      <c r="C13" s="5" t="s">
        <v>7</v>
      </c>
    </row>
    <row r="14" spans="1:5">
      <c r="B14" s="4" t="s">
        <v>8</v>
      </c>
      <c r="C14" s="5" t="s">
        <v>9</v>
      </c>
    </row>
    <row r="15" spans="1:5">
      <c r="B15" s="4" t="s">
        <v>10</v>
      </c>
      <c r="C15" s="5" t="s">
        <v>11</v>
      </c>
    </row>
    <row r="16" spans="1:5">
      <c r="B16" s="4" t="s">
        <v>12</v>
      </c>
      <c r="C16" s="5" t="s">
        <v>13</v>
      </c>
    </row>
    <row r="22" spans="2:3">
      <c r="B22" s="6" t="s">
        <v>14</v>
      </c>
      <c r="C22" s="7"/>
    </row>
    <row r="23" spans="2:3">
      <c r="B23" s="8" t="s">
        <v>15</v>
      </c>
      <c r="C23" s="9" t="s">
        <v>16</v>
      </c>
    </row>
    <row r="24" spans="2:3">
      <c r="B24" s="8" t="s">
        <v>17</v>
      </c>
      <c r="C24" s="10" t="s">
        <v>18</v>
      </c>
    </row>
    <row r="25" spans="2:3">
      <c r="B25" s="8" t="s">
        <v>19</v>
      </c>
      <c r="C25" s="10" t="s">
        <v>20</v>
      </c>
    </row>
    <row r="26" spans="2:3">
      <c r="B26" s="8" t="s">
        <v>21</v>
      </c>
      <c r="C26" s="10" t="s">
        <v>22</v>
      </c>
    </row>
    <row r="27" spans="2:3">
      <c r="B27" s="11" t="s">
        <v>23</v>
      </c>
      <c r="C27" s="12">
        <v>2011</v>
      </c>
    </row>
  </sheetData>
  <mergeCells count="3">
    <mergeCell ref="A6:E6"/>
    <mergeCell ref="A2:E2"/>
    <mergeCell ref="A1:E1"/>
  </mergeCells>
  <conditionalFormatting sqref="C23:C27">
    <cfRule type="expression" dxfId="5" priority="1" stopIfTrue="1">
      <formula>ISBLANK(C23)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31"/>
  <sheetViews>
    <sheetView showGridLines="0" workbookViewId="0">
      <selection activeCell="A5" sqref="A5"/>
    </sheetView>
  </sheetViews>
  <sheetFormatPr baseColWidth="10" defaultColWidth="11.42578125" defaultRowHeight="12.75"/>
  <cols>
    <col min="1" max="1" width="17.85546875" style="13" customWidth="1"/>
    <col min="2" max="2" width="19.28515625" style="13" customWidth="1"/>
  </cols>
  <sheetData>
    <row r="1" spans="1:2" ht="23.25" customHeight="1">
      <c r="A1" s="14" t="str">
        <f>"SCC A (reference year "&amp;Info!C27&amp;")"</f>
        <v>SCC A (reference year 2011)</v>
      </c>
      <c r="B1" s="14"/>
    </row>
    <row r="2" spans="1:2">
      <c r="A2" s="1" t="s">
        <v>24</v>
      </c>
      <c r="B2" s="1"/>
    </row>
    <row r="3" spans="1:2" ht="30" customHeight="1">
      <c r="B3" s="15" t="str">
        <f>Info!$C$25</f>
        <v>FA_2011_20120427</v>
      </c>
    </row>
    <row r="4" spans="1:2" ht="38.25" customHeight="1">
      <c r="A4" s="16" t="s">
        <v>25</v>
      </c>
      <c r="B4" s="17" t="s">
        <v>26</v>
      </c>
    </row>
    <row r="5" spans="1:2" s="1" customFormat="1">
      <c r="A5" s="18" t="s">
        <v>27</v>
      </c>
      <c r="B5" s="19">
        <v>2008</v>
      </c>
    </row>
    <row r="6" spans="1:2">
      <c r="A6" s="20" t="s">
        <v>28</v>
      </c>
      <c r="B6" s="21">
        <v>5.0741267829762002E-2</v>
      </c>
    </row>
    <row r="7" spans="1:2">
      <c r="A7" s="22" t="s">
        <v>29</v>
      </c>
      <c r="B7" s="23">
        <v>6.2588504682249704E-2</v>
      </c>
    </row>
    <row r="8" spans="1:2">
      <c r="A8" s="24" t="s">
        <v>30</v>
      </c>
      <c r="B8" s="25">
        <v>4.2624332408538503E-2</v>
      </c>
    </row>
    <row r="9" spans="1:2">
      <c r="A9" s="22" t="s">
        <v>31</v>
      </c>
      <c r="B9" s="23">
        <v>2.4217516256580002E-2</v>
      </c>
    </row>
    <row r="10" spans="1:2">
      <c r="A10" s="24" t="s">
        <v>32</v>
      </c>
      <c r="B10" s="25">
        <v>2.70557676094005E-2</v>
      </c>
    </row>
    <row r="11" spans="1:2">
      <c r="A11" s="22" t="s">
        <v>33</v>
      </c>
      <c r="B11" s="23">
        <v>2.5228180757017798E-2</v>
      </c>
    </row>
    <row r="12" spans="1:2">
      <c r="A12" s="24" t="s">
        <v>34</v>
      </c>
      <c r="B12" s="25">
        <v>1.9099243012949001E-2</v>
      </c>
    </row>
    <row r="13" spans="1:2">
      <c r="A13" s="22" t="s">
        <v>35</v>
      </c>
      <c r="B13" s="23">
        <v>4.01395022038094E-2</v>
      </c>
    </row>
    <row r="14" spans="1:2">
      <c r="A14" s="24" t="s">
        <v>36</v>
      </c>
      <c r="B14" s="25">
        <v>3.2452612380697403E-2</v>
      </c>
    </row>
    <row r="15" spans="1:2">
      <c r="A15" s="22" t="s">
        <v>37</v>
      </c>
      <c r="B15" s="23">
        <v>4.4558517589173001E-2</v>
      </c>
    </row>
    <row r="16" spans="1:2">
      <c r="A16" s="24" t="s">
        <v>38</v>
      </c>
      <c r="B16" s="25">
        <v>4.08309109638871E-2</v>
      </c>
    </row>
    <row r="17" spans="1:2">
      <c r="A17" s="22" t="s">
        <v>39</v>
      </c>
      <c r="B17" s="23">
        <v>9.2749619195938701E-2</v>
      </c>
    </row>
    <row r="18" spans="1:2">
      <c r="A18" s="24" t="s">
        <v>40</v>
      </c>
      <c r="B18" s="25">
        <v>3.8250373030018603E-2</v>
      </c>
    </row>
    <row r="19" spans="1:2">
      <c r="A19" s="22" t="s">
        <v>41</v>
      </c>
      <c r="B19" s="23">
        <v>5.2927763451681403E-2</v>
      </c>
    </row>
    <row r="20" spans="1:2">
      <c r="A20" s="24" t="s">
        <v>42</v>
      </c>
      <c r="B20" s="25">
        <v>3.0551420512966301E-2</v>
      </c>
    </row>
    <row r="21" spans="1:2">
      <c r="A21" s="22" t="s">
        <v>43</v>
      </c>
      <c r="B21" s="23">
        <v>2.04945531101197E-2</v>
      </c>
    </row>
    <row r="22" spans="1:2">
      <c r="A22" s="24" t="s">
        <v>44</v>
      </c>
      <c r="B22" s="25">
        <v>3.9017108454664301E-2</v>
      </c>
    </row>
    <row r="23" spans="1:2">
      <c r="A23" s="22" t="s">
        <v>45</v>
      </c>
      <c r="B23" s="23">
        <v>2.8951184102497401E-2</v>
      </c>
    </row>
    <row r="24" spans="1:2">
      <c r="A24" s="24" t="s">
        <v>46</v>
      </c>
      <c r="B24" s="25">
        <v>3.2516589119464999E-2</v>
      </c>
    </row>
    <row r="25" spans="1:2">
      <c r="A25" s="22" t="s">
        <v>47</v>
      </c>
      <c r="B25" s="23">
        <v>2.9045768229661199E-2</v>
      </c>
    </row>
    <row r="26" spans="1:2">
      <c r="A26" s="24" t="s">
        <v>48</v>
      </c>
      <c r="B26" s="25">
        <v>8.5186093050019104E-2</v>
      </c>
    </row>
    <row r="27" spans="1:2">
      <c r="A27" s="22" t="s">
        <v>49</v>
      </c>
      <c r="B27" s="23">
        <v>7.50345520965984E-2</v>
      </c>
    </row>
    <row r="28" spans="1:2">
      <c r="A28" s="24" t="s">
        <v>50</v>
      </c>
      <c r="B28" s="25">
        <v>2.47965770930746E-2</v>
      </c>
    </row>
    <row r="29" spans="1:2">
      <c r="A29" s="22" t="s">
        <v>51</v>
      </c>
      <c r="B29" s="23">
        <v>8.0050716444698897E-2</v>
      </c>
    </row>
    <row r="30" spans="1:2">
      <c r="A30" s="24" t="s">
        <v>52</v>
      </c>
      <c r="B30" s="25">
        <v>0.104511420834326</v>
      </c>
    </row>
    <row r="31" spans="1:2">
      <c r="A31" s="26" t="s">
        <v>53</v>
      </c>
      <c r="B31" s="27">
        <v>5.5425485471513901E-2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4" t="str">
        <f>"SCC B (reference year "&amp;Info!C27&amp;")"</f>
        <v>SCC B (reference year 2011)</v>
      </c>
      <c r="B1" s="14"/>
      <c r="C1" s="14"/>
      <c r="D1" s="14"/>
    </row>
    <row r="2" spans="1:4">
      <c r="A2" s="166" t="s">
        <v>54</v>
      </c>
      <c r="B2" s="166"/>
      <c r="C2" s="166"/>
      <c r="D2" s="166"/>
    </row>
    <row r="3" spans="1:4" ht="30" customHeight="1">
      <c r="A3" s="13"/>
      <c r="D3" s="15" t="str">
        <f>Info!$C$25</f>
        <v>FA_2011_20120427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ht="38.25" customHeight="1">
      <c r="A6" s="35" t="s">
        <v>25</v>
      </c>
      <c r="B6" s="163" t="s">
        <v>61</v>
      </c>
      <c r="C6" s="36" t="s">
        <v>62</v>
      </c>
      <c r="D6" s="37" t="s">
        <v>63</v>
      </c>
    </row>
    <row r="7" spans="1:4" s="1" customFormat="1">
      <c r="A7" s="18" t="s">
        <v>27</v>
      </c>
      <c r="B7" s="38">
        <v>2008</v>
      </c>
      <c r="C7" s="38">
        <v>2008</v>
      </c>
      <c r="D7" s="39"/>
    </row>
    <row r="8" spans="1:4">
      <c r="A8" s="20" t="s">
        <v>28</v>
      </c>
      <c r="B8" s="40">
        <v>1332727</v>
      </c>
      <c r="C8" s="40">
        <v>59796</v>
      </c>
      <c r="D8" s="41">
        <f t="shared" ref="D8:D34" si="0">C8/B8</f>
        <v>4.4867403451719669E-2</v>
      </c>
    </row>
    <row r="9" spans="1:4">
      <c r="A9" s="22" t="s">
        <v>29</v>
      </c>
      <c r="B9" s="42">
        <v>969299</v>
      </c>
      <c r="C9" s="42">
        <v>54537</v>
      </c>
      <c r="D9" s="43">
        <f t="shared" si="0"/>
        <v>5.6264372500126378E-2</v>
      </c>
    </row>
    <row r="10" spans="1:4">
      <c r="A10" s="24" t="s">
        <v>30</v>
      </c>
      <c r="B10" s="44">
        <v>368742</v>
      </c>
      <c r="C10" s="44">
        <v>15725</v>
      </c>
      <c r="D10" s="45">
        <f t="shared" si="0"/>
        <v>4.2644992976118803E-2</v>
      </c>
    </row>
    <row r="11" spans="1:4">
      <c r="A11" s="22" t="s">
        <v>31</v>
      </c>
      <c r="B11" s="42">
        <v>35162</v>
      </c>
      <c r="C11" s="42">
        <v>1798</v>
      </c>
      <c r="D11" s="43">
        <f t="shared" si="0"/>
        <v>5.1134747739036458E-2</v>
      </c>
    </row>
    <row r="12" spans="1:4">
      <c r="A12" s="24" t="s">
        <v>32</v>
      </c>
      <c r="B12" s="44">
        <v>143719</v>
      </c>
      <c r="C12" s="44">
        <v>5503</v>
      </c>
      <c r="D12" s="45">
        <f t="shared" si="0"/>
        <v>3.8289996451408653E-2</v>
      </c>
    </row>
    <row r="13" spans="1:4">
      <c r="A13" s="22" t="s">
        <v>33</v>
      </c>
      <c r="B13" s="42">
        <v>34429</v>
      </c>
      <c r="C13" s="42">
        <v>1453</v>
      </c>
      <c r="D13" s="43">
        <f t="shared" si="0"/>
        <v>4.2202794156089345E-2</v>
      </c>
    </row>
    <row r="14" spans="1:4">
      <c r="A14" s="24" t="s">
        <v>34</v>
      </c>
      <c r="B14" s="44">
        <v>40737</v>
      </c>
      <c r="C14" s="44">
        <v>1636</v>
      </c>
      <c r="D14" s="45">
        <f t="shared" si="0"/>
        <v>4.016005105923362E-2</v>
      </c>
    </row>
    <row r="15" spans="1:4">
      <c r="A15" s="22" t="s">
        <v>35</v>
      </c>
      <c r="B15" s="42">
        <v>38370</v>
      </c>
      <c r="C15" s="42">
        <v>1992</v>
      </c>
      <c r="D15" s="43">
        <f t="shared" si="0"/>
        <v>5.1915559030492574E-2</v>
      </c>
    </row>
    <row r="16" spans="1:4">
      <c r="A16" s="24" t="s">
        <v>36</v>
      </c>
      <c r="B16" s="44">
        <v>110384</v>
      </c>
      <c r="C16" s="44">
        <v>3812</v>
      </c>
      <c r="D16" s="45">
        <f t="shared" si="0"/>
        <v>3.4533990433396146E-2</v>
      </c>
    </row>
    <row r="17" spans="1:4">
      <c r="A17" s="22" t="s">
        <v>37</v>
      </c>
      <c r="B17" s="42">
        <v>268537</v>
      </c>
      <c r="C17" s="42">
        <v>9964</v>
      </c>
      <c r="D17" s="43">
        <f t="shared" si="0"/>
        <v>3.7104756513999936E-2</v>
      </c>
    </row>
    <row r="18" spans="1:4">
      <c r="A18" s="24" t="s">
        <v>38</v>
      </c>
      <c r="B18" s="44">
        <v>251830</v>
      </c>
      <c r="C18" s="44">
        <v>12113</v>
      </c>
      <c r="D18" s="45">
        <f t="shared" si="0"/>
        <v>4.8099908668546243E-2</v>
      </c>
    </row>
    <row r="19" spans="1:4">
      <c r="A19" s="22" t="s">
        <v>39</v>
      </c>
      <c r="B19" s="42">
        <v>186672</v>
      </c>
      <c r="C19" s="42">
        <v>13039</v>
      </c>
      <c r="D19" s="43">
        <f t="shared" si="0"/>
        <v>6.9849790005999834E-2</v>
      </c>
    </row>
    <row r="20" spans="1:4">
      <c r="A20" s="24" t="s">
        <v>40</v>
      </c>
      <c r="B20" s="44">
        <v>271214</v>
      </c>
      <c r="C20" s="44">
        <v>13046</v>
      </c>
      <c r="D20" s="45">
        <f t="shared" si="0"/>
        <v>4.8102236610204491E-2</v>
      </c>
    </row>
    <row r="21" spans="1:4">
      <c r="A21" s="22" t="s">
        <v>41</v>
      </c>
      <c r="B21" s="42">
        <v>75303</v>
      </c>
      <c r="C21" s="42">
        <v>4472</v>
      </c>
      <c r="D21" s="43">
        <f t="shared" si="0"/>
        <v>5.9386744220017794E-2</v>
      </c>
    </row>
    <row r="22" spans="1:4">
      <c r="A22" s="24" t="s">
        <v>42</v>
      </c>
      <c r="B22" s="44">
        <v>53054</v>
      </c>
      <c r="C22" s="44">
        <v>2897</v>
      </c>
      <c r="D22" s="45">
        <f t="shared" si="0"/>
        <v>5.4604742337995248E-2</v>
      </c>
    </row>
    <row r="23" spans="1:4">
      <c r="A23" s="22" t="s">
        <v>43</v>
      </c>
      <c r="B23" s="42">
        <v>15549</v>
      </c>
      <c r="C23" s="42">
        <v>684</v>
      </c>
      <c r="D23" s="43">
        <f t="shared" si="0"/>
        <v>4.3989967200463054E-2</v>
      </c>
    </row>
    <row r="24" spans="1:4">
      <c r="A24" s="24" t="s">
        <v>44</v>
      </c>
      <c r="B24" s="44">
        <v>471152</v>
      </c>
      <c r="C24" s="44">
        <v>20855</v>
      </c>
      <c r="D24" s="45">
        <f t="shared" si="0"/>
        <v>4.4263846911400145E-2</v>
      </c>
    </row>
    <row r="25" spans="1:4">
      <c r="A25" s="22" t="s">
        <v>45</v>
      </c>
      <c r="B25" s="42">
        <v>190459</v>
      </c>
      <c r="C25" s="42">
        <v>9360</v>
      </c>
      <c r="D25" s="43">
        <f t="shared" si="0"/>
        <v>4.9144435285284498E-2</v>
      </c>
    </row>
    <row r="26" spans="1:4">
      <c r="A26" s="24" t="s">
        <v>46</v>
      </c>
      <c r="B26" s="44">
        <v>591632</v>
      </c>
      <c r="C26" s="44">
        <v>23003</v>
      </c>
      <c r="D26" s="45">
        <f t="shared" si="0"/>
        <v>3.8880587933039459E-2</v>
      </c>
    </row>
    <row r="27" spans="1:4">
      <c r="A27" s="22" t="s">
        <v>47</v>
      </c>
      <c r="B27" s="42">
        <v>241811</v>
      </c>
      <c r="C27" s="42">
        <v>10905</v>
      </c>
      <c r="D27" s="43">
        <f t="shared" si="0"/>
        <v>4.5097204014705697E-2</v>
      </c>
    </row>
    <row r="28" spans="1:4">
      <c r="A28" s="24" t="s">
        <v>48</v>
      </c>
      <c r="B28" s="44">
        <v>332736</v>
      </c>
      <c r="C28" s="44">
        <v>18900</v>
      </c>
      <c r="D28" s="45">
        <f t="shared" si="0"/>
        <v>5.680178880553953E-2</v>
      </c>
    </row>
    <row r="29" spans="1:4">
      <c r="A29" s="22" t="s">
        <v>49</v>
      </c>
      <c r="B29" s="42">
        <v>688245</v>
      </c>
      <c r="C29" s="42">
        <v>31276</v>
      </c>
      <c r="D29" s="43">
        <f t="shared" si="0"/>
        <v>4.5443119819250415E-2</v>
      </c>
    </row>
    <row r="30" spans="1:4">
      <c r="A30" s="24" t="s">
        <v>50</v>
      </c>
      <c r="B30" s="44">
        <v>303241</v>
      </c>
      <c r="C30" s="44">
        <v>13047</v>
      </c>
      <c r="D30" s="45">
        <f t="shared" si="0"/>
        <v>4.3025184589155163E-2</v>
      </c>
    </row>
    <row r="31" spans="1:4">
      <c r="A31" s="22" t="s">
        <v>51</v>
      </c>
      <c r="B31" s="42">
        <v>170924</v>
      </c>
      <c r="C31" s="42">
        <v>9677</v>
      </c>
      <c r="D31" s="43">
        <f t="shared" si="0"/>
        <v>5.6615805855233903E-2</v>
      </c>
    </row>
    <row r="32" spans="1:4">
      <c r="A32" s="24" t="s">
        <v>52</v>
      </c>
      <c r="B32" s="44">
        <v>446106</v>
      </c>
      <c r="C32" s="44">
        <v>19529</v>
      </c>
      <c r="D32" s="45">
        <f t="shared" si="0"/>
        <v>4.3776591213747405E-2</v>
      </c>
    </row>
    <row r="33" spans="1:4">
      <c r="A33" s="22" t="s">
        <v>53</v>
      </c>
      <c r="B33" s="42">
        <v>69822</v>
      </c>
      <c r="C33" s="42">
        <v>3713</v>
      </c>
      <c r="D33" s="43">
        <f t="shared" si="0"/>
        <v>5.3178081407006389E-2</v>
      </c>
    </row>
    <row r="34" spans="1:4" ht="13.5" customHeight="1">
      <c r="A34" s="46" t="s">
        <v>64</v>
      </c>
      <c r="B34" s="47">
        <v>7701856</v>
      </c>
      <c r="C34" s="47">
        <v>362732</v>
      </c>
      <c r="D34" s="48">
        <f t="shared" si="0"/>
        <v>4.7096699808461755E-2</v>
      </c>
    </row>
  </sheetData>
  <mergeCells count="1">
    <mergeCell ref="A2:D2"/>
  </mergeCells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4" t="str">
        <f>"SCC C (reference year "&amp;Info!C27&amp;")"</f>
        <v>SCC C (reference year 2011)</v>
      </c>
      <c r="B1" s="14"/>
      <c r="C1" s="14"/>
      <c r="D1" s="14"/>
    </row>
    <row r="2" spans="1:4">
      <c r="A2" s="166" t="s">
        <v>65</v>
      </c>
      <c r="B2" s="166"/>
      <c r="C2" s="166"/>
      <c r="D2" s="166"/>
    </row>
    <row r="3" spans="1:4" ht="30" customHeight="1">
      <c r="A3" s="13"/>
      <c r="D3" s="15" t="str">
        <f>Info!$C$25</f>
        <v>FA_2011_20120427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s="1" customFormat="1" ht="38.25" customHeight="1">
      <c r="A6" s="35" t="s">
        <v>25</v>
      </c>
      <c r="B6" s="163" t="s">
        <v>61</v>
      </c>
      <c r="C6" s="36" t="s">
        <v>66</v>
      </c>
      <c r="D6" s="37" t="s">
        <v>63</v>
      </c>
    </row>
    <row r="7" spans="1:4" s="1" customFormat="1">
      <c r="A7" s="18" t="s">
        <v>27</v>
      </c>
      <c r="B7" s="38">
        <f>SCC_B!B7</f>
        <v>2008</v>
      </c>
      <c r="C7" s="38">
        <v>2008</v>
      </c>
      <c r="D7" s="39"/>
    </row>
    <row r="8" spans="1:4">
      <c r="A8" s="20" t="s">
        <v>28</v>
      </c>
      <c r="B8" s="49">
        <f>SCC_B!B8</f>
        <v>1332727</v>
      </c>
      <c r="C8" s="40">
        <v>111079</v>
      </c>
      <c r="D8" s="41">
        <f t="shared" ref="D8:D34" si="0">C8/B8</f>
        <v>8.3347152117425397E-2</v>
      </c>
    </row>
    <row r="9" spans="1:4">
      <c r="A9" s="22" t="s">
        <v>29</v>
      </c>
      <c r="B9" s="50">
        <f>SCC_B!B9</f>
        <v>969299</v>
      </c>
      <c r="C9" s="42">
        <v>47386</v>
      </c>
      <c r="D9" s="43">
        <f t="shared" si="0"/>
        <v>4.8886875979444938E-2</v>
      </c>
    </row>
    <row r="10" spans="1:4">
      <c r="A10" s="24" t="s">
        <v>30</v>
      </c>
      <c r="B10" s="51">
        <f>SCC_B!B10</f>
        <v>368742</v>
      </c>
      <c r="C10" s="44">
        <v>21603</v>
      </c>
      <c r="D10" s="45">
        <f t="shared" si="0"/>
        <v>5.8585677790975801E-2</v>
      </c>
    </row>
    <row r="11" spans="1:4">
      <c r="A11" s="22" t="s">
        <v>31</v>
      </c>
      <c r="B11" s="50">
        <f>SCC_B!B11</f>
        <v>35162</v>
      </c>
      <c r="C11" s="42">
        <v>1134</v>
      </c>
      <c r="D11" s="43">
        <f t="shared" si="0"/>
        <v>3.2250725214720437E-2</v>
      </c>
    </row>
    <row r="12" spans="1:4">
      <c r="A12" s="24" t="s">
        <v>32</v>
      </c>
      <c r="B12" s="51">
        <f>SCC_B!B12</f>
        <v>143719</v>
      </c>
      <c r="C12" s="44">
        <v>8008</v>
      </c>
      <c r="D12" s="45">
        <f t="shared" si="0"/>
        <v>5.5719842192055329E-2</v>
      </c>
    </row>
    <row r="13" spans="1:4">
      <c r="A13" s="22" t="s">
        <v>33</v>
      </c>
      <c r="B13" s="50">
        <f>SCC_B!B13</f>
        <v>34429</v>
      </c>
      <c r="C13" s="42">
        <v>1733</v>
      </c>
      <c r="D13" s="43">
        <f t="shared" si="0"/>
        <v>5.0335473002410758E-2</v>
      </c>
    </row>
    <row r="14" spans="1:4">
      <c r="A14" s="24" t="s">
        <v>34</v>
      </c>
      <c r="B14" s="51">
        <f>SCC_B!B14</f>
        <v>40737</v>
      </c>
      <c r="C14" s="44">
        <v>1475</v>
      </c>
      <c r="D14" s="45">
        <f t="shared" si="0"/>
        <v>3.6207869995335935E-2</v>
      </c>
    </row>
    <row r="15" spans="1:4">
      <c r="A15" s="22" t="s">
        <v>35</v>
      </c>
      <c r="B15" s="50">
        <f>SCC_B!B15</f>
        <v>38370</v>
      </c>
      <c r="C15" s="42">
        <v>2330</v>
      </c>
      <c r="D15" s="43">
        <f t="shared" si="0"/>
        <v>6.072452436799583E-2</v>
      </c>
    </row>
    <row r="16" spans="1:4">
      <c r="A16" s="24" t="s">
        <v>36</v>
      </c>
      <c r="B16" s="51">
        <f>SCC_B!B16</f>
        <v>110384</v>
      </c>
      <c r="C16" s="44">
        <v>9487</v>
      </c>
      <c r="D16" s="45">
        <f t="shared" si="0"/>
        <v>8.5945426873459921E-2</v>
      </c>
    </row>
    <row r="17" spans="1:4">
      <c r="A17" s="22" t="s">
        <v>37</v>
      </c>
      <c r="B17" s="50">
        <f>SCC_B!B17</f>
        <v>268537</v>
      </c>
      <c r="C17" s="42">
        <v>22736</v>
      </c>
      <c r="D17" s="43">
        <f t="shared" si="0"/>
        <v>8.4666172631704381E-2</v>
      </c>
    </row>
    <row r="18" spans="1:4">
      <c r="A18" s="24" t="s">
        <v>38</v>
      </c>
      <c r="B18" s="51">
        <f>SCC_B!B18</f>
        <v>251830</v>
      </c>
      <c r="C18" s="44">
        <v>14122</v>
      </c>
      <c r="D18" s="45">
        <f t="shared" si="0"/>
        <v>5.6077512607711551E-2</v>
      </c>
    </row>
    <row r="19" spans="1:4">
      <c r="A19" s="22" t="s">
        <v>39</v>
      </c>
      <c r="B19" s="50">
        <f>SCC_B!B19</f>
        <v>186672</v>
      </c>
      <c r="C19" s="42">
        <v>20109</v>
      </c>
      <c r="D19" s="43">
        <f t="shared" si="0"/>
        <v>0.10772370789406017</v>
      </c>
    </row>
    <row r="20" spans="1:4">
      <c r="A20" s="24" t="s">
        <v>40</v>
      </c>
      <c r="B20" s="51">
        <f>SCC_B!B20</f>
        <v>271214</v>
      </c>
      <c r="C20" s="44">
        <v>15300</v>
      </c>
      <c r="D20" s="45">
        <f t="shared" si="0"/>
        <v>5.6413017027144616E-2</v>
      </c>
    </row>
    <row r="21" spans="1:4">
      <c r="A21" s="22" t="s">
        <v>41</v>
      </c>
      <c r="B21" s="50">
        <f>SCC_B!B21</f>
        <v>75303</v>
      </c>
      <c r="C21" s="42">
        <v>4979</v>
      </c>
      <c r="D21" s="43">
        <f t="shared" si="0"/>
        <v>6.6119543710077958E-2</v>
      </c>
    </row>
    <row r="22" spans="1:4">
      <c r="A22" s="24" t="s">
        <v>42</v>
      </c>
      <c r="B22" s="51">
        <f>SCC_B!B22</f>
        <v>53054</v>
      </c>
      <c r="C22" s="44">
        <v>1813</v>
      </c>
      <c r="D22" s="45">
        <f t="shared" si="0"/>
        <v>3.4172729671655293E-2</v>
      </c>
    </row>
    <row r="23" spans="1:4">
      <c r="A23" s="22" t="s">
        <v>43</v>
      </c>
      <c r="B23" s="50">
        <f>SCC_B!B23</f>
        <v>15549</v>
      </c>
      <c r="C23" s="42">
        <v>485</v>
      </c>
      <c r="D23" s="43">
        <f t="shared" si="0"/>
        <v>3.1191716509100263E-2</v>
      </c>
    </row>
    <row r="24" spans="1:4">
      <c r="A24" s="24" t="s">
        <v>44</v>
      </c>
      <c r="B24" s="51">
        <f>SCC_B!B24</f>
        <v>471152</v>
      </c>
      <c r="C24" s="44">
        <v>29516</v>
      </c>
      <c r="D24" s="45">
        <f t="shared" si="0"/>
        <v>6.2646449553434985E-2</v>
      </c>
    </row>
    <row r="25" spans="1:4">
      <c r="A25" s="22" t="s">
        <v>45</v>
      </c>
      <c r="B25" s="50">
        <f>SCC_B!B25</f>
        <v>190459</v>
      </c>
      <c r="C25" s="42">
        <v>10679</v>
      </c>
      <c r="D25" s="43">
        <f t="shared" si="0"/>
        <v>5.6069810300379608E-2</v>
      </c>
    </row>
    <row r="26" spans="1:4">
      <c r="A26" s="24" t="s">
        <v>46</v>
      </c>
      <c r="B26" s="51">
        <f>SCC_B!B26</f>
        <v>591632</v>
      </c>
      <c r="C26" s="44">
        <v>37048</v>
      </c>
      <c r="D26" s="45">
        <f t="shared" si="0"/>
        <v>6.262000703139789E-2</v>
      </c>
    </row>
    <row r="27" spans="1:4">
      <c r="A27" s="22" t="s">
        <v>47</v>
      </c>
      <c r="B27" s="50">
        <f>SCC_B!B27</f>
        <v>241811</v>
      </c>
      <c r="C27" s="42">
        <v>11200</v>
      </c>
      <c r="D27" s="43">
        <f t="shared" si="0"/>
        <v>4.6317165058661514E-2</v>
      </c>
    </row>
    <row r="28" spans="1:4">
      <c r="A28" s="24" t="s">
        <v>48</v>
      </c>
      <c r="B28" s="51">
        <f>SCC_B!B28</f>
        <v>332736</v>
      </c>
      <c r="C28" s="44">
        <v>17163</v>
      </c>
      <c r="D28" s="45">
        <f t="shared" si="0"/>
        <v>5.158143392960185E-2</v>
      </c>
    </row>
    <row r="29" spans="1:4">
      <c r="A29" s="22" t="s">
        <v>49</v>
      </c>
      <c r="B29" s="50">
        <f>SCC_B!B29</f>
        <v>688245</v>
      </c>
      <c r="C29" s="42">
        <v>87169</v>
      </c>
      <c r="D29" s="43">
        <f t="shared" si="0"/>
        <v>0.126654025819294</v>
      </c>
    </row>
    <row r="30" spans="1:4">
      <c r="A30" s="24" t="s">
        <v>50</v>
      </c>
      <c r="B30" s="51">
        <f>SCC_B!B30</f>
        <v>303241</v>
      </c>
      <c r="C30" s="44">
        <v>24511</v>
      </c>
      <c r="D30" s="45">
        <f t="shared" si="0"/>
        <v>8.0830098832281913E-2</v>
      </c>
    </row>
    <row r="31" spans="1:4">
      <c r="A31" s="22" t="s">
        <v>51</v>
      </c>
      <c r="B31" s="50">
        <f>SCC_B!B31</f>
        <v>170924</v>
      </c>
      <c r="C31" s="42">
        <v>14763</v>
      </c>
      <c r="D31" s="43">
        <f t="shared" si="0"/>
        <v>8.6371720764784346E-2</v>
      </c>
    </row>
    <row r="32" spans="1:4">
      <c r="A32" s="24" t="s">
        <v>52</v>
      </c>
      <c r="B32" s="51">
        <f>SCC_B!B32</f>
        <v>446106</v>
      </c>
      <c r="C32" s="44">
        <v>77513</v>
      </c>
      <c r="D32" s="45">
        <f t="shared" si="0"/>
        <v>0.17375466817303512</v>
      </c>
    </row>
    <row r="33" spans="1:4">
      <c r="A33" s="22" t="s">
        <v>53</v>
      </c>
      <c r="B33" s="50">
        <f>SCC_B!B33</f>
        <v>69822</v>
      </c>
      <c r="C33" s="42">
        <v>2767</v>
      </c>
      <c r="D33" s="43">
        <f t="shared" si="0"/>
        <v>3.9629343186961132E-2</v>
      </c>
    </row>
    <row r="34" spans="1:4" ht="13.5" customHeight="1">
      <c r="A34" s="46" t="s">
        <v>64</v>
      </c>
      <c r="B34" s="52">
        <f>SCC_B!B34</f>
        <v>7701856</v>
      </c>
      <c r="C34" s="47">
        <v>596108</v>
      </c>
      <c r="D34" s="48">
        <f t="shared" si="0"/>
        <v>7.7397967450962474E-2</v>
      </c>
    </row>
    <row r="36" spans="1:4" ht="25.5" customHeight="1">
      <c r="A36" s="178" t="s">
        <v>101</v>
      </c>
      <c r="B36" s="166"/>
      <c r="C36" s="166"/>
      <c r="D36" s="166"/>
    </row>
  </sheetData>
  <mergeCells count="2">
    <mergeCell ref="A2:D2"/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K3" sqref="K3"/>
    </sheetView>
  </sheetViews>
  <sheetFormatPr baseColWidth="10" defaultColWidth="11.42578125" defaultRowHeight="12.75"/>
  <cols>
    <col min="1" max="1" width="23" style="13" customWidth="1"/>
    <col min="5" max="7" width="15.28515625" style="1" customWidth="1"/>
    <col min="11" max="11" width="13.28515625" style="1" customWidth="1"/>
  </cols>
  <sheetData>
    <row r="1" spans="1:11" ht="23.25" customHeight="1">
      <c r="A1" s="53" t="str">
        <f>"Summary SCC A-C "&amp;Info!C27</f>
        <v>Summary SCC A-C 2011</v>
      </c>
      <c r="B1" s="54"/>
      <c r="C1" s="1"/>
      <c r="D1" s="1"/>
    </row>
    <row r="2" spans="1:11" ht="15.75" customHeight="1">
      <c r="C2" s="55"/>
      <c r="D2" s="56"/>
    </row>
    <row r="3" spans="1:11" ht="15.75" customHeight="1">
      <c r="A3" s="57"/>
      <c r="B3" s="57"/>
      <c r="C3" s="55"/>
      <c r="D3" s="56"/>
      <c r="K3" s="15" t="str">
        <f>Info!$C$25</f>
        <v>FA_2011_20120427</v>
      </c>
    </row>
    <row r="4" spans="1:11">
      <c r="A4" s="28" t="s">
        <v>55</v>
      </c>
      <c r="B4" s="58" t="s">
        <v>56</v>
      </c>
      <c r="C4" s="59" t="s">
        <v>57</v>
      </c>
      <c r="D4" s="60" t="s">
        <v>58</v>
      </c>
      <c r="E4" s="58" t="s">
        <v>67</v>
      </c>
      <c r="F4" s="61" t="s">
        <v>68</v>
      </c>
      <c r="G4" s="60" t="s">
        <v>69</v>
      </c>
      <c r="H4" s="58" t="s">
        <v>70</v>
      </c>
      <c r="I4" s="61" t="s">
        <v>71</v>
      </c>
      <c r="J4" s="60" t="s">
        <v>72</v>
      </c>
      <c r="K4" s="62" t="s">
        <v>73</v>
      </c>
    </row>
    <row r="5" spans="1:11" s="63" customFormat="1" ht="11.25" customHeight="1">
      <c r="A5" s="64" t="s">
        <v>59</v>
      </c>
      <c r="B5" s="65"/>
      <c r="C5" s="66"/>
      <c r="D5" s="67"/>
      <c r="E5" s="68" t="s">
        <v>74</v>
      </c>
      <c r="F5" s="69" t="s">
        <v>75</v>
      </c>
      <c r="G5" s="70" t="s">
        <v>76</v>
      </c>
      <c r="H5" s="71" t="s">
        <v>77</v>
      </c>
      <c r="I5" s="72" t="s">
        <v>78</v>
      </c>
      <c r="J5" s="73" t="s">
        <v>79</v>
      </c>
      <c r="K5" s="74" t="s">
        <v>80</v>
      </c>
    </row>
    <row r="6" spans="1:11" ht="26.25" customHeight="1">
      <c r="A6" s="75"/>
      <c r="B6" s="167" t="s">
        <v>81</v>
      </c>
      <c r="C6" s="168"/>
      <c r="D6" s="169"/>
      <c r="E6" s="167" t="s">
        <v>82</v>
      </c>
      <c r="F6" s="168"/>
      <c r="G6" s="169"/>
      <c r="H6" s="170" t="s">
        <v>83</v>
      </c>
      <c r="I6" s="171"/>
      <c r="J6" s="172"/>
      <c r="K6" s="173" t="s">
        <v>84</v>
      </c>
    </row>
    <row r="7" spans="1:11" ht="38.25" customHeight="1">
      <c r="A7" s="76" t="s">
        <v>25</v>
      </c>
      <c r="B7" s="77" t="s">
        <v>85</v>
      </c>
      <c r="C7" s="78" t="s">
        <v>86</v>
      </c>
      <c r="D7" s="17" t="s">
        <v>87</v>
      </c>
      <c r="E7" s="77" t="s">
        <v>85</v>
      </c>
      <c r="F7" s="78" t="s">
        <v>86</v>
      </c>
      <c r="G7" s="17" t="s">
        <v>87</v>
      </c>
      <c r="H7" s="77" t="s">
        <v>85</v>
      </c>
      <c r="I7" s="78" t="s">
        <v>86</v>
      </c>
      <c r="J7" s="17" t="s">
        <v>87</v>
      </c>
      <c r="K7" s="174"/>
    </row>
    <row r="8" spans="1:11" ht="13.5" customHeight="1">
      <c r="A8" s="79" t="s">
        <v>88</v>
      </c>
      <c r="B8" s="80"/>
      <c r="C8" s="81"/>
      <c r="D8" s="30"/>
      <c r="E8" s="80"/>
      <c r="F8" s="81"/>
      <c r="G8" s="30"/>
      <c r="H8" s="82">
        <v>0.52106587640144897</v>
      </c>
      <c r="I8" s="83">
        <v>0.304127276949544</v>
      </c>
      <c r="J8" s="84">
        <v>0.41408589663996798</v>
      </c>
      <c r="K8" s="85"/>
    </row>
    <row r="9" spans="1:11">
      <c r="A9" s="86" t="s">
        <v>28</v>
      </c>
      <c r="B9" s="87">
        <f>SCC_A!B6</f>
        <v>5.0741267829762002E-2</v>
      </c>
      <c r="C9" s="88">
        <f>SCC_B!D8</f>
        <v>4.4867403451719669E-2</v>
      </c>
      <c r="D9" s="89">
        <f>SCC_C!D8</f>
        <v>8.3347152117425397E-2</v>
      </c>
      <c r="E9" s="90">
        <f t="shared" ref="E9:E34" si="0">(B9-B$36)/B$37</f>
        <v>0.19515925296872774</v>
      </c>
      <c r="F9" s="90">
        <f t="shared" ref="F9:F34" si="1">(C9-C$36)/C$37</f>
        <v>-0.34798188516496442</v>
      </c>
      <c r="G9" s="91">
        <f t="shared" ref="G9:G34" si="2">(D9-D$36)/D$37</f>
        <v>0.5227327342519561</v>
      </c>
      <c r="H9" s="92">
        <f t="shared" ref="H9:H34" si="3">H$8*E9</f>
        <v>0.1016908271860022</v>
      </c>
      <c r="I9" s="90">
        <f t="shared" ref="I9:I34" si="4">I$8*F9</f>
        <v>-0.10583078316298955</v>
      </c>
      <c r="J9" s="91">
        <f t="shared" ref="J9:J34" si="5">J$8*G9</f>
        <v>0.21645625296578333</v>
      </c>
      <c r="K9" s="93">
        <f t="shared" ref="K9:K34" si="6">SUM(H9:J9)</f>
        <v>0.21231629698879598</v>
      </c>
    </row>
    <row r="10" spans="1:11">
      <c r="A10" s="94" t="s">
        <v>29</v>
      </c>
      <c r="B10" s="95">
        <f>SCC_A!B7</f>
        <v>6.2588504682249704E-2</v>
      </c>
      <c r="C10" s="96">
        <f>SCC_B!D9</f>
        <v>5.6264372500126378E-2</v>
      </c>
      <c r="D10" s="97">
        <f>SCC_C!D9</f>
        <v>4.8886875979444938E-2</v>
      </c>
      <c r="E10" s="98">
        <f t="shared" si="0"/>
        <v>0.69516635118108216</v>
      </c>
      <c r="F10" s="98">
        <f t="shared" si="1"/>
        <v>1.0679150690627177</v>
      </c>
      <c r="G10" s="99">
        <f t="shared" si="2"/>
        <v>-0.56095423771598718</v>
      </c>
      <c r="H10" s="100">
        <f t="shared" si="3"/>
        <v>0.36222746402296802</v>
      </c>
      <c r="I10" s="98">
        <f t="shared" si="4"/>
        <v>0.32478210196742857</v>
      </c>
      <c r="J10" s="99">
        <f t="shared" si="5"/>
        <v>-0.23228323849861429</v>
      </c>
      <c r="K10" s="101">
        <f t="shared" si="6"/>
        <v>0.45472632749178221</v>
      </c>
    </row>
    <row r="11" spans="1:11">
      <c r="A11" s="86" t="s">
        <v>30</v>
      </c>
      <c r="B11" s="87">
        <f>SCC_A!B8</f>
        <v>4.2624332408538503E-2</v>
      </c>
      <c r="C11" s="88">
        <f>SCC_B!D10</f>
        <v>4.2644992976118803E-2</v>
      </c>
      <c r="D11" s="89">
        <f>SCC_C!D10</f>
        <v>5.8585677790975801E-2</v>
      </c>
      <c r="E11" s="90">
        <f t="shared" si="0"/>
        <v>-0.14741221554131731</v>
      </c>
      <c r="F11" s="90">
        <f t="shared" si="1"/>
        <v>-0.62408197897778983</v>
      </c>
      <c r="G11" s="91">
        <f t="shared" si="2"/>
        <v>-0.25595188878614339</v>
      </c>
      <c r="H11" s="92">
        <f t="shared" si="3"/>
        <v>-7.6811475283315805E-2</v>
      </c>
      <c r="I11" s="90">
        <f t="shared" si="4"/>
        <v>-0.18980035285979779</v>
      </c>
      <c r="J11" s="91">
        <f t="shared" si="5"/>
        <v>-0.10598606736470355</v>
      </c>
      <c r="K11" s="93">
        <f t="shared" si="6"/>
        <v>-0.37259789550781713</v>
      </c>
    </row>
    <row r="12" spans="1:11">
      <c r="A12" s="94" t="s">
        <v>31</v>
      </c>
      <c r="B12" s="95">
        <f>SCC_A!B9</f>
        <v>2.4217516256580002E-2</v>
      </c>
      <c r="C12" s="96">
        <f>SCC_B!D11</f>
        <v>5.1134747739036458E-2</v>
      </c>
      <c r="D12" s="97">
        <f>SCC_C!D11</f>
        <v>3.2250725214720437E-2</v>
      </c>
      <c r="E12" s="98">
        <f t="shared" si="0"/>
        <v>-0.92426329449450717</v>
      </c>
      <c r="F12" s="98">
        <f t="shared" si="1"/>
        <v>0.43063861032095374</v>
      </c>
      <c r="G12" s="99">
        <f t="shared" si="2"/>
        <v>-1.0841183521078759</v>
      </c>
      <c r="H12" s="100">
        <f t="shared" si="3"/>
        <v>-0.4816020635714709</v>
      </c>
      <c r="I12" s="98">
        <f t="shared" si="4"/>
        <v>0.13096894790624747</v>
      </c>
      <c r="J12" s="99">
        <f t="shared" si="5"/>
        <v>-0.44891811989643432</v>
      </c>
      <c r="K12" s="101">
        <f t="shared" si="6"/>
        <v>-0.79955123556165775</v>
      </c>
    </row>
    <row r="13" spans="1:11">
      <c r="A13" s="86" t="s">
        <v>32</v>
      </c>
      <c r="B13" s="87">
        <f>SCC_A!B10</f>
        <v>2.70557676094005E-2</v>
      </c>
      <c r="C13" s="88">
        <f>SCC_B!D12</f>
        <v>3.8289996451408653E-2</v>
      </c>
      <c r="D13" s="89">
        <f>SCC_C!D12</f>
        <v>5.5719842192055329E-2</v>
      </c>
      <c r="E13" s="90">
        <f t="shared" si="0"/>
        <v>-0.80447622172883759</v>
      </c>
      <c r="F13" s="90">
        <f t="shared" si="1"/>
        <v>-1.1651228722906726</v>
      </c>
      <c r="G13" s="91">
        <f t="shared" si="2"/>
        <v>-0.34607504072830514</v>
      </c>
      <c r="H13" s="92">
        <f t="shared" si="3"/>
        <v>-0.41918510751926313</v>
      </c>
      <c r="I13" s="90">
        <f t="shared" si="4"/>
        <v>-0.35434564646139355</v>
      </c>
      <c r="J13" s="91">
        <f t="shared" si="5"/>
        <v>-0.14330479354469366</v>
      </c>
      <c r="K13" s="93">
        <f t="shared" si="6"/>
        <v>-0.91683554752535024</v>
      </c>
    </row>
    <row r="14" spans="1:11">
      <c r="A14" s="94" t="s">
        <v>33</v>
      </c>
      <c r="B14" s="95">
        <f>SCC_A!B11</f>
        <v>2.5228180757017798E-2</v>
      </c>
      <c r="C14" s="96">
        <f>SCC_B!D13</f>
        <v>4.2202794156089345E-2</v>
      </c>
      <c r="D14" s="97">
        <f>SCC_C!D13</f>
        <v>5.0335473002410758E-2</v>
      </c>
      <c r="E14" s="98">
        <f t="shared" si="0"/>
        <v>-0.88160867127542053</v>
      </c>
      <c r="F14" s="98">
        <f t="shared" si="1"/>
        <v>-0.67901833616043172</v>
      </c>
      <c r="G14" s="99">
        <f t="shared" si="2"/>
        <v>-0.51539959052935536</v>
      </c>
      <c r="H14" s="100">
        <f t="shared" si="3"/>
        <v>-0.45937619494124393</v>
      </c>
      <c r="I14" s="98">
        <f t="shared" si="4"/>
        <v>-0.20650799757528218</v>
      </c>
      <c r="J14" s="99">
        <f t="shared" si="5"/>
        <v>-0.21341970157222045</v>
      </c>
      <c r="K14" s="101">
        <f t="shared" si="6"/>
        <v>-0.87930389408874654</v>
      </c>
    </row>
    <row r="15" spans="1:11">
      <c r="A15" s="86" t="s">
        <v>34</v>
      </c>
      <c r="B15" s="87">
        <f>SCC_A!B12</f>
        <v>1.9099243012949001E-2</v>
      </c>
      <c r="C15" s="88">
        <f>SCC_B!D14</f>
        <v>4.016005105923362E-2</v>
      </c>
      <c r="D15" s="89">
        <f>SCC_C!D14</f>
        <v>3.6207869995335935E-2</v>
      </c>
      <c r="E15" s="90">
        <f t="shared" si="0"/>
        <v>-1.1402776262978334</v>
      </c>
      <c r="F15" s="90">
        <f t="shared" si="1"/>
        <v>-0.93279753980861468</v>
      </c>
      <c r="G15" s="91">
        <f t="shared" si="2"/>
        <v>-0.95967633580558631</v>
      </c>
      <c r="H15" s="92">
        <f t="shared" si="3"/>
        <v>-0.59415976068784448</v>
      </c>
      <c r="I15" s="90">
        <f t="shared" si="4"/>
        <v>-0.28368917572722785</v>
      </c>
      <c r="J15" s="91">
        <f t="shared" si="5"/>
        <v>-0.39738843599621521</v>
      </c>
      <c r="K15" s="93">
        <f t="shared" si="6"/>
        <v>-1.2752373724112875</v>
      </c>
    </row>
    <row r="16" spans="1:11">
      <c r="A16" s="94" t="s">
        <v>35</v>
      </c>
      <c r="B16" s="95">
        <f>SCC_A!B13</f>
        <v>4.01395022038094E-2</v>
      </c>
      <c r="C16" s="96">
        <f>SCC_B!D15</f>
        <v>5.1915559030492574E-2</v>
      </c>
      <c r="D16" s="97">
        <f>SCC_C!D15</f>
        <v>6.072452436799583E-2</v>
      </c>
      <c r="E16" s="98">
        <f t="shared" si="0"/>
        <v>-0.25228331381400193</v>
      </c>
      <c r="F16" s="98">
        <f t="shared" si="1"/>
        <v>0.52764232461583926</v>
      </c>
      <c r="G16" s="99">
        <f t="shared" si="2"/>
        <v>-0.18869067006363224</v>
      </c>
      <c r="H16" s="100">
        <f t="shared" si="3"/>
        <v>-0.13145622601395468</v>
      </c>
      <c r="I16" s="98">
        <f t="shared" si="4"/>
        <v>0.16047042338874254</v>
      </c>
      <c r="J16" s="99">
        <f t="shared" si="5"/>
        <v>-7.8134145300895519E-2</v>
      </c>
      <c r="K16" s="101">
        <f t="shared" si="6"/>
        <v>-4.911994792610766E-2</v>
      </c>
    </row>
    <row r="17" spans="1:11">
      <c r="A17" s="86" t="s">
        <v>36</v>
      </c>
      <c r="B17" s="87">
        <f>SCC_A!B14</f>
        <v>3.2452612380697403E-2</v>
      </c>
      <c r="C17" s="88">
        <f>SCC_B!D16</f>
        <v>3.4533990433396146E-2</v>
      </c>
      <c r="D17" s="89">
        <f>SCC_C!D16</f>
        <v>8.5945426873459921E-2</v>
      </c>
      <c r="E17" s="90">
        <f t="shared" si="0"/>
        <v>-0.57670490870473323</v>
      </c>
      <c r="F17" s="90">
        <f t="shared" si="1"/>
        <v>-1.6317484688310286</v>
      </c>
      <c r="G17" s="91">
        <f t="shared" si="2"/>
        <v>0.60444178647874469</v>
      </c>
      <c r="H17" s="92">
        <f t="shared" si="3"/>
        <v>-0.30050124867924943</v>
      </c>
      <c r="I17" s="90">
        <f t="shared" si="4"/>
        <v>-0.49625921849216864</v>
      </c>
      <c r="J17" s="91">
        <f t="shared" si="5"/>
        <v>0.25029081912071505</v>
      </c>
      <c r="K17" s="93">
        <f t="shared" si="6"/>
        <v>-0.54646964805070308</v>
      </c>
    </row>
    <row r="18" spans="1:11">
      <c r="A18" s="94" t="s">
        <v>37</v>
      </c>
      <c r="B18" s="95">
        <f>SCC_A!B15</f>
        <v>4.4558517589173001E-2</v>
      </c>
      <c r="C18" s="96">
        <f>SCC_B!D17</f>
        <v>3.7104756513999936E-2</v>
      </c>
      <c r="D18" s="97">
        <f>SCC_C!D17</f>
        <v>8.4666172631704381E-2</v>
      </c>
      <c r="E18" s="98">
        <f t="shared" si="0"/>
        <v>-6.5780833336671049E-2</v>
      </c>
      <c r="F18" s="98">
        <f t="shared" si="1"/>
        <v>-1.3123705844041509</v>
      </c>
      <c r="G18" s="99">
        <f t="shared" si="2"/>
        <v>0.56421253381476844</v>
      </c>
      <c r="H18" s="100">
        <f t="shared" si="3"/>
        <v>-3.4276147572990148E-2</v>
      </c>
      <c r="I18" s="98">
        <f t="shared" si="4"/>
        <v>-0.39912769218351613</v>
      </c>
      <c r="J18" s="99">
        <f t="shared" si="5"/>
        <v>0.23363245296019663</v>
      </c>
      <c r="K18" s="101">
        <f t="shared" si="6"/>
        <v>-0.19977138679630962</v>
      </c>
    </row>
    <row r="19" spans="1:11">
      <c r="A19" s="86" t="s">
        <v>38</v>
      </c>
      <c r="B19" s="87">
        <f>SCC_A!B16</f>
        <v>4.08309109638871E-2</v>
      </c>
      <c r="C19" s="88">
        <f>SCC_B!D18</f>
        <v>4.8099908668546243E-2</v>
      </c>
      <c r="D19" s="89">
        <f>SCC_C!D18</f>
        <v>5.6077512607711551E-2</v>
      </c>
      <c r="E19" s="90">
        <f t="shared" si="0"/>
        <v>-0.22310273001125136</v>
      </c>
      <c r="F19" s="90">
        <f t="shared" si="1"/>
        <v>5.3606841766753198E-2</v>
      </c>
      <c r="G19" s="91">
        <f t="shared" si="2"/>
        <v>-0.33482722692225703</v>
      </c>
      <c r="H19" s="92">
        <f t="shared" si="3"/>
        <v>-0.11625121954086855</v>
      </c>
      <c r="I19" s="90">
        <f t="shared" si="4"/>
        <v>1.6303302812387732E-2</v>
      </c>
      <c r="J19" s="91">
        <f t="shared" si="5"/>
        <v>-0.13864723247957683</v>
      </c>
      <c r="K19" s="93">
        <f t="shared" si="6"/>
        <v>-0.23859514920805763</v>
      </c>
    </row>
    <row r="20" spans="1:11">
      <c r="A20" s="94" t="s">
        <v>39</v>
      </c>
      <c r="B20" s="95">
        <f>SCC_A!B17</f>
        <v>9.2749619195938701E-2</v>
      </c>
      <c r="C20" s="96">
        <f>SCC_B!D19</f>
        <v>6.9849790005999834E-2</v>
      </c>
      <c r="D20" s="97">
        <f>SCC_C!D19</f>
        <v>0.10772370789406017</v>
      </c>
      <c r="E20" s="98">
        <f t="shared" si="0"/>
        <v>1.9681021027503163</v>
      </c>
      <c r="F20" s="98">
        <f t="shared" si="1"/>
        <v>2.7556928621564687</v>
      </c>
      <c r="G20" s="99">
        <f t="shared" si="2"/>
        <v>1.2893126598107638</v>
      </c>
      <c r="H20" s="100">
        <f t="shared" si="3"/>
        <v>1.0255108470171281</v>
      </c>
      <c r="I20" s="98">
        <f t="shared" si="4"/>
        <v>0.83808136627694196</v>
      </c>
      <c r="J20" s="99">
        <f t="shared" si="5"/>
        <v>0.53388618878700211</v>
      </c>
      <c r="K20" s="101">
        <f t="shared" si="6"/>
        <v>2.397478402081072</v>
      </c>
    </row>
    <row r="21" spans="1:11">
      <c r="A21" s="86" t="s">
        <v>40</v>
      </c>
      <c r="B21" s="87">
        <f>SCC_A!B18</f>
        <v>3.8250373030018603E-2</v>
      </c>
      <c r="C21" s="88">
        <f>SCC_B!D20</f>
        <v>4.8102236610204491E-2</v>
      </c>
      <c r="D21" s="89">
        <f>SCC_C!D20</f>
        <v>5.6413017027144616E-2</v>
      </c>
      <c r="E21" s="90">
        <f t="shared" si="0"/>
        <v>-0.33201312829281815</v>
      </c>
      <c r="F21" s="90">
        <f t="shared" si="1"/>
        <v>5.3896052476156114E-2</v>
      </c>
      <c r="G21" s="91">
        <f t="shared" si="2"/>
        <v>-0.32427647663454945</v>
      </c>
      <c r="H21" s="92">
        <f t="shared" si="3"/>
        <v>-0.17300071167068401</v>
      </c>
      <c r="I21" s="90">
        <f t="shared" si="4"/>
        <v>1.6391259677903086E-2</v>
      </c>
      <c r="J21" s="91">
        <f t="shared" si="5"/>
        <v>-0.13427831558646702</v>
      </c>
      <c r="K21" s="93">
        <f t="shared" si="6"/>
        <v>-0.29088776757924795</v>
      </c>
    </row>
    <row r="22" spans="1:11">
      <c r="A22" s="94" t="s">
        <v>41</v>
      </c>
      <c r="B22" s="95">
        <f>SCC_A!B19</f>
        <v>5.2927763451681403E-2</v>
      </c>
      <c r="C22" s="96">
        <f>SCC_B!D21</f>
        <v>5.9386744220017794E-2</v>
      </c>
      <c r="D22" s="97">
        <f>SCC_C!D21</f>
        <v>6.6119543710077958E-2</v>
      </c>
      <c r="E22" s="98">
        <f t="shared" si="0"/>
        <v>0.28743927950844966</v>
      </c>
      <c r="F22" s="98">
        <f t="shared" si="1"/>
        <v>1.4558214141079342</v>
      </c>
      <c r="G22" s="99">
        <f t="shared" si="2"/>
        <v>-1.9031200385566546E-2</v>
      </c>
      <c r="H22" s="100">
        <f t="shared" si="3"/>
        <v>0.14977480008927138</v>
      </c>
      <c r="I22" s="98">
        <f t="shared" si="4"/>
        <v>0.4427550023974805</v>
      </c>
      <c r="J22" s="99">
        <f t="shared" si="5"/>
        <v>-7.8805516757922273E-3</v>
      </c>
      <c r="K22" s="101">
        <f t="shared" si="6"/>
        <v>0.58464925081095964</v>
      </c>
    </row>
    <row r="23" spans="1:11">
      <c r="A23" s="86" t="s">
        <v>42</v>
      </c>
      <c r="B23" s="87">
        <f>SCC_A!B20</f>
        <v>3.0551420512966301E-2</v>
      </c>
      <c r="C23" s="88">
        <f>SCC_B!D22</f>
        <v>5.4604742337995248E-2</v>
      </c>
      <c r="D23" s="89">
        <f>SCC_C!D22</f>
        <v>3.4172729671655293E-2</v>
      </c>
      <c r="E23" s="90">
        <f t="shared" si="0"/>
        <v>-0.65694382354752578</v>
      </c>
      <c r="F23" s="90">
        <f t="shared" si="1"/>
        <v>0.86173171612693245</v>
      </c>
      <c r="G23" s="91">
        <f t="shared" si="2"/>
        <v>-1.0236762598360438</v>
      </c>
      <c r="H23" s="92">
        <f t="shared" si="3"/>
        <v>-0.34231100916331036</v>
      </c>
      <c r="I23" s="90">
        <f t="shared" si="4"/>
        <v>0.26207612028674143</v>
      </c>
      <c r="J23" s="91">
        <f t="shared" si="5"/>
        <v>-0.42388990192325704</v>
      </c>
      <c r="K23" s="93">
        <f t="shared" si="6"/>
        <v>-0.50412479079982597</v>
      </c>
    </row>
    <row r="24" spans="1:11">
      <c r="A24" s="94" t="s">
        <v>43</v>
      </c>
      <c r="B24" s="95">
        <f>SCC_A!B21</f>
        <v>2.04945531101197E-2</v>
      </c>
      <c r="C24" s="96">
        <f>SCC_B!D23</f>
        <v>4.3989967200463054E-2</v>
      </c>
      <c r="D24" s="97">
        <f>SCC_C!D23</f>
        <v>3.1191716509100263E-2</v>
      </c>
      <c r="E24" s="98">
        <f t="shared" si="0"/>
        <v>-1.0813892153139486</v>
      </c>
      <c r="F24" s="98">
        <f t="shared" si="1"/>
        <v>-0.45698975474910425</v>
      </c>
      <c r="G24" s="99">
        <f t="shared" si="2"/>
        <v>-1.1174214496479546</v>
      </c>
      <c r="H24" s="100">
        <f t="shared" si="3"/>
        <v>-0.56347501920863785</v>
      </c>
      <c r="I24" s="98">
        <f t="shared" si="4"/>
        <v>-0.13898304970568501</v>
      </c>
      <c r="J24" s="99">
        <f t="shared" si="5"/>
        <v>-0.46270846290220613</v>
      </c>
      <c r="K24" s="101">
        <f t="shared" si="6"/>
        <v>-1.165166531816529</v>
      </c>
    </row>
    <row r="25" spans="1:11">
      <c r="A25" s="86" t="s">
        <v>44</v>
      </c>
      <c r="B25" s="87">
        <f>SCC_A!B22</f>
        <v>3.9017108454664301E-2</v>
      </c>
      <c r="C25" s="88">
        <f>SCC_B!D24</f>
        <v>4.4263846911400145E-2</v>
      </c>
      <c r="D25" s="89">
        <f>SCC_C!D24</f>
        <v>6.2646449553434985E-2</v>
      </c>
      <c r="E25" s="90">
        <f t="shared" si="0"/>
        <v>-0.29965341779262578</v>
      </c>
      <c r="F25" s="90">
        <f t="shared" si="1"/>
        <v>-0.42296444092281127</v>
      </c>
      <c r="G25" s="91">
        <f t="shared" si="2"/>
        <v>-0.12825107067626801</v>
      </c>
      <c r="H25" s="92">
        <f t="shared" si="3"/>
        <v>-0.1561391707588041</v>
      </c>
      <c r="I25" s="90">
        <f t="shared" si="4"/>
        <v>-0.12863502366434088</v>
      </c>
      <c r="J25" s="91">
        <f t="shared" si="5"/>
        <v>-5.3106959596018341E-2</v>
      </c>
      <c r="K25" s="93">
        <f t="shared" si="6"/>
        <v>-0.33788115401916335</v>
      </c>
    </row>
    <row r="26" spans="1:11">
      <c r="A26" s="94" t="s">
        <v>45</v>
      </c>
      <c r="B26" s="95">
        <f>SCC_A!B23</f>
        <v>2.8951184102497401E-2</v>
      </c>
      <c r="C26" s="96">
        <f>SCC_B!D25</f>
        <v>4.9144435285284498E-2</v>
      </c>
      <c r="D26" s="97">
        <f>SCC_C!D25</f>
        <v>5.6069810300379608E-2</v>
      </c>
      <c r="E26" s="98">
        <f t="shared" si="0"/>
        <v>-0.72448105387514405</v>
      </c>
      <c r="F26" s="98">
        <f t="shared" si="1"/>
        <v>0.18337310233725074</v>
      </c>
      <c r="G26" s="99">
        <f t="shared" si="2"/>
        <v>-0.33506944465946548</v>
      </c>
      <c r="H26" s="100">
        <f t="shared" si="3"/>
        <v>-0.3775023552736973</v>
      </c>
      <c r="I26" s="98">
        <f t="shared" si="4"/>
        <v>5.5768762279618127E-2</v>
      </c>
      <c r="J26" s="99">
        <f t="shared" si="5"/>
        <v>-0.1387475314284709</v>
      </c>
      <c r="K26" s="101">
        <f t="shared" si="6"/>
        <v>-0.46048112442255007</v>
      </c>
    </row>
    <row r="27" spans="1:11">
      <c r="A27" s="86" t="s">
        <v>46</v>
      </c>
      <c r="B27" s="87">
        <f>SCC_A!B24</f>
        <v>3.2516589119464999E-2</v>
      </c>
      <c r="C27" s="88">
        <f>SCC_B!D26</f>
        <v>3.8880587933039459E-2</v>
      </c>
      <c r="D27" s="89">
        <f>SCC_C!D26</f>
        <v>6.262000703139789E-2</v>
      </c>
      <c r="E27" s="90">
        <f t="shared" si="0"/>
        <v>-0.57400480032481527</v>
      </c>
      <c r="F27" s="90">
        <f t="shared" si="1"/>
        <v>-1.0917510243474009</v>
      </c>
      <c r="G27" s="91">
        <f t="shared" si="2"/>
        <v>-0.12908261992221248</v>
      </c>
      <c r="H27" s="92">
        <f t="shared" si="3"/>
        <v>-0.29909431433988859</v>
      </c>
      <c r="I27" s="90">
        <f t="shared" si="4"/>
        <v>-0.33203126614165035</v>
      </c>
      <c r="J27" s="91">
        <f t="shared" si="5"/>
        <v>-5.3451292411125548E-2</v>
      </c>
      <c r="K27" s="93">
        <f t="shared" si="6"/>
        <v>-0.68457687289266456</v>
      </c>
    </row>
    <row r="28" spans="1:11">
      <c r="A28" s="94" t="s">
        <v>47</v>
      </c>
      <c r="B28" s="95">
        <f>SCC_A!B25</f>
        <v>2.9045768229661199E-2</v>
      </c>
      <c r="C28" s="96">
        <f>SCC_B!D27</f>
        <v>4.5097204014705697E-2</v>
      </c>
      <c r="D28" s="97">
        <f>SCC_C!D27</f>
        <v>4.6317165058661514E-2</v>
      </c>
      <c r="E28" s="98">
        <f t="shared" si="0"/>
        <v>-0.72048917496287357</v>
      </c>
      <c r="F28" s="98">
        <f t="shared" si="1"/>
        <v>-0.31943272302986053</v>
      </c>
      <c r="G28" s="99">
        <f t="shared" si="2"/>
        <v>-0.64176503085723868</v>
      </c>
      <c r="H28" s="100">
        <f t="shared" si="3"/>
        <v>-0.37542232338978659</v>
      </c>
      <c r="I28" s="98">
        <f t="shared" si="4"/>
        <v>-9.7148204223649379E-2</v>
      </c>
      <c r="J28" s="99">
        <f t="shared" si="5"/>
        <v>-0.26574584823469638</v>
      </c>
      <c r="K28" s="101">
        <f t="shared" si="6"/>
        <v>-0.73831637584813237</v>
      </c>
    </row>
    <row r="29" spans="1:11">
      <c r="A29" s="86" t="s">
        <v>48</v>
      </c>
      <c r="B29" s="87">
        <f>SCC_A!B26</f>
        <v>8.5186093050019104E-2</v>
      </c>
      <c r="C29" s="88">
        <f>SCC_B!D28</f>
        <v>5.680178880553953E-2</v>
      </c>
      <c r="D29" s="89">
        <f>SCC_C!D28</f>
        <v>5.158143392960185E-2</v>
      </c>
      <c r="E29" s="90">
        <f t="shared" si="0"/>
        <v>1.6488870142395791</v>
      </c>
      <c r="F29" s="90">
        <f t="shared" si="1"/>
        <v>1.1346807246291117</v>
      </c>
      <c r="G29" s="91">
        <f t="shared" si="2"/>
        <v>-0.47621732690001878</v>
      </c>
      <c r="H29" s="92">
        <f t="shared" si="3"/>
        <v>0.85917875716171477</v>
      </c>
      <c r="I29" s="90">
        <f t="shared" si="4"/>
        <v>0.34508735898858711</v>
      </c>
      <c r="J29" s="91">
        <f t="shared" si="5"/>
        <v>-0.19719487880488301</v>
      </c>
      <c r="K29" s="93">
        <f t="shared" si="6"/>
        <v>1.0070712373454189</v>
      </c>
    </row>
    <row r="30" spans="1:11">
      <c r="A30" s="94" t="s">
        <v>49</v>
      </c>
      <c r="B30" s="95">
        <f>SCC_A!B27</f>
        <v>7.50345520965984E-2</v>
      </c>
      <c r="C30" s="96">
        <f>SCC_B!D29</f>
        <v>4.5443119819250415E-2</v>
      </c>
      <c r="D30" s="97">
        <f>SCC_C!D29</f>
        <v>0.126654025819294</v>
      </c>
      <c r="E30" s="98">
        <f t="shared" si="0"/>
        <v>1.2204459694876182</v>
      </c>
      <c r="F30" s="98">
        <f t="shared" si="1"/>
        <v>-0.27645803984928674</v>
      </c>
      <c r="G30" s="99">
        <f t="shared" si="2"/>
        <v>1.8846224254274411</v>
      </c>
      <c r="H30" s="100">
        <f t="shared" si="3"/>
        <v>0.63593274869168182</v>
      </c>
      <c r="I30" s="98">
        <f t="shared" si="4"/>
        <v>-8.4078430850172095E-2</v>
      </c>
      <c r="J30" s="99">
        <f t="shared" si="5"/>
        <v>0.78039556686091316</v>
      </c>
      <c r="K30" s="101">
        <f t="shared" si="6"/>
        <v>1.3322498847024229</v>
      </c>
    </row>
    <row r="31" spans="1:11">
      <c r="A31" s="86" t="s">
        <v>50</v>
      </c>
      <c r="B31" s="87">
        <f>SCC_A!B28</f>
        <v>2.47965770930746E-2</v>
      </c>
      <c r="C31" s="88">
        <f>SCC_B!D30</f>
        <v>4.3025184589155163E-2</v>
      </c>
      <c r="D31" s="89">
        <f>SCC_C!D30</f>
        <v>8.0830098832281913E-2</v>
      </c>
      <c r="E31" s="90">
        <f t="shared" si="0"/>
        <v>-0.89982430233548016</v>
      </c>
      <c r="F31" s="90">
        <f t="shared" si="1"/>
        <v>-0.57684905725669877</v>
      </c>
      <c r="G31" s="91">
        <f t="shared" si="2"/>
        <v>0.44357788819276373</v>
      </c>
      <c r="H31" s="92">
        <f t="shared" si="3"/>
        <v>-0.46886773870375936</v>
      </c>
      <c r="I31" s="90">
        <f t="shared" si="4"/>
        <v>-0.17543553299439138</v>
      </c>
      <c r="J31" s="91">
        <f t="shared" si="5"/>
        <v>0.18367934756196402</v>
      </c>
      <c r="K31" s="93">
        <f t="shared" si="6"/>
        <v>-0.46062392413618669</v>
      </c>
    </row>
    <row r="32" spans="1:11">
      <c r="A32" s="94" t="s">
        <v>51</v>
      </c>
      <c r="B32" s="95">
        <f>SCC_A!B29</f>
        <v>8.0050716444698897E-2</v>
      </c>
      <c r="C32" s="96">
        <f>SCC_B!D31</f>
        <v>5.6615805855233903E-2</v>
      </c>
      <c r="D32" s="97">
        <f>SCC_C!D31</f>
        <v>8.6371720764784346E-2</v>
      </c>
      <c r="E32" s="98">
        <f t="shared" si="0"/>
        <v>1.4321508430441332</v>
      </c>
      <c r="F32" s="98">
        <f t="shared" si="1"/>
        <v>1.1115752224769557</v>
      </c>
      <c r="G32" s="99">
        <f t="shared" si="2"/>
        <v>0.61784763193419179</v>
      </c>
      <c r="H32" s="100">
        <f t="shared" si="3"/>
        <v>0.74624493416986526</v>
      </c>
      <c r="I32" s="98">
        <f t="shared" si="4"/>
        <v>0.33806034553650011</v>
      </c>
      <c r="J32" s="99">
        <f t="shared" si="5"/>
        <v>0.25584199065635072</v>
      </c>
      <c r="K32" s="101">
        <f t="shared" si="6"/>
        <v>1.340147270362716</v>
      </c>
    </row>
    <row r="33" spans="1:11">
      <c r="A33" s="86" t="s">
        <v>52</v>
      </c>
      <c r="B33" s="87">
        <f>SCC_A!B30</f>
        <v>0.104511420834326</v>
      </c>
      <c r="C33" s="88">
        <f>SCC_B!D32</f>
        <v>4.3776591213747405E-2</v>
      </c>
      <c r="D33" s="89">
        <f>SCC_C!D32</f>
        <v>0.17375466817303512</v>
      </c>
      <c r="E33" s="90">
        <f t="shared" si="0"/>
        <v>2.4645034476533221</v>
      </c>
      <c r="F33" s="90">
        <f t="shared" si="1"/>
        <v>-0.48349841757101908</v>
      </c>
      <c r="G33" s="91">
        <f t="shared" si="2"/>
        <v>3.3658163742424465</v>
      </c>
      <c r="H33" s="92">
        <f t="shared" si="3"/>
        <v>1.2841686488458708</v>
      </c>
      <c r="I33" s="90">
        <f t="shared" si="4"/>
        <v>-0.14704505714528759</v>
      </c>
      <c r="J33" s="91">
        <f t="shared" si="5"/>
        <v>1.3937370912536695</v>
      </c>
      <c r="K33" s="93">
        <f t="shared" si="6"/>
        <v>2.5308606829542528</v>
      </c>
    </row>
    <row r="34" spans="1:11" s="102" customFormat="1" ht="13.5" customHeight="1">
      <c r="A34" s="103" t="s">
        <v>53</v>
      </c>
      <c r="B34" s="104">
        <f>SCC_A!B31</f>
        <v>5.5425485471513901E-2</v>
      </c>
      <c r="C34" s="105">
        <f>SCC_B!D33</f>
        <v>5.3178081407006389E-2</v>
      </c>
      <c r="D34" s="106">
        <f>SCC_C!D33</f>
        <v>3.9629343186961132E-2</v>
      </c>
      <c r="E34" s="107">
        <f t="shared" si="0"/>
        <v>0.39285447081656522</v>
      </c>
      <c r="F34" s="107">
        <f t="shared" si="1"/>
        <v>0.68449118328674274</v>
      </c>
      <c r="G34" s="108">
        <f t="shared" si="2"/>
        <v>-0.85207981197462268</v>
      </c>
      <c r="H34" s="109">
        <f t="shared" si="3"/>
        <v>0.20470305913426101</v>
      </c>
      <c r="I34" s="107">
        <f t="shared" si="4"/>
        <v>0.20817243966896828</v>
      </c>
      <c r="J34" s="108">
        <f t="shared" si="5"/>
        <v>-0.35283423295032695</v>
      </c>
      <c r="K34" s="110">
        <f t="shared" si="6"/>
        <v>6.0041265852902315E-2</v>
      </c>
    </row>
    <row r="35" spans="1:11" ht="13.5" customHeight="1">
      <c r="A35" s="111"/>
      <c r="B35" s="112"/>
      <c r="C35" s="112"/>
      <c r="D35" s="112"/>
      <c r="E35" s="90"/>
      <c r="F35" s="90"/>
      <c r="G35" s="90"/>
      <c r="H35" s="90"/>
      <c r="I35" s="90"/>
      <c r="J35" s="90"/>
      <c r="K35" s="90"/>
    </row>
    <row r="36" spans="1:11">
      <c r="A36" s="113" t="s">
        <v>89</v>
      </c>
      <c r="B36" s="114">
        <f t="shared" ref="B36:K36" si="7">AVERAGE(B9:B34)</f>
        <v>4.6117137688127238E-2</v>
      </c>
      <c r="C36" s="115">
        <f t="shared" si="7"/>
        <v>4.7668411507277346E-2</v>
      </c>
      <c r="D36" s="116">
        <f t="shared" si="7"/>
        <v>6.6724718855196583E-2</v>
      </c>
      <c r="E36" s="117">
        <f t="shared" si="7"/>
        <v>-4.7397982974381682E-16</v>
      </c>
      <c r="F36" s="118">
        <f t="shared" si="7"/>
        <v>-7.0456461178134931E-16</v>
      </c>
      <c r="G36" s="119">
        <f t="shared" si="7"/>
        <v>-2.8182584471253972E-16</v>
      </c>
      <c r="H36" s="117">
        <f t="shared" si="7"/>
        <v>-2.092343392562795E-16</v>
      </c>
      <c r="I36" s="118">
        <f t="shared" si="7"/>
        <v>-2.0816681711721685E-16</v>
      </c>
      <c r="J36" s="119">
        <f t="shared" si="7"/>
        <v>-1.0461716962813975E-16</v>
      </c>
      <c r="K36" s="120">
        <f t="shared" si="7"/>
        <v>-5.145456710281976E-16</v>
      </c>
    </row>
    <row r="37" spans="1:11" ht="13.5" customHeight="1">
      <c r="A37" s="5" t="s">
        <v>90</v>
      </c>
      <c r="B37" s="121">
        <f t="shared" ref="B37:K37" si="8">STDEV(B9:B34)</f>
        <v>2.3694137332938719E-2</v>
      </c>
      <c r="C37" s="122">
        <f t="shared" si="8"/>
        <v>8.0492927217456454E-3</v>
      </c>
      <c r="D37" s="123">
        <f t="shared" si="8"/>
        <v>3.1799105303814461E-2</v>
      </c>
      <c r="E37" s="117">
        <f t="shared" si="8"/>
        <v>1.0000000000000007</v>
      </c>
      <c r="F37" s="118">
        <f t="shared" si="8"/>
        <v>1.0000000000000036</v>
      </c>
      <c r="G37" s="119">
        <f t="shared" si="8"/>
        <v>1.0000000000000004</v>
      </c>
      <c r="H37" s="117">
        <f t="shared" si="8"/>
        <v>0.5210658764014493</v>
      </c>
      <c r="I37" s="118">
        <f t="shared" si="8"/>
        <v>0.30412727694954511</v>
      </c>
      <c r="J37" s="119">
        <f t="shared" si="8"/>
        <v>0.41408589663996809</v>
      </c>
      <c r="K37" s="120">
        <f t="shared" si="8"/>
        <v>1.0000000000000011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24" customWidth="1"/>
    <col min="2" max="2" width="15.28515625" style="13" customWidth="1"/>
    <col min="3" max="3" width="20" style="13" customWidth="1"/>
    <col min="4" max="4" width="16.5703125" style="13" customWidth="1"/>
    <col min="5" max="16384" width="16.5703125" style="13"/>
  </cols>
  <sheetData>
    <row r="1" spans="1:7" ht="21" customHeight="1">
      <c r="B1" s="175" t="str">
        <f>"Payments SCC AC "&amp;Info!C27</f>
        <v>Payments SCC AC 2011</v>
      </c>
      <c r="C1" s="175"/>
      <c r="D1" s="175"/>
      <c r="E1" s="175"/>
      <c r="F1" s="126"/>
      <c r="G1" s="126"/>
    </row>
    <row r="2" spans="1:7" ht="21" customHeight="1">
      <c r="A2" s="127"/>
      <c r="B2" s="125"/>
      <c r="C2" s="125"/>
      <c r="D2" s="125"/>
      <c r="E2" s="176" t="s">
        <v>91</v>
      </c>
      <c r="F2" s="177"/>
      <c r="G2" s="128">
        <v>234903204.547757</v>
      </c>
    </row>
    <row r="3" spans="1:7" ht="20.25" customHeight="1">
      <c r="A3" s="127"/>
      <c r="B3" s="125"/>
      <c r="C3" s="125"/>
      <c r="D3" s="125"/>
      <c r="E3" s="125"/>
      <c r="F3" s="125"/>
      <c r="G3" s="15" t="str">
        <f>Info!$C$25</f>
        <v>FA_2011_20120427</v>
      </c>
    </row>
    <row r="4" spans="1:7" s="1" customFormat="1">
      <c r="A4" s="112"/>
      <c r="B4" s="129" t="s">
        <v>55</v>
      </c>
      <c r="C4" s="81" t="s">
        <v>57</v>
      </c>
      <c r="D4" s="81" t="s">
        <v>58</v>
      </c>
      <c r="E4" s="81" t="s">
        <v>67</v>
      </c>
      <c r="F4" s="81" t="s">
        <v>68</v>
      </c>
      <c r="G4" s="130" t="s">
        <v>69</v>
      </c>
    </row>
    <row r="5" spans="1:7" s="1" customFormat="1">
      <c r="A5" s="112"/>
      <c r="B5" s="131" t="s">
        <v>59</v>
      </c>
      <c r="C5" s="132"/>
      <c r="D5" s="132"/>
      <c r="E5" s="133" t="s">
        <v>92</v>
      </c>
      <c r="F5" s="133" t="s">
        <v>93</v>
      </c>
      <c r="G5" s="134" t="s">
        <v>94</v>
      </c>
    </row>
    <row r="6" spans="1:7" ht="25.5" customHeight="1">
      <c r="A6" s="112"/>
      <c r="B6" s="135" t="s">
        <v>25</v>
      </c>
      <c r="C6" s="78" t="s">
        <v>61</v>
      </c>
      <c r="D6" s="78" t="s">
        <v>95</v>
      </c>
      <c r="E6" s="78" t="s">
        <v>96</v>
      </c>
      <c r="F6" s="78" t="s">
        <v>97</v>
      </c>
      <c r="G6" s="17" t="s">
        <v>98</v>
      </c>
    </row>
    <row r="7" spans="1:7">
      <c r="B7" s="136" t="s">
        <v>28</v>
      </c>
      <c r="C7" s="137">
        <f>SCC_B!B8</f>
        <v>1332727</v>
      </c>
      <c r="D7" s="138">
        <f>ROUND(Index!K9,3)</f>
        <v>0.21199999999999999</v>
      </c>
      <c r="E7" s="139">
        <f t="shared" ref="E7:E32" si="0">D7-D$35</f>
        <v>1.4869999999999999</v>
      </c>
      <c r="F7" s="137">
        <f t="shared" ref="F7:F32" si="1">IF(E7&gt;E$36,C7*(E7-E$36),0)</f>
        <v>282589.38273076934</v>
      </c>
      <c r="G7" s="140">
        <f t="shared" ref="G7:G32" si="2">F7/F$34*G$2</f>
        <v>17334754.875555027</v>
      </c>
    </row>
    <row r="8" spans="1:7">
      <c r="B8" s="141" t="s">
        <v>29</v>
      </c>
      <c r="C8" s="142">
        <f>SCC_B!B9</f>
        <v>969299</v>
      </c>
      <c r="D8" s="143">
        <f>ROUND(Index!K10,3)</f>
        <v>0.45500000000000002</v>
      </c>
      <c r="E8" s="144">
        <f t="shared" si="0"/>
        <v>1.73</v>
      </c>
      <c r="F8" s="142">
        <f t="shared" si="1"/>
        <v>441068.32573076943</v>
      </c>
      <c r="G8" s="145">
        <f t="shared" si="2"/>
        <v>27056258.221840989</v>
      </c>
    </row>
    <row r="9" spans="1:7">
      <c r="B9" s="146" t="s">
        <v>30</v>
      </c>
      <c r="C9" s="147">
        <f>SCC_B!B10</f>
        <v>368742</v>
      </c>
      <c r="D9" s="148">
        <f>ROUND(Index!K11,3)</f>
        <v>-0.373</v>
      </c>
      <c r="E9" s="149">
        <f t="shared" si="0"/>
        <v>0.90199999999999991</v>
      </c>
      <c r="F9" s="147">
        <f t="shared" si="1"/>
        <v>0</v>
      </c>
      <c r="G9" s="150">
        <f t="shared" si="2"/>
        <v>0</v>
      </c>
    </row>
    <row r="10" spans="1:7">
      <c r="B10" s="141" t="s">
        <v>31</v>
      </c>
      <c r="C10" s="142">
        <f>SCC_B!B11</f>
        <v>35162</v>
      </c>
      <c r="D10" s="143">
        <f>ROUND(Index!K12,3)</f>
        <v>-0.8</v>
      </c>
      <c r="E10" s="144">
        <f t="shared" si="0"/>
        <v>0.47499999999999987</v>
      </c>
      <c r="F10" s="142">
        <f t="shared" si="1"/>
        <v>0</v>
      </c>
      <c r="G10" s="145">
        <f t="shared" si="2"/>
        <v>0</v>
      </c>
    </row>
    <row r="11" spans="1:7">
      <c r="B11" s="146" t="s">
        <v>32</v>
      </c>
      <c r="C11" s="147">
        <f>SCC_B!B12</f>
        <v>143719</v>
      </c>
      <c r="D11" s="148">
        <f>ROUND(Index!K13,3)</f>
        <v>-0.91700000000000004</v>
      </c>
      <c r="E11" s="149">
        <f t="shared" si="0"/>
        <v>0.35799999999999987</v>
      </c>
      <c r="F11" s="147">
        <f t="shared" si="1"/>
        <v>0</v>
      </c>
      <c r="G11" s="150">
        <f t="shared" si="2"/>
        <v>0</v>
      </c>
    </row>
    <row r="12" spans="1:7">
      <c r="B12" s="141" t="s">
        <v>33</v>
      </c>
      <c r="C12" s="142">
        <f>SCC_B!B13</f>
        <v>34429</v>
      </c>
      <c r="D12" s="143">
        <f>ROUND(Index!K14,3)</f>
        <v>-0.879</v>
      </c>
      <c r="E12" s="144">
        <f t="shared" si="0"/>
        <v>0.39599999999999991</v>
      </c>
      <c r="F12" s="142">
        <f t="shared" si="1"/>
        <v>0</v>
      </c>
      <c r="G12" s="145">
        <f t="shared" si="2"/>
        <v>0</v>
      </c>
    </row>
    <row r="13" spans="1:7">
      <c r="B13" s="146" t="s">
        <v>34</v>
      </c>
      <c r="C13" s="147">
        <f>SCC_B!B14</f>
        <v>40737</v>
      </c>
      <c r="D13" s="148">
        <f>ROUND(Index!K15,3)</f>
        <v>-1.2749999999999999</v>
      </c>
      <c r="E13" s="149">
        <f t="shared" si="0"/>
        <v>0</v>
      </c>
      <c r="F13" s="147">
        <f t="shared" si="1"/>
        <v>0</v>
      </c>
      <c r="G13" s="150">
        <f t="shared" si="2"/>
        <v>0</v>
      </c>
    </row>
    <row r="14" spans="1:7">
      <c r="B14" s="141" t="s">
        <v>35</v>
      </c>
      <c r="C14" s="142">
        <f>SCC_B!B15</f>
        <v>38370</v>
      </c>
      <c r="D14" s="143">
        <f>ROUND(Index!K16,3)</f>
        <v>-4.9000000000000002E-2</v>
      </c>
      <c r="E14" s="144">
        <f t="shared" si="0"/>
        <v>1.226</v>
      </c>
      <c r="F14" s="142">
        <f t="shared" si="1"/>
        <v>0</v>
      </c>
      <c r="G14" s="145">
        <f t="shared" si="2"/>
        <v>0</v>
      </c>
    </row>
    <row r="15" spans="1:7">
      <c r="B15" s="146" t="s">
        <v>36</v>
      </c>
      <c r="C15" s="147">
        <f>SCC_B!B16</f>
        <v>110384</v>
      </c>
      <c r="D15" s="148">
        <f>ROUND(Index!K17,3)</f>
        <v>-0.54600000000000004</v>
      </c>
      <c r="E15" s="149">
        <f t="shared" si="0"/>
        <v>0.72899999999999987</v>
      </c>
      <c r="F15" s="147">
        <f t="shared" si="1"/>
        <v>0</v>
      </c>
      <c r="G15" s="150">
        <f t="shared" si="2"/>
        <v>0</v>
      </c>
    </row>
    <row r="16" spans="1:7">
      <c r="B16" s="141" t="s">
        <v>37</v>
      </c>
      <c r="C16" s="142">
        <f>SCC_B!B17</f>
        <v>268537</v>
      </c>
      <c r="D16" s="143">
        <f>ROUND(Index!K18,3)</f>
        <v>-0.2</v>
      </c>
      <c r="E16" s="144">
        <f t="shared" si="0"/>
        <v>1.075</v>
      </c>
      <c r="F16" s="142">
        <f t="shared" si="1"/>
        <v>0</v>
      </c>
      <c r="G16" s="145">
        <f t="shared" si="2"/>
        <v>0</v>
      </c>
    </row>
    <row r="17" spans="2:7">
      <c r="B17" s="146" t="s">
        <v>38</v>
      </c>
      <c r="C17" s="147">
        <f>SCC_B!B18</f>
        <v>251830</v>
      </c>
      <c r="D17" s="148">
        <f>ROUND(Index!K19,3)</f>
        <v>-0.23899999999999999</v>
      </c>
      <c r="E17" s="149">
        <f t="shared" si="0"/>
        <v>1.036</v>
      </c>
      <c r="F17" s="147">
        <f t="shared" si="1"/>
        <v>0</v>
      </c>
      <c r="G17" s="150">
        <f t="shared" si="2"/>
        <v>0</v>
      </c>
    </row>
    <row r="18" spans="2:7">
      <c r="B18" s="141" t="s">
        <v>39</v>
      </c>
      <c r="C18" s="142">
        <f>SCC_B!B19</f>
        <v>186672</v>
      </c>
      <c r="D18" s="143">
        <f>ROUND(Index!K20,3)</f>
        <v>2.3969999999999998</v>
      </c>
      <c r="E18" s="144">
        <f t="shared" si="0"/>
        <v>3.6719999999999997</v>
      </c>
      <c r="F18" s="142">
        <f t="shared" si="1"/>
        <v>447459.96369230771</v>
      </c>
      <c r="G18" s="145">
        <f t="shared" si="2"/>
        <v>27448337.627818238</v>
      </c>
    </row>
    <row r="19" spans="2:7">
      <c r="B19" s="146" t="s">
        <v>40</v>
      </c>
      <c r="C19" s="147">
        <f>SCC_B!B20</f>
        <v>271214</v>
      </c>
      <c r="D19" s="148">
        <f>ROUND(Index!K21,3)</f>
        <v>-0.29099999999999998</v>
      </c>
      <c r="E19" s="149">
        <f t="shared" si="0"/>
        <v>0.98399999999999999</v>
      </c>
      <c r="F19" s="147">
        <f t="shared" si="1"/>
        <v>0</v>
      </c>
      <c r="G19" s="150">
        <f t="shared" si="2"/>
        <v>0</v>
      </c>
    </row>
    <row r="20" spans="2:7">
      <c r="B20" s="141" t="s">
        <v>41</v>
      </c>
      <c r="C20" s="142">
        <f>SCC_B!B21</f>
        <v>75303</v>
      </c>
      <c r="D20" s="143">
        <f>ROUND(Index!K22,3)</f>
        <v>0.58499999999999996</v>
      </c>
      <c r="E20" s="144">
        <f t="shared" si="0"/>
        <v>1.8599999999999999</v>
      </c>
      <c r="F20" s="142">
        <f t="shared" si="1"/>
        <v>44055.151269230773</v>
      </c>
      <c r="G20" s="145">
        <f t="shared" si="2"/>
        <v>2702455.5589379529</v>
      </c>
    </row>
    <row r="21" spans="2:7">
      <c r="B21" s="146" t="s">
        <v>42</v>
      </c>
      <c r="C21" s="147">
        <f>SCC_B!B22</f>
        <v>53054</v>
      </c>
      <c r="D21" s="148">
        <f>ROUND(Index!K23,3)</f>
        <v>-0.504</v>
      </c>
      <c r="E21" s="149">
        <f t="shared" si="0"/>
        <v>0.77099999999999991</v>
      </c>
      <c r="F21" s="147">
        <f t="shared" si="1"/>
        <v>0</v>
      </c>
      <c r="G21" s="150">
        <f t="shared" si="2"/>
        <v>0</v>
      </c>
    </row>
    <row r="22" spans="2:7">
      <c r="B22" s="141" t="s">
        <v>43</v>
      </c>
      <c r="C22" s="142">
        <f>SCC_B!B23</f>
        <v>15549</v>
      </c>
      <c r="D22" s="143">
        <f>ROUND(Index!K24,3)</f>
        <v>-1.165</v>
      </c>
      <c r="E22" s="144">
        <f t="shared" si="0"/>
        <v>0.10999999999999988</v>
      </c>
      <c r="F22" s="142">
        <f t="shared" si="1"/>
        <v>0</v>
      </c>
      <c r="G22" s="145">
        <f t="shared" si="2"/>
        <v>0</v>
      </c>
    </row>
    <row r="23" spans="2:7">
      <c r="B23" s="146" t="s">
        <v>44</v>
      </c>
      <c r="C23" s="147">
        <f>SCC_B!B24</f>
        <v>471152</v>
      </c>
      <c r="D23" s="148">
        <f>ROUND(Index!K25,3)</f>
        <v>-0.33800000000000002</v>
      </c>
      <c r="E23" s="149">
        <f t="shared" si="0"/>
        <v>0.93699999999999983</v>
      </c>
      <c r="F23" s="147">
        <f t="shared" si="1"/>
        <v>0</v>
      </c>
      <c r="G23" s="150">
        <f t="shared" si="2"/>
        <v>0</v>
      </c>
    </row>
    <row r="24" spans="2:7">
      <c r="B24" s="141" t="s">
        <v>45</v>
      </c>
      <c r="C24" s="142">
        <f>SCC_B!B25</f>
        <v>190459</v>
      </c>
      <c r="D24" s="143">
        <f>ROUND(Index!K26,3)</f>
        <v>-0.46</v>
      </c>
      <c r="E24" s="144">
        <f t="shared" si="0"/>
        <v>0.81499999999999995</v>
      </c>
      <c r="F24" s="142">
        <f t="shared" si="1"/>
        <v>0</v>
      </c>
      <c r="G24" s="145">
        <f t="shared" si="2"/>
        <v>0</v>
      </c>
    </row>
    <row r="25" spans="2:7">
      <c r="B25" s="146" t="s">
        <v>46</v>
      </c>
      <c r="C25" s="147">
        <f>SCC_B!B26</f>
        <v>591632</v>
      </c>
      <c r="D25" s="148">
        <f>ROUND(Index!K27,3)</f>
        <v>-0.68500000000000005</v>
      </c>
      <c r="E25" s="149">
        <f t="shared" si="0"/>
        <v>0.58999999999999986</v>
      </c>
      <c r="F25" s="147">
        <f t="shared" si="1"/>
        <v>0</v>
      </c>
      <c r="G25" s="150">
        <f t="shared" si="2"/>
        <v>0</v>
      </c>
    </row>
    <row r="26" spans="2:7">
      <c r="B26" s="141" t="s">
        <v>47</v>
      </c>
      <c r="C26" s="142">
        <f>SCC_B!B27</f>
        <v>241811</v>
      </c>
      <c r="D26" s="143">
        <f>ROUND(Index!K28,3)</f>
        <v>-0.73799999999999999</v>
      </c>
      <c r="E26" s="144">
        <f t="shared" si="0"/>
        <v>0.53699999999999992</v>
      </c>
      <c r="F26" s="142">
        <f t="shared" si="1"/>
        <v>0</v>
      </c>
      <c r="G26" s="145">
        <f t="shared" si="2"/>
        <v>0</v>
      </c>
    </row>
    <row r="27" spans="2:7">
      <c r="B27" s="146" t="s">
        <v>48</v>
      </c>
      <c r="C27" s="147">
        <f>SCC_B!B28</f>
        <v>332736</v>
      </c>
      <c r="D27" s="148">
        <f>ROUND(Index!K29,3)</f>
        <v>1.0069999999999999</v>
      </c>
      <c r="E27" s="149">
        <f t="shared" si="0"/>
        <v>2.282</v>
      </c>
      <c r="F27" s="147">
        <f t="shared" si="1"/>
        <v>335077.94953846163</v>
      </c>
      <c r="G27" s="150">
        <f t="shared" si="2"/>
        <v>20554537.694668949</v>
      </c>
    </row>
    <row r="28" spans="2:7">
      <c r="B28" s="141" t="s">
        <v>49</v>
      </c>
      <c r="C28" s="142">
        <f>SCC_B!B29</f>
        <v>688245</v>
      </c>
      <c r="D28" s="143">
        <f>ROUND(Index!K30,3)</f>
        <v>1.3320000000000001</v>
      </c>
      <c r="E28" s="144">
        <f t="shared" si="0"/>
        <v>2.6070000000000002</v>
      </c>
      <c r="F28" s="142">
        <f t="shared" si="1"/>
        <v>916768.81096153869</v>
      </c>
      <c r="G28" s="145">
        <f t="shared" si="2"/>
        <v>56236941.607650653</v>
      </c>
    </row>
    <row r="29" spans="2:7">
      <c r="B29" s="146" t="s">
        <v>50</v>
      </c>
      <c r="C29" s="147">
        <f>SCC_B!B30</f>
        <v>303241</v>
      </c>
      <c r="D29" s="148">
        <f>ROUND(Index!K31,3)</f>
        <v>-0.46100000000000002</v>
      </c>
      <c r="E29" s="149">
        <f t="shared" si="0"/>
        <v>0.81399999999999983</v>
      </c>
      <c r="F29" s="147">
        <f t="shared" si="1"/>
        <v>0</v>
      </c>
      <c r="G29" s="150">
        <f t="shared" si="2"/>
        <v>0</v>
      </c>
    </row>
    <row r="30" spans="2:7">
      <c r="B30" s="141" t="s">
        <v>51</v>
      </c>
      <c r="C30" s="142">
        <f>SCC_B!B31</f>
        <v>170924</v>
      </c>
      <c r="D30" s="143">
        <f>ROUND(Index!K32,3)</f>
        <v>1.34</v>
      </c>
      <c r="E30" s="144">
        <f t="shared" si="0"/>
        <v>2.6150000000000002</v>
      </c>
      <c r="F30" s="142">
        <f t="shared" si="1"/>
        <v>229044.73400000008</v>
      </c>
      <c r="G30" s="145">
        <f t="shared" si="2"/>
        <v>14050189.292530665</v>
      </c>
    </row>
    <row r="31" spans="2:7">
      <c r="B31" s="146" t="s">
        <v>52</v>
      </c>
      <c r="C31" s="147">
        <f>SCC_B!B32</f>
        <v>446106</v>
      </c>
      <c r="D31" s="148">
        <f>ROUND(Index!K33,3)</f>
        <v>2.5310000000000001</v>
      </c>
      <c r="E31" s="149">
        <f t="shared" si="0"/>
        <v>3.806</v>
      </c>
      <c r="F31" s="147">
        <f t="shared" si="1"/>
        <v>1129111.4439230771</v>
      </c>
      <c r="G31" s="150">
        <f t="shared" si="2"/>
        <v>69262581.341345534</v>
      </c>
    </row>
    <row r="32" spans="2:7">
      <c r="B32" s="141" t="s">
        <v>53</v>
      </c>
      <c r="C32" s="151">
        <f>SCC_B!B33</f>
        <v>69822</v>
      </c>
      <c r="D32" s="152">
        <f>ROUND(Index!K34,3)</f>
        <v>0.06</v>
      </c>
      <c r="E32" s="153">
        <f t="shared" si="0"/>
        <v>1.335</v>
      </c>
      <c r="F32" s="142">
        <f t="shared" si="1"/>
        <v>4192.0054615384734</v>
      </c>
      <c r="G32" s="145">
        <f t="shared" si="2"/>
        <v>257148.32740899385</v>
      </c>
    </row>
    <row r="33" spans="2:7" ht="7.5" customHeight="1">
      <c r="B33" s="136"/>
      <c r="C33" s="154"/>
      <c r="D33" s="154"/>
      <c r="E33" s="139"/>
      <c r="F33" s="137"/>
      <c r="G33" s="155"/>
    </row>
    <row r="34" spans="2:7">
      <c r="B34" s="156" t="s">
        <v>64</v>
      </c>
      <c r="C34" s="157">
        <f>SUM(C7:C32)</f>
        <v>7701856</v>
      </c>
      <c r="D34" s="158"/>
      <c r="E34" s="158"/>
      <c r="F34" s="157">
        <f>SUM(F7:F32)</f>
        <v>3829367.7673076931</v>
      </c>
      <c r="G34" s="145">
        <f>SUM(G7:G32)</f>
        <v>234903204.547757</v>
      </c>
    </row>
    <row r="35" spans="2:7" ht="14.25" customHeight="1">
      <c r="B35" s="146" t="s">
        <v>99</v>
      </c>
      <c r="C35" s="124"/>
      <c r="D35" s="149">
        <f>MIN(D7:D32)</f>
        <v>-1.2749999999999999</v>
      </c>
      <c r="E35" s="149">
        <f>MIN(E7:E32)</f>
        <v>0</v>
      </c>
      <c r="F35" s="124"/>
      <c r="G35" s="159"/>
    </row>
    <row r="36" spans="2:7" ht="15" customHeight="1">
      <c r="B36" s="160" t="s">
        <v>100</v>
      </c>
      <c r="C36" s="161"/>
      <c r="D36" s="153">
        <f>AVERAGE(D7:D32)</f>
        <v>-3.8461538461553438E-5</v>
      </c>
      <c r="E36" s="153">
        <f>AVERAGE(E7:E32)</f>
        <v>1.2749615384615383</v>
      </c>
      <c r="F36" s="161"/>
      <c r="G36" s="162"/>
    </row>
  </sheetData>
  <mergeCells count="2">
    <mergeCell ref="B1:E1"/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SCC_A</vt:lpstr>
      <vt:lpstr>SCC_B</vt:lpstr>
      <vt:lpstr>SCC_C</vt:lpstr>
      <vt:lpstr>Index</vt:lpstr>
      <vt:lpstr>SCC_AC_Total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2011-12-23T16:54:24Z</cp:lastPrinted>
  <dcterms:created xsi:type="dcterms:W3CDTF">2006-05-21T10:23:50Z</dcterms:created>
  <dcterms:modified xsi:type="dcterms:W3CDTF">2012-05-21T08:57:57Z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