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J31"/>
  <c r="J30"/>
  <c r="J29"/>
  <c r="J28"/>
  <c r="J27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B1"/>
  <c r="A4" i="1"/>
  <c r="E1" i="6" s="1"/>
  <c r="A3" i="1"/>
  <c r="C8" i="8" l="1"/>
  <c r="C10"/>
  <c r="C12"/>
  <c r="E7" i="7"/>
  <c r="D35" i="4"/>
  <c r="E9" i="8"/>
  <c r="E11"/>
  <c r="E13"/>
  <c r="E15"/>
  <c r="E17"/>
  <c r="E19"/>
  <c r="E21"/>
  <c r="E23"/>
  <c r="E25"/>
  <c r="E27"/>
  <c r="E29"/>
  <c r="E31"/>
  <c r="C7"/>
  <c r="C9"/>
  <c r="C11"/>
  <c r="C13"/>
  <c r="E8"/>
  <c r="E10"/>
  <c r="E12"/>
  <c r="E14"/>
  <c r="E16"/>
  <c r="E18"/>
  <c r="E20"/>
  <c r="E22"/>
  <c r="E24"/>
  <c r="E26"/>
  <c r="E28"/>
  <c r="E30"/>
  <c r="E32"/>
  <c r="C14"/>
  <c r="C16"/>
  <c r="C18"/>
  <c r="C20"/>
  <c r="C22"/>
  <c r="C24"/>
  <c r="C26"/>
  <c r="C28" i="7"/>
  <c r="G28" i="6"/>
  <c r="H28" s="1"/>
  <c r="C30" i="7"/>
  <c r="G30" i="6"/>
  <c r="H30" s="1"/>
  <c r="C32" i="7"/>
  <c r="G32" i="6"/>
  <c r="H32" s="1"/>
  <c r="F7" i="8"/>
  <c r="F33" i="7"/>
  <c r="F33" i="8" s="1"/>
  <c r="J33" i="2"/>
  <c r="B2" i="3"/>
  <c r="A2" i="5"/>
  <c r="D35"/>
  <c r="I28" i="6"/>
  <c r="G28" i="7" s="1"/>
  <c r="I30" i="6"/>
  <c r="G30" i="7" s="1"/>
  <c r="I32" i="6"/>
  <c r="G32" i="7" s="1"/>
  <c r="A2" i="9"/>
  <c r="E1" i="8"/>
  <c r="C15"/>
  <c r="C17"/>
  <c r="C19"/>
  <c r="C21"/>
  <c r="C23"/>
  <c r="C25"/>
  <c r="C27"/>
  <c r="C29" i="7"/>
  <c r="G29" i="6"/>
  <c r="H29" s="1"/>
  <c r="I29" s="1"/>
  <c r="G29" i="7" s="1"/>
  <c r="C31"/>
  <c r="G31" i="6"/>
  <c r="H31" s="1"/>
  <c r="I31" s="1"/>
  <c r="G31" i="7" s="1"/>
  <c r="E1" i="2"/>
  <c r="A2" i="4"/>
  <c r="G7" i="6"/>
  <c r="G8"/>
  <c r="H8" s="1"/>
  <c r="I8" s="1"/>
  <c r="G8" i="7" s="1"/>
  <c r="H8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H12" s="1"/>
  <c r="G13" i="6"/>
  <c r="H13" s="1"/>
  <c r="I13" s="1"/>
  <c r="G13" i="7" s="1"/>
  <c r="G14" i="6"/>
  <c r="H14" s="1"/>
  <c r="I14" s="1"/>
  <c r="G14" i="7" s="1"/>
  <c r="H14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H18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H22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H26" s="1"/>
  <c r="G27" i="6"/>
  <c r="H27" s="1"/>
  <c r="I27" s="1"/>
  <c r="G27" i="7" s="1"/>
  <c r="D1"/>
  <c r="D33"/>
  <c r="D7" i="8"/>
  <c r="D9"/>
  <c r="D11"/>
  <c r="D13"/>
  <c r="D15"/>
  <c r="D17"/>
  <c r="D19"/>
  <c r="D21"/>
  <c r="D23"/>
  <c r="D25"/>
  <c r="D27"/>
  <c r="D29"/>
  <c r="D31"/>
  <c r="F25" i="9" l="1"/>
  <c r="H26" i="8"/>
  <c r="E25" i="9"/>
  <c r="D25"/>
  <c r="B25"/>
  <c r="C25"/>
  <c r="F21"/>
  <c r="H22" i="8"/>
  <c r="E21" i="9"/>
  <c r="D21"/>
  <c r="B21"/>
  <c r="C21"/>
  <c r="F17"/>
  <c r="H18" i="8"/>
  <c r="E17" i="9"/>
  <c r="D17"/>
  <c r="B17"/>
  <c r="C17"/>
  <c r="F11"/>
  <c r="H12" i="8"/>
  <c r="E11" i="9"/>
  <c r="C11"/>
  <c r="B11"/>
  <c r="D11"/>
  <c r="F7"/>
  <c r="H8" i="8"/>
  <c r="E7" i="9"/>
  <c r="C7"/>
  <c r="B7"/>
  <c r="D7"/>
  <c r="G31" i="8"/>
  <c r="G29"/>
  <c r="F13" i="9"/>
  <c r="H14" i="8"/>
  <c r="E13" i="9"/>
  <c r="D13"/>
  <c r="B13"/>
  <c r="C13"/>
  <c r="D33" i="8"/>
  <c r="G27"/>
  <c r="G25"/>
  <c r="G23"/>
  <c r="G21"/>
  <c r="G19"/>
  <c r="G17"/>
  <c r="G15"/>
  <c r="G13"/>
  <c r="G11"/>
  <c r="G9"/>
  <c r="G33" i="6"/>
  <c r="H33" s="1"/>
  <c r="H7"/>
  <c r="I7" s="1"/>
  <c r="G32" i="8"/>
  <c r="G30"/>
  <c r="G28"/>
  <c r="H27" i="7"/>
  <c r="H23"/>
  <c r="G22" i="9" s="1"/>
  <c r="H19" i="7"/>
  <c r="H15"/>
  <c r="G14" i="9" s="1"/>
  <c r="H11" i="7"/>
  <c r="G25" i="9"/>
  <c r="G26" i="8"/>
  <c r="G24"/>
  <c r="G21" i="9"/>
  <c r="G22" i="8"/>
  <c r="G20"/>
  <c r="G17" i="9"/>
  <c r="G18" i="8"/>
  <c r="G16"/>
  <c r="G13" i="9"/>
  <c r="G14" i="8"/>
  <c r="G11" i="9"/>
  <c r="G12" i="8"/>
  <c r="G10"/>
  <c r="G7" i="9"/>
  <c r="G8" i="8"/>
  <c r="C31"/>
  <c r="H31" i="7"/>
  <c r="G30" i="9" s="1"/>
  <c r="C29" i="8"/>
  <c r="H29" i="7"/>
  <c r="C32" i="8"/>
  <c r="H32" i="7"/>
  <c r="G31" i="9" s="1"/>
  <c r="C30" i="8"/>
  <c r="H30" i="7"/>
  <c r="C28" i="8"/>
  <c r="H28" i="7"/>
  <c r="G27" i="9" s="1"/>
  <c r="E33" i="7"/>
  <c r="E7" i="8"/>
  <c r="H25" i="7"/>
  <c r="G24" i="9" s="1"/>
  <c r="H21" i="7"/>
  <c r="H17"/>
  <c r="G16" i="9" s="1"/>
  <c r="H24" i="7"/>
  <c r="H20"/>
  <c r="H16"/>
  <c r="H13"/>
  <c r="G12" i="9" s="1"/>
  <c r="H9" i="7"/>
  <c r="C33"/>
  <c r="H10"/>
  <c r="F9" i="9" l="1"/>
  <c r="H10" i="8"/>
  <c r="E9" i="9"/>
  <c r="B9"/>
  <c r="D9"/>
  <c r="C9"/>
  <c r="E8"/>
  <c r="H9" i="8"/>
  <c r="F8" i="9"/>
  <c r="D8"/>
  <c r="B8"/>
  <c r="C8"/>
  <c r="F15"/>
  <c r="H16" i="8"/>
  <c r="E15" i="9"/>
  <c r="B15"/>
  <c r="C15"/>
  <c r="D15"/>
  <c r="F23"/>
  <c r="H24" i="8"/>
  <c r="E23" i="9"/>
  <c r="B23"/>
  <c r="C23"/>
  <c r="D23"/>
  <c r="E20"/>
  <c r="H21" i="8"/>
  <c r="F20" i="9"/>
  <c r="D20"/>
  <c r="B20"/>
  <c r="C20"/>
  <c r="E33" i="8"/>
  <c r="F29" i="9"/>
  <c r="H30" i="8"/>
  <c r="E29" i="9"/>
  <c r="D29"/>
  <c r="C29"/>
  <c r="E28"/>
  <c r="H29" i="8"/>
  <c r="F28" i="9"/>
  <c r="D28"/>
  <c r="C28"/>
  <c r="E10"/>
  <c r="H11" i="8"/>
  <c r="F10" i="9"/>
  <c r="D10"/>
  <c r="C10"/>
  <c r="B10"/>
  <c r="E18"/>
  <c r="H19" i="8"/>
  <c r="F18" i="9"/>
  <c r="D18"/>
  <c r="C18"/>
  <c r="B18"/>
  <c r="E26"/>
  <c r="H27" i="8"/>
  <c r="F26" i="9"/>
  <c r="D26"/>
  <c r="C26"/>
  <c r="B26"/>
  <c r="B29"/>
  <c r="B28"/>
  <c r="G29"/>
  <c r="G8"/>
  <c r="G10"/>
  <c r="G18"/>
  <c r="G20"/>
  <c r="G26"/>
  <c r="H13"/>
  <c r="G28"/>
  <c r="H7"/>
  <c r="H11"/>
  <c r="H17"/>
  <c r="H21"/>
  <c r="H25"/>
  <c r="C33" i="8"/>
  <c r="E12" i="9"/>
  <c r="H13" i="8"/>
  <c r="F12" i="9"/>
  <c r="D12"/>
  <c r="B12"/>
  <c r="H12" s="1"/>
  <c r="C12"/>
  <c r="F19"/>
  <c r="H20" i="8"/>
  <c r="E19" i="9"/>
  <c r="B19"/>
  <c r="C19"/>
  <c r="D19"/>
  <c r="E16"/>
  <c r="H17" i="8"/>
  <c r="F16" i="9"/>
  <c r="D16"/>
  <c r="B16"/>
  <c r="H16" s="1"/>
  <c r="C16"/>
  <c r="E24"/>
  <c r="H25" i="8"/>
  <c r="F24" i="9"/>
  <c r="D24"/>
  <c r="B24"/>
  <c r="H24" s="1"/>
  <c r="C24"/>
  <c r="F27"/>
  <c r="H28" i="8"/>
  <c r="E27" i="9"/>
  <c r="C27"/>
  <c r="D27"/>
  <c r="F31"/>
  <c r="H32" i="8"/>
  <c r="E31" i="9"/>
  <c r="C31"/>
  <c r="D31"/>
  <c r="E30"/>
  <c r="H31" i="8"/>
  <c r="F30" i="9"/>
  <c r="D30"/>
  <c r="C30"/>
  <c r="E14"/>
  <c r="H15" i="8"/>
  <c r="F14" i="9"/>
  <c r="D14"/>
  <c r="C14"/>
  <c r="B14"/>
  <c r="H14" s="1"/>
  <c r="E22"/>
  <c r="H23" i="8"/>
  <c r="F22" i="9"/>
  <c r="D22"/>
  <c r="C22"/>
  <c r="B22"/>
  <c r="H22" s="1"/>
  <c r="I33" i="6"/>
  <c r="G7" i="7"/>
  <c r="B27" i="9"/>
  <c r="H27" s="1"/>
  <c r="B31"/>
  <c r="H31" s="1"/>
  <c r="B30"/>
  <c r="H30" s="1"/>
  <c r="G9"/>
  <c r="G15"/>
  <c r="G19"/>
  <c r="G23"/>
  <c r="H19" l="1"/>
  <c r="H29"/>
  <c r="H20"/>
  <c r="H8"/>
  <c r="G33" i="7"/>
  <c r="G7" i="8"/>
  <c r="H7" i="7"/>
  <c r="G6" i="9" s="1"/>
  <c r="H28"/>
  <c r="H26"/>
  <c r="H18"/>
  <c r="H10"/>
  <c r="H23"/>
  <c r="H15"/>
  <c r="H9"/>
  <c r="G37" l="1"/>
  <c r="G38" s="1"/>
  <c r="E6"/>
  <c r="H7" i="8"/>
  <c r="F6" i="9"/>
  <c r="H33" i="7"/>
  <c r="C6" i="9"/>
  <c r="B6"/>
  <c r="D6"/>
  <c r="G32"/>
  <c r="G34" s="1"/>
  <c r="G35" s="1"/>
  <c r="G33" i="8"/>
  <c r="D37" i="9" l="1"/>
  <c r="D38" s="1"/>
  <c r="C37"/>
  <c r="C38" s="1"/>
  <c r="F37"/>
  <c r="F38" s="1"/>
  <c r="E37"/>
  <c r="E38" s="1"/>
  <c r="B37"/>
  <c r="B38" s="1"/>
  <c r="H6"/>
  <c r="H33" i="8"/>
  <c r="F32" i="9"/>
  <c r="F34" s="1"/>
  <c r="F35" s="1"/>
  <c r="E32"/>
  <c r="E34" s="1"/>
  <c r="E35" s="1"/>
  <c r="C32"/>
  <c r="C34" s="1"/>
  <c r="C35" s="1"/>
  <c r="B32"/>
  <c r="D32"/>
  <c r="D34" s="1"/>
  <c r="D35" s="1"/>
  <c r="H32" l="1"/>
  <c r="B34"/>
  <c r="B35" s="1"/>
</calcChain>
</file>

<file path=xl/sharedStrings.xml><?xml version="1.0" encoding="utf-8"?>
<sst xmlns="http://schemas.openxmlformats.org/spreadsheetml/2006/main" count="448" uniqueCount="120">
  <si>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</si>
  <si>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</si>
  <si>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</si>
  <si>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</si>
  <si>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</si>
  <si>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</si>
  <si>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</si>
  <si>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</si>
  <si>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</si>
  <si>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</si>
  <si>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</si>
  <si>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</si>
  <si>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</si>
  <si>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</si>
  <si>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</si>
  <si>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</si>
  <si>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Test</t>
  </si>
  <si>
    <t>WS</t>
  </si>
  <si>
    <t>FA_2011_20120427</t>
  </si>
  <si>
    <t>SWS</t>
  </si>
  <si>
    <t>RA_2011_20120427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</si>
  <si>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</si>
  <si>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</si>
  <si>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</si>
  <si>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</si>
  <si>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</si>
  <si>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</si>
  <si>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</si>
  <si>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</si>
  <si>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</si>
  <si>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</si>
  <si>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</si>
  <si>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</si>
  <si>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</si>
  <si>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</si>
  <si>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</si>
  <si>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</si>
  <si>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</si>
  <si>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</si>
  <si>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</si>
  <si>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</si>
  <si>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</si>
  <si>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</si>
  <si>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</si>
  <si>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</si>
  <si>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</si>
  <si>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</si>
  <si>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</si>
  <si>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</si>
  <si>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</si>
  <si>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</si>
  <si>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</si>
  <si>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</si>
  <si>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</si>
  <si>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</si>
  <si>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</si>
  <si>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</si>
  <si>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</si>
  <si>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</si>
  <si>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</si>
  <si>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</si>
  <si>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</si>
  <si>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</si>
  <si>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</si>
  <si>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</si>
  <si>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</si>
  <si>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</si>
  <si>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</si>
  <si>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</si>
  <si>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</si>
  <si>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</si>
  <si>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</si>
  <si>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</si>
  <si>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</si>
  <si>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</si>
  <si>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</si>
  <si>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</si>
  <si>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</si>
  <si>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</si>
  <si>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</si>
  <si>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</si>
  <si>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</si>
  <si>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</si>
  <si>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</si>
  <si>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</si>
  <si>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</si>
  <si>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</si>
  <si>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</si>
  <si>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</si>
  <si>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</si>
  <si>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</si>
  <si>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</si>
  <si>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</si>
  <si>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</si>
  <si>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</si>
  <si>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</si>
  <si>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</si>
  <si>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</si>
  <si>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</si>
  <si>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</si>
  <si>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</si>
  <si>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</si>
  <si>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</si>
  <si>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</si>
  <si>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</si>
  <si>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</si>
  <si>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</si>
  <si>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</si>
  <si>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</si>
  <si>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</si>
  <si>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</si>
  <si>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</si>
  <si>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</si>
  <si>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Luzern*</t>
  </si>
  <si>
    <r>
      <t xml:space="preserve">* </t>
    </r>
    <r>
      <rPr>
        <i/>
        <sz val="10"/>
        <rFont val="Arial"/>
        <family val="2"/>
      </rPr>
      <t>Correction</t>
    </r>
    <r>
      <rPr>
        <sz val="10"/>
        <rFont val="Arial"/>
        <family val="2"/>
      </rPr>
      <t xml:space="preserve"> </t>
    </r>
  </si>
  <si>
    <t>Geneva*</t>
  </si>
  <si>
    <t xml:space="preserve">* Estimation </t>
  </si>
  <si>
    <t xml:space="preserve">** Correction </t>
  </si>
  <si>
    <t>Graubünden*</t>
  </si>
  <si>
    <t>Jura**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</si>
</sst>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4" xfId="0" applyFont="1" applyFill="1" applyBorder="1"/>
    <xf numFmtId="1" fontId="5" fillId="0" borderId="5" xfId="0" applyNumberFormat="1" applyFont="1" applyFill="1" applyBorder="1" applyAlignment="1" applyProtection="1">
      <alignment horizontal="left" vertical="top"/>
      <protection locked="0"/>
    </xf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/>
    <xf numFmtId="1" fontId="5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0" xfId="0" applyFont="1" applyFill="1" applyBorder="1"/>
    <xf numFmtId="0" fontId="16" fillId="0" borderId="9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7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7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wrapText="1"/>
    </xf>
    <xf numFmtId="0" fontId="16" fillId="0" borderId="17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top"/>
    </xf>
    <xf numFmtId="1" fontId="1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right"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5" fontId="12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" fontId="22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" fillId="4" borderId="9" xfId="0" applyFont="1" applyFill="1" applyBorder="1"/>
    <xf numFmtId="0" fontId="15" fillId="4" borderId="11" xfId="0" applyFont="1" applyFill="1" applyBorder="1"/>
    <xf numFmtId="3" fontId="23" fillId="0" borderId="14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3" fillId="3" borderId="15" xfId="0" applyNumberFormat="1" applyFont="1" applyFill="1" applyBorder="1"/>
    <xf numFmtId="3" fontId="23" fillId="0" borderId="15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4" fillId="0" borderId="10" xfId="0" applyNumberFormat="1" applyFont="1" applyFill="1" applyBorder="1"/>
    <xf numFmtId="0" fontId="16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6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7" fillId="0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1" fontId="16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7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7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7" fillId="0" borderId="15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3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/>
    <xf numFmtId="165" fontId="0" fillId="0" borderId="0" xfId="0" applyNumberFormat="1" applyFont="1" applyFill="1"/>
    <xf numFmtId="0" fontId="26" fillId="0" borderId="4" xfId="0" applyFont="1" applyFill="1" applyBorder="1"/>
    <xf numFmtId="0" fontId="26" fillId="0" borderId="0" xfId="0" applyFont="1" applyFill="1"/>
    <xf numFmtId="164" fontId="27" fillId="0" borderId="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Protection="1">
      <protection locked="0"/>
    </xf>
    <xf numFmtId="3" fontId="28" fillId="0" borderId="15" xfId="0" applyNumberFormat="1" applyFont="1" applyFill="1" applyBorder="1"/>
    <xf numFmtId="0" fontId="2" fillId="0" borderId="0" xfId="0" applyFont="1" applyFill="1"/>
    <xf numFmtId="0" fontId="26" fillId="3" borderId="23" xfId="0" applyFont="1" applyFill="1" applyBorder="1" applyAlignment="1">
      <alignment vertical="center"/>
    </xf>
    <xf numFmtId="164" fontId="29" fillId="3" borderId="2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80" t="s">
        <v>0</v>
      </c>
      <c r="B1" s="180"/>
      <c r="C1" s="180"/>
      <c r="D1" s="180"/>
      <c r="E1" s="180"/>
    </row>
    <row r="2" spans="1:5" ht="24.75" customHeight="1">
      <c r="A2" s="181"/>
      <c r="B2" s="181"/>
      <c r="C2" s="181"/>
      <c r="D2" s="181"/>
      <c r="E2" s="181"/>
    </row>
    <row r="3" spans="1:5" ht="18" customHeight="1">
      <c r="A3" s="182" t="str">
        <f>"Assessment year "&amp;C31</f>
        <v>Assessment year 2005</v>
      </c>
      <c r="B3" s="182"/>
      <c r="C3" s="182"/>
      <c r="D3" s="182"/>
      <c r="E3" s="182"/>
    </row>
    <row r="4" spans="1:5" ht="18" customHeight="1">
      <c r="A4" s="182" t="str">
        <f>"Reference year "&amp;C30</f>
        <v>Reference year 2011</v>
      </c>
      <c r="B4" s="182"/>
      <c r="C4" s="182"/>
      <c r="D4" s="182"/>
      <c r="E4" s="182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2011</v>
      </c>
    </row>
    <row r="31" spans="2:4">
      <c r="B31" s="13" t="s">
        <v>22</v>
      </c>
      <c r="C31" s="14">
        <v>2005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2005</v>
      </c>
      <c r="D1" s="17"/>
      <c r="E1" s="18" t="str">
        <f>Info!A4</f>
        <v>Reference year 2011</v>
      </c>
      <c r="F1" s="19"/>
      <c r="J1" s="20" t="str">
        <f>Info!$C$28</f>
        <v>FA_2011_20120427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774870</v>
      </c>
      <c r="D7" s="42">
        <v>48054094.700000003</v>
      </c>
      <c r="E7" s="42">
        <v>27400</v>
      </c>
      <c r="F7" s="42">
        <v>210118</v>
      </c>
      <c r="G7" s="42">
        <v>2314882</v>
      </c>
      <c r="H7" s="42">
        <v>564752</v>
      </c>
      <c r="I7" s="42">
        <v>45739212.700000003</v>
      </c>
      <c r="J7" s="43">
        <f t="shared" ref="J7:J32" si="0">I7-(E7/1000*H7)</f>
        <v>30265007.900000006</v>
      </c>
      <c r="K7" s="1"/>
      <c r="L7" s="44"/>
    </row>
    <row r="8" spans="1:12">
      <c r="B8" s="45" t="s">
        <v>49</v>
      </c>
      <c r="C8" s="46">
        <v>593663</v>
      </c>
      <c r="D8" s="46">
        <v>27444715.5</v>
      </c>
      <c r="E8" s="46">
        <v>27400</v>
      </c>
      <c r="F8" s="46">
        <v>203294</v>
      </c>
      <c r="G8" s="46">
        <v>1935184.9</v>
      </c>
      <c r="H8" s="46">
        <v>390369</v>
      </c>
      <c r="I8" s="46">
        <v>25509530.600000001</v>
      </c>
      <c r="J8" s="47">
        <f t="shared" si="0"/>
        <v>14813420.000000002</v>
      </c>
      <c r="K8" s="1"/>
      <c r="L8" s="44"/>
    </row>
    <row r="9" spans="1:12">
      <c r="B9" s="48" t="s">
        <v>50</v>
      </c>
      <c r="C9" s="49">
        <v>203862</v>
      </c>
      <c r="D9" s="49">
        <v>10306463.5</v>
      </c>
      <c r="E9" s="49">
        <v>27400</v>
      </c>
      <c r="F9" s="49">
        <v>60713</v>
      </c>
      <c r="G9" s="49">
        <v>726947.4</v>
      </c>
      <c r="H9" s="49">
        <v>143149</v>
      </c>
      <c r="I9" s="49">
        <v>9579516.0999999996</v>
      </c>
      <c r="J9" s="50">
        <f t="shared" si="0"/>
        <v>5657233.5</v>
      </c>
      <c r="K9" s="1"/>
      <c r="L9" s="44"/>
    </row>
    <row r="10" spans="1:12">
      <c r="B10" s="45" t="s">
        <v>51</v>
      </c>
      <c r="C10" s="46">
        <v>19876</v>
      </c>
      <c r="D10" s="46">
        <v>878726.3</v>
      </c>
      <c r="E10" s="46">
        <v>27400</v>
      </c>
      <c r="F10" s="46">
        <v>6187</v>
      </c>
      <c r="G10" s="46">
        <v>76160</v>
      </c>
      <c r="H10" s="46">
        <v>13689</v>
      </c>
      <c r="I10" s="46">
        <v>802566.3</v>
      </c>
      <c r="J10" s="47">
        <f t="shared" si="0"/>
        <v>427487.70000000007</v>
      </c>
      <c r="K10" s="1"/>
      <c r="L10" s="44"/>
    </row>
    <row r="11" spans="1:12">
      <c r="B11" s="48" t="s">
        <v>52</v>
      </c>
      <c r="C11" s="49">
        <v>78346</v>
      </c>
      <c r="D11" s="49">
        <v>5472175.5</v>
      </c>
      <c r="E11" s="49">
        <v>27400</v>
      </c>
      <c r="F11" s="49">
        <v>22151</v>
      </c>
      <c r="G11" s="49">
        <v>264009.5</v>
      </c>
      <c r="H11" s="49">
        <v>56195</v>
      </c>
      <c r="I11" s="49">
        <v>5208166</v>
      </c>
      <c r="J11" s="50">
        <f t="shared" si="0"/>
        <v>3668423</v>
      </c>
      <c r="K11" s="1"/>
      <c r="L11" s="44"/>
    </row>
    <row r="12" spans="1:12">
      <c r="B12" s="45" t="s">
        <v>53</v>
      </c>
      <c r="C12" s="46">
        <v>19809</v>
      </c>
      <c r="D12" s="46">
        <v>933565.2</v>
      </c>
      <c r="E12" s="46">
        <v>27400</v>
      </c>
      <c r="F12" s="46">
        <v>6709</v>
      </c>
      <c r="G12" s="46">
        <v>77410.3</v>
      </c>
      <c r="H12" s="46">
        <v>13100</v>
      </c>
      <c r="I12" s="46">
        <v>856154.9</v>
      </c>
      <c r="J12" s="47">
        <f t="shared" si="0"/>
        <v>497214.9</v>
      </c>
      <c r="K12" s="1"/>
      <c r="L12" s="44"/>
    </row>
    <row r="13" spans="1:12">
      <c r="B13" s="48" t="s">
        <v>54</v>
      </c>
      <c r="C13" s="49">
        <v>23455</v>
      </c>
      <c r="D13" s="49">
        <v>1660148.1</v>
      </c>
      <c r="E13" s="49">
        <v>27400</v>
      </c>
      <c r="F13" s="49">
        <v>5849</v>
      </c>
      <c r="G13" s="49">
        <v>74679.3</v>
      </c>
      <c r="H13" s="49">
        <v>17606</v>
      </c>
      <c r="I13" s="49">
        <v>1585468.8</v>
      </c>
      <c r="J13" s="50">
        <f t="shared" si="0"/>
        <v>1103064.4000000001</v>
      </c>
      <c r="K13" s="1"/>
      <c r="L13" s="44"/>
    </row>
    <row r="14" spans="1:12">
      <c r="B14" s="45" t="s">
        <v>55</v>
      </c>
      <c r="C14" s="46">
        <v>22044</v>
      </c>
      <c r="D14" s="46">
        <v>1027527.2</v>
      </c>
      <c r="E14" s="46">
        <v>27400</v>
      </c>
      <c r="F14" s="46">
        <v>6639</v>
      </c>
      <c r="G14" s="46">
        <v>87914.1</v>
      </c>
      <c r="H14" s="46">
        <v>15405</v>
      </c>
      <c r="I14" s="46">
        <v>939613.1</v>
      </c>
      <c r="J14" s="47">
        <f t="shared" si="0"/>
        <v>517516.1</v>
      </c>
      <c r="K14" s="1"/>
      <c r="L14" s="44"/>
    </row>
    <row r="15" spans="1:12">
      <c r="B15" s="48" t="s">
        <v>56</v>
      </c>
      <c r="C15" s="49">
        <v>62215</v>
      </c>
      <c r="D15" s="49">
        <v>5079939.9000000004</v>
      </c>
      <c r="E15" s="49">
        <v>27400</v>
      </c>
      <c r="F15" s="49">
        <v>14639</v>
      </c>
      <c r="G15" s="49">
        <v>163046.5</v>
      </c>
      <c r="H15" s="49">
        <v>47576</v>
      </c>
      <c r="I15" s="49">
        <v>4916893.4000000004</v>
      </c>
      <c r="J15" s="50">
        <f t="shared" si="0"/>
        <v>3613311.0000000005</v>
      </c>
      <c r="K15" s="1"/>
      <c r="L15" s="44"/>
    </row>
    <row r="16" spans="1:12">
      <c r="B16" s="45" t="s">
        <v>57</v>
      </c>
      <c r="C16" s="46">
        <v>137428</v>
      </c>
      <c r="D16" s="46">
        <v>7131369.4000000004</v>
      </c>
      <c r="E16" s="46">
        <v>27400</v>
      </c>
      <c r="F16" s="46">
        <v>38593</v>
      </c>
      <c r="G16" s="46">
        <v>498894.8</v>
      </c>
      <c r="H16" s="46">
        <v>98835</v>
      </c>
      <c r="I16" s="46">
        <v>6632474.5999999996</v>
      </c>
      <c r="J16" s="47">
        <f t="shared" si="0"/>
        <v>3924395.5999999996</v>
      </c>
      <c r="K16" s="1"/>
      <c r="L16" s="44"/>
    </row>
    <row r="17" spans="2:12">
      <c r="B17" s="48" t="s">
        <v>58</v>
      </c>
      <c r="C17" s="49">
        <v>151214</v>
      </c>
      <c r="D17" s="49">
        <v>7474527.5999999996</v>
      </c>
      <c r="E17" s="49">
        <v>27400</v>
      </c>
      <c r="F17" s="49">
        <v>45857</v>
      </c>
      <c r="G17" s="49">
        <v>470558.7</v>
      </c>
      <c r="H17" s="49">
        <v>105357</v>
      </c>
      <c r="I17" s="49">
        <v>7003968.9000000004</v>
      </c>
      <c r="J17" s="50">
        <f t="shared" si="0"/>
        <v>4117187.1000000006</v>
      </c>
      <c r="K17" s="1"/>
      <c r="L17" s="44"/>
    </row>
    <row r="18" spans="2:12">
      <c r="B18" s="45" t="s">
        <v>59</v>
      </c>
      <c r="C18" s="46">
        <v>122347</v>
      </c>
      <c r="D18" s="46">
        <v>6580004.7999999998</v>
      </c>
      <c r="E18" s="46">
        <v>27400</v>
      </c>
      <c r="F18" s="46">
        <v>42618</v>
      </c>
      <c r="G18" s="46">
        <v>421306.5</v>
      </c>
      <c r="H18" s="46">
        <v>79729</v>
      </c>
      <c r="I18" s="46">
        <v>6158698.2999999998</v>
      </c>
      <c r="J18" s="47">
        <f t="shared" si="0"/>
        <v>3974123.6999999997</v>
      </c>
      <c r="K18" s="1"/>
      <c r="L18" s="44"/>
    </row>
    <row r="19" spans="2:12">
      <c r="B19" s="48" t="s">
        <v>60</v>
      </c>
      <c r="C19" s="49">
        <v>156321</v>
      </c>
      <c r="D19" s="49">
        <v>9646331.3000000007</v>
      </c>
      <c r="E19" s="49">
        <v>27400</v>
      </c>
      <c r="F19" s="49">
        <v>38365</v>
      </c>
      <c r="G19" s="49">
        <v>402057.3</v>
      </c>
      <c r="H19" s="49">
        <v>117956</v>
      </c>
      <c r="I19" s="49">
        <v>9244274</v>
      </c>
      <c r="J19" s="50">
        <f t="shared" si="0"/>
        <v>6012279.5999999996</v>
      </c>
      <c r="K19" s="1"/>
      <c r="L19" s="44"/>
    </row>
    <row r="20" spans="2:12">
      <c r="B20" s="45" t="s">
        <v>61</v>
      </c>
      <c r="C20" s="46">
        <v>43188</v>
      </c>
      <c r="D20" s="46">
        <v>2175906.6</v>
      </c>
      <c r="E20" s="46">
        <v>27400</v>
      </c>
      <c r="F20" s="46">
        <v>12350</v>
      </c>
      <c r="G20" s="46">
        <v>151483.20000000001</v>
      </c>
      <c r="H20" s="46">
        <v>30838</v>
      </c>
      <c r="I20" s="46">
        <v>2024423.4</v>
      </c>
      <c r="J20" s="47">
        <f t="shared" si="0"/>
        <v>1179462.2</v>
      </c>
      <c r="K20" s="1"/>
      <c r="L20" s="44"/>
    </row>
    <row r="21" spans="2:12">
      <c r="B21" s="48" t="s">
        <v>62</v>
      </c>
      <c r="C21" s="49">
        <v>30164</v>
      </c>
      <c r="D21" s="49">
        <v>1525377.3</v>
      </c>
      <c r="E21" s="49">
        <v>27400</v>
      </c>
      <c r="F21" s="49">
        <v>9294</v>
      </c>
      <c r="G21" s="49">
        <v>111361.8</v>
      </c>
      <c r="H21" s="49">
        <v>20870</v>
      </c>
      <c r="I21" s="49">
        <v>1414015.5</v>
      </c>
      <c r="J21" s="50">
        <f t="shared" si="0"/>
        <v>842177.5</v>
      </c>
      <c r="K21" s="1"/>
      <c r="L21" s="44"/>
    </row>
    <row r="22" spans="2:12">
      <c r="B22" s="45" t="s">
        <v>63</v>
      </c>
      <c r="C22" s="46">
        <v>8378</v>
      </c>
      <c r="D22" s="46">
        <v>444028.3</v>
      </c>
      <c r="E22" s="46">
        <v>27400</v>
      </c>
      <c r="F22" s="46">
        <v>2613</v>
      </c>
      <c r="G22" s="46">
        <v>33691.599999999999</v>
      </c>
      <c r="H22" s="46">
        <v>5765</v>
      </c>
      <c r="I22" s="46">
        <v>410336.7</v>
      </c>
      <c r="J22" s="47">
        <f t="shared" si="0"/>
        <v>252375.7</v>
      </c>
      <c r="K22" s="1"/>
      <c r="L22" s="44"/>
    </row>
    <row r="23" spans="2:12">
      <c r="B23" s="48" t="s">
        <v>64</v>
      </c>
      <c r="C23" s="49">
        <v>262349</v>
      </c>
      <c r="D23" s="49">
        <v>12981522.699999999</v>
      </c>
      <c r="E23" s="49">
        <v>27400</v>
      </c>
      <c r="F23" s="49">
        <v>80402</v>
      </c>
      <c r="G23" s="49">
        <v>941868.5</v>
      </c>
      <c r="H23" s="49">
        <v>181947</v>
      </c>
      <c r="I23" s="49">
        <v>12039654.199999999</v>
      </c>
      <c r="J23" s="50">
        <f t="shared" si="0"/>
        <v>7054306.3999999994</v>
      </c>
      <c r="K23" s="1"/>
      <c r="L23" s="44"/>
    </row>
    <row r="24" spans="2:12">
      <c r="B24" s="45" t="s">
        <v>65</v>
      </c>
      <c r="C24" s="46">
        <v>127343</v>
      </c>
      <c r="D24" s="46">
        <v>5497691.4000000004</v>
      </c>
      <c r="E24" s="46">
        <v>27400</v>
      </c>
      <c r="F24" s="46">
        <v>52292</v>
      </c>
      <c r="G24" s="46">
        <v>454787.3</v>
      </c>
      <c r="H24" s="46">
        <v>75051</v>
      </c>
      <c r="I24" s="46">
        <v>5042904.0999999996</v>
      </c>
      <c r="J24" s="47">
        <f t="shared" si="0"/>
        <v>2986506.6999999997</v>
      </c>
      <c r="K24" s="1"/>
      <c r="L24" s="44"/>
    </row>
    <row r="25" spans="2:12">
      <c r="B25" s="48" t="s">
        <v>66</v>
      </c>
      <c r="C25" s="49">
        <v>324639</v>
      </c>
      <c r="D25" s="49">
        <v>18173198.5</v>
      </c>
      <c r="E25" s="49">
        <v>27400</v>
      </c>
      <c r="F25" s="49">
        <v>78699</v>
      </c>
      <c r="G25" s="49">
        <v>905963.9</v>
      </c>
      <c r="H25" s="49">
        <v>245940</v>
      </c>
      <c r="I25" s="49">
        <v>17267234.600000001</v>
      </c>
      <c r="J25" s="50">
        <f t="shared" si="0"/>
        <v>10528478.600000001</v>
      </c>
      <c r="K25" s="1"/>
      <c r="L25" s="44"/>
    </row>
    <row r="26" spans="2:12">
      <c r="B26" s="45" t="s">
        <v>67</v>
      </c>
      <c r="C26" s="46">
        <v>132653</v>
      </c>
      <c r="D26" s="46">
        <v>6670669</v>
      </c>
      <c r="E26" s="46">
        <v>27400</v>
      </c>
      <c r="F26" s="46">
        <v>38204</v>
      </c>
      <c r="G26" s="46">
        <v>475154</v>
      </c>
      <c r="H26" s="46">
        <v>94449</v>
      </c>
      <c r="I26" s="46">
        <v>6195515</v>
      </c>
      <c r="J26" s="47">
        <f t="shared" si="0"/>
        <v>3607612.4</v>
      </c>
      <c r="K26" s="1"/>
      <c r="L26" s="44"/>
    </row>
    <row r="27" spans="2:12">
      <c r="B27" s="48" t="s">
        <v>68</v>
      </c>
      <c r="C27" s="49">
        <v>194348</v>
      </c>
      <c r="D27" s="49">
        <v>9673821.5999999996</v>
      </c>
      <c r="E27" s="49">
        <v>27400</v>
      </c>
      <c r="F27" s="49">
        <v>68185</v>
      </c>
      <c r="G27" s="49">
        <v>806071</v>
      </c>
      <c r="H27" s="49">
        <v>126163</v>
      </c>
      <c r="I27" s="49">
        <v>8867750.5999999996</v>
      </c>
      <c r="J27" s="50">
        <f t="shared" si="0"/>
        <v>5410884.4000000004</v>
      </c>
      <c r="K27" s="1"/>
      <c r="L27" s="44"/>
    </row>
    <row r="28" spans="2:12">
      <c r="B28" s="45" t="s">
        <v>69</v>
      </c>
      <c r="C28" s="46">
        <v>373803</v>
      </c>
      <c r="D28" s="46">
        <v>21514787.699999999</v>
      </c>
      <c r="E28" s="46">
        <v>27400</v>
      </c>
      <c r="F28" s="46">
        <v>118090</v>
      </c>
      <c r="G28" s="46">
        <v>1241970.7</v>
      </c>
      <c r="H28" s="46">
        <v>255713</v>
      </c>
      <c r="I28" s="46">
        <v>20272817</v>
      </c>
      <c r="J28" s="47">
        <f t="shared" si="0"/>
        <v>13266280.800000001</v>
      </c>
      <c r="K28" s="1"/>
      <c r="L28" s="44"/>
    </row>
    <row r="29" spans="2:12">
      <c r="B29" s="48" t="s">
        <v>70</v>
      </c>
      <c r="C29" s="49">
        <v>207712</v>
      </c>
      <c r="D29" s="49">
        <v>8146930.2999999998</v>
      </c>
      <c r="E29" s="49">
        <v>27400</v>
      </c>
      <c r="F29" s="49">
        <v>93226</v>
      </c>
      <c r="G29" s="49">
        <v>734490.4</v>
      </c>
      <c r="H29" s="49">
        <v>114486</v>
      </c>
      <c r="I29" s="49">
        <v>7412439.9000000004</v>
      </c>
      <c r="J29" s="50">
        <f t="shared" si="0"/>
        <v>4275523.5</v>
      </c>
      <c r="K29" s="1"/>
      <c r="L29" s="44"/>
    </row>
    <row r="30" spans="2:12">
      <c r="B30" s="45" t="s">
        <v>71</v>
      </c>
      <c r="C30" s="46">
        <v>98983</v>
      </c>
      <c r="D30" s="46">
        <v>4907942</v>
      </c>
      <c r="E30" s="46">
        <v>27400</v>
      </c>
      <c r="F30" s="46">
        <v>32172</v>
      </c>
      <c r="G30" s="46">
        <v>353271.4</v>
      </c>
      <c r="H30" s="46">
        <v>66811</v>
      </c>
      <c r="I30" s="46">
        <v>4554670.5999999996</v>
      </c>
      <c r="J30" s="47">
        <f t="shared" si="0"/>
        <v>2724049.1999999997</v>
      </c>
      <c r="K30" s="1"/>
      <c r="L30" s="44"/>
    </row>
    <row r="31" spans="2:12">
      <c r="B31" s="48" t="s">
        <v>72</v>
      </c>
      <c r="C31" s="49">
        <v>237953</v>
      </c>
      <c r="D31" s="49">
        <v>15781409.6</v>
      </c>
      <c r="E31" s="49">
        <v>27400</v>
      </c>
      <c r="F31" s="49">
        <v>72854</v>
      </c>
      <c r="G31" s="49">
        <v>776395.2</v>
      </c>
      <c r="H31" s="49">
        <v>165099</v>
      </c>
      <c r="I31" s="49">
        <v>15005014.4</v>
      </c>
      <c r="J31" s="50">
        <f t="shared" si="0"/>
        <v>10481301.800000001</v>
      </c>
      <c r="K31" s="1"/>
      <c r="L31" s="44"/>
    </row>
    <row r="32" spans="2:12">
      <c r="B32" s="45" t="s">
        <v>73</v>
      </c>
      <c r="C32" s="46">
        <v>41140</v>
      </c>
      <c r="D32" s="46">
        <v>1767248.3</v>
      </c>
      <c r="E32" s="46">
        <v>27400</v>
      </c>
      <c r="F32" s="46">
        <v>14806</v>
      </c>
      <c r="G32" s="46">
        <v>166657.9</v>
      </c>
      <c r="H32" s="46">
        <v>26334</v>
      </c>
      <c r="I32" s="46">
        <v>1600590.4</v>
      </c>
      <c r="J32" s="47">
        <f t="shared" si="0"/>
        <v>879038.79999999993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4448103</v>
      </c>
      <c r="D33" s="54">
        <f>SUM(D7:D32)</f>
        <v>240950122.30000001</v>
      </c>
      <c r="E33" s="54">
        <f>AVERAGE(E7:E32)</f>
        <v>27400</v>
      </c>
      <c r="F33" s="54">
        <f>SUM(F7:F32)</f>
        <v>1374919</v>
      </c>
      <c r="G33" s="54">
        <f>SUM(G7:G32)</f>
        <v>14666218.199999999</v>
      </c>
      <c r="H33" s="54">
        <f>SUM(H7:H32)</f>
        <v>3073184</v>
      </c>
      <c r="I33" s="54">
        <f>SUM(I7:I32)</f>
        <v>226283904.09999999</v>
      </c>
      <c r="J33" s="55">
        <f>SUM(J7:J32)</f>
        <v>142078662.50000006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2005</v>
      </c>
      <c r="C1" s="58"/>
      <c r="D1" s="58"/>
    </row>
    <row r="2" spans="1:4" ht="15.75" customHeight="1">
      <c r="B2" s="59" t="str">
        <f>Info!A4</f>
        <v>Reference year 2011</v>
      </c>
      <c r="C2" s="60"/>
    </row>
    <row r="3" spans="1:4">
      <c r="B3" s="61"/>
      <c r="C3" s="20" t="str">
        <f>Info!$C$28</f>
        <v>FA_2011_20120427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ITS_2011_2005.xlsx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1272575.00117333</v>
      </c>
    </row>
    <row r="8" spans="1:4" ht="15" customHeight="1">
      <c r="A8" s="68"/>
      <c r="B8" s="71" t="s">
        <v>49</v>
      </c>
      <c r="C8" s="72">
        <v>441120.77994333301</v>
      </c>
    </row>
    <row r="9" spans="1:4" ht="15" customHeight="1">
      <c r="A9" s="68"/>
      <c r="B9" s="73" t="s">
        <v>50</v>
      </c>
      <c r="C9" s="74">
        <v>183757.36586333299</v>
      </c>
    </row>
    <row r="10" spans="1:4" ht="15" customHeight="1">
      <c r="A10" s="68"/>
      <c r="B10" s="71" t="s">
        <v>51</v>
      </c>
      <c r="C10" s="72">
        <v>22100.569070000001</v>
      </c>
    </row>
    <row r="11" spans="1:4" ht="15" customHeight="1">
      <c r="A11" s="68"/>
      <c r="B11" s="73" t="s">
        <v>52</v>
      </c>
      <c r="C11" s="74">
        <v>68487.0147566667</v>
      </c>
    </row>
    <row r="12" spans="1:4" ht="15" customHeight="1">
      <c r="A12" s="68"/>
      <c r="B12" s="71" t="s">
        <v>53</v>
      </c>
      <c r="C12" s="72">
        <v>24371.68576</v>
      </c>
    </row>
    <row r="13" spans="1:4" ht="15" customHeight="1">
      <c r="A13" s="68"/>
      <c r="B13" s="73" t="s">
        <v>54</v>
      </c>
      <c r="C13" s="74">
        <v>20780.817575500001</v>
      </c>
    </row>
    <row r="14" spans="1:4" ht="15" customHeight="1">
      <c r="A14" s="68"/>
      <c r="B14" s="71" t="s">
        <v>55</v>
      </c>
      <c r="C14" s="72">
        <v>20071.228437000002</v>
      </c>
    </row>
    <row r="15" spans="1:4" ht="15" customHeight="1">
      <c r="A15" s="68"/>
      <c r="B15" s="73" t="s">
        <v>56</v>
      </c>
      <c r="C15" s="74">
        <v>93928.874419999993</v>
      </c>
    </row>
    <row r="16" spans="1:4" ht="15" customHeight="1">
      <c r="A16" s="68"/>
      <c r="B16" s="71" t="s">
        <v>57</v>
      </c>
      <c r="C16" s="72">
        <v>153542.45431</v>
      </c>
    </row>
    <row r="17" spans="1:3" ht="15" customHeight="1">
      <c r="A17" s="68"/>
      <c r="B17" s="73" t="s">
        <v>58</v>
      </c>
      <c r="C17" s="74">
        <v>104387.04191</v>
      </c>
    </row>
    <row r="18" spans="1:3" ht="15" customHeight="1">
      <c r="A18" s="68"/>
      <c r="B18" s="71" t="s">
        <v>59</v>
      </c>
      <c r="C18" s="72">
        <v>663758.97850466694</v>
      </c>
    </row>
    <row r="19" spans="1:3" ht="15" customHeight="1">
      <c r="A19" s="68"/>
      <c r="B19" s="73" t="s">
        <v>60</v>
      </c>
      <c r="C19" s="74">
        <v>332458.724276667</v>
      </c>
    </row>
    <row r="20" spans="1:3" ht="15" customHeight="1">
      <c r="A20" s="68"/>
      <c r="B20" s="71" t="s">
        <v>61</v>
      </c>
      <c r="C20" s="72">
        <v>108129.872335889</v>
      </c>
    </row>
    <row r="21" spans="1:3" ht="15" customHeight="1">
      <c r="A21" s="68"/>
      <c r="B21" s="73" t="s">
        <v>62</v>
      </c>
      <c r="C21" s="74">
        <v>25339.5551295556</v>
      </c>
    </row>
    <row r="22" spans="1:3" ht="15" customHeight="1">
      <c r="A22" s="68"/>
      <c r="B22" s="71" t="s">
        <v>63</v>
      </c>
      <c r="C22" s="72">
        <v>6174.7871781666699</v>
      </c>
    </row>
    <row r="23" spans="1:3" ht="15" customHeight="1">
      <c r="A23" s="68"/>
      <c r="B23" s="73" t="s">
        <v>64</v>
      </c>
      <c r="C23" s="74">
        <v>289495.16099916701</v>
      </c>
    </row>
    <row r="24" spans="1:3" ht="15" customHeight="1">
      <c r="A24" s="68"/>
      <c r="B24" s="178" t="s">
        <v>118</v>
      </c>
      <c r="C24" s="179">
        <v>303334.77226602001</v>
      </c>
    </row>
    <row r="25" spans="1:3" ht="15" customHeight="1">
      <c r="A25" s="68"/>
      <c r="B25" s="73" t="s">
        <v>66</v>
      </c>
      <c r="C25" s="74">
        <v>416624.61754000001</v>
      </c>
    </row>
    <row r="26" spans="1:3" ht="15" customHeight="1">
      <c r="A26" s="68"/>
      <c r="B26" s="71" t="s">
        <v>67</v>
      </c>
      <c r="C26" s="72">
        <v>151686.08793791101</v>
      </c>
    </row>
    <row r="27" spans="1:3" ht="15" customHeight="1">
      <c r="A27" s="68"/>
      <c r="B27" s="73" t="s">
        <v>68</v>
      </c>
      <c r="C27" s="74">
        <v>794212.67091400002</v>
      </c>
    </row>
    <row r="28" spans="1:3" ht="15" customHeight="1">
      <c r="A28" s="68"/>
      <c r="B28" s="71" t="s">
        <v>69</v>
      </c>
      <c r="C28" s="72">
        <v>715012.24172666704</v>
      </c>
    </row>
    <row r="29" spans="1:3" ht="15" customHeight="1">
      <c r="A29" s="68"/>
      <c r="B29" s="73" t="s">
        <v>70</v>
      </c>
      <c r="C29" s="74">
        <v>282471.76286333299</v>
      </c>
    </row>
    <row r="30" spans="1:3" ht="15" customHeight="1">
      <c r="A30" s="68"/>
      <c r="B30" s="71" t="s">
        <v>71</v>
      </c>
      <c r="C30" s="72">
        <v>197411.67667333299</v>
      </c>
    </row>
    <row r="31" spans="1:3" ht="15" customHeight="1">
      <c r="A31" s="68"/>
      <c r="B31" s="73" t="s">
        <v>72</v>
      </c>
      <c r="C31" s="74">
        <v>1831783.3482983699</v>
      </c>
    </row>
    <row r="32" spans="1:3" ht="15" customHeight="1">
      <c r="A32" s="68"/>
      <c r="B32" s="178" t="s">
        <v>119</v>
      </c>
      <c r="C32" s="179">
        <v>68217.989966979905</v>
      </c>
    </row>
    <row r="33" spans="1:3" s="51" customFormat="1" ht="18.75" customHeight="1">
      <c r="A33" s="75"/>
      <c r="B33" s="76" t="s">
        <v>74</v>
      </c>
      <c r="C33" s="77">
        <f>SUM(C7:C32)</f>
        <v>8591235.0798298884</v>
      </c>
    </row>
    <row r="34" spans="1:3">
      <c r="B34" s="177" t="s">
        <v>116</v>
      </c>
    </row>
    <row r="35" spans="1:3">
      <c r="B35" s="177" t="s">
        <v>117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2005</v>
      </c>
      <c r="B1" s="57"/>
      <c r="C1" s="57"/>
    </row>
    <row r="2" spans="1:5" ht="18.75" customHeight="1">
      <c r="A2" s="78" t="str">
        <f>Info!A4</f>
        <v>Reference year 2011</v>
      </c>
      <c r="B2" s="79"/>
    </row>
    <row r="3" spans="1:5" ht="15.75" customHeight="1">
      <c r="A3" s="80"/>
      <c r="B3" s="81"/>
      <c r="C3" s="82"/>
      <c r="D3" s="20" t="str">
        <f>Info!$C$28</f>
        <v>FA_2011_20120427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290855875</v>
      </c>
      <c r="C9" s="88">
        <f t="shared" ref="C9:C34" si="0">C$35</f>
        <v>1.2E-2</v>
      </c>
      <c r="D9" s="89">
        <f t="shared" ref="D9:D34" si="1">B9*C9</f>
        <v>3490270.5</v>
      </c>
    </row>
    <row r="10" spans="1:5" ht="15" customHeight="1">
      <c r="A10" s="45" t="s">
        <v>49</v>
      </c>
      <c r="B10" s="90">
        <v>131876850.154</v>
      </c>
      <c r="C10" s="91">
        <f t="shared" si="0"/>
        <v>1.2E-2</v>
      </c>
      <c r="D10" s="92">
        <f t="shared" si="1"/>
        <v>1582522.2018480001</v>
      </c>
    </row>
    <row r="11" spans="1:5" ht="15" customHeight="1">
      <c r="A11" s="171" t="s">
        <v>113</v>
      </c>
      <c r="B11" s="173">
        <v>51889271.497595303</v>
      </c>
      <c r="C11" s="94">
        <f t="shared" si="0"/>
        <v>1.2E-2</v>
      </c>
      <c r="D11" s="174">
        <f t="shared" si="1"/>
        <v>622671.2579711437</v>
      </c>
    </row>
    <row r="12" spans="1:5" ht="15" customHeight="1">
      <c r="A12" s="45" t="s">
        <v>51</v>
      </c>
      <c r="B12" s="90">
        <v>3765824.0070000002</v>
      </c>
      <c r="C12" s="91">
        <f t="shared" si="0"/>
        <v>1.2E-2</v>
      </c>
      <c r="D12" s="92">
        <f t="shared" si="1"/>
        <v>45189.888084000006</v>
      </c>
    </row>
    <row r="13" spans="1:5" ht="15" customHeight="1">
      <c r="A13" s="48" t="s">
        <v>52</v>
      </c>
      <c r="B13" s="93">
        <v>36853532.292000003</v>
      </c>
      <c r="C13" s="94">
        <f t="shared" si="0"/>
        <v>1.2E-2</v>
      </c>
      <c r="D13" s="95">
        <f t="shared" si="1"/>
        <v>442242.38750400004</v>
      </c>
    </row>
    <row r="14" spans="1:5" ht="15" customHeight="1">
      <c r="A14" s="45" t="s">
        <v>53</v>
      </c>
      <c r="B14" s="90">
        <v>4425716.693</v>
      </c>
      <c r="C14" s="91">
        <f t="shared" si="0"/>
        <v>1.2E-2</v>
      </c>
      <c r="D14" s="92">
        <f t="shared" si="1"/>
        <v>53108.600316000004</v>
      </c>
    </row>
    <row r="15" spans="1:5" ht="15" customHeight="1">
      <c r="A15" s="48" t="s">
        <v>54</v>
      </c>
      <c r="B15" s="93">
        <v>18109721.936000001</v>
      </c>
      <c r="C15" s="94">
        <f t="shared" si="0"/>
        <v>1.2E-2</v>
      </c>
      <c r="D15" s="95">
        <f t="shared" si="1"/>
        <v>217316.66323200002</v>
      </c>
    </row>
    <row r="16" spans="1:5" ht="15" customHeight="1">
      <c r="A16" s="45" t="s">
        <v>55</v>
      </c>
      <c r="B16" s="90">
        <v>5846282.2429999998</v>
      </c>
      <c r="C16" s="91">
        <f t="shared" si="0"/>
        <v>1.2E-2</v>
      </c>
      <c r="D16" s="92">
        <f t="shared" si="1"/>
        <v>70155.386916000003</v>
      </c>
    </row>
    <row r="17" spans="1:4" ht="15" customHeight="1">
      <c r="A17" s="48" t="s">
        <v>56</v>
      </c>
      <c r="B17" s="93">
        <v>35115121.550999999</v>
      </c>
      <c r="C17" s="94">
        <f t="shared" si="0"/>
        <v>1.2E-2</v>
      </c>
      <c r="D17" s="95">
        <f t="shared" si="1"/>
        <v>421381.45861199999</v>
      </c>
    </row>
    <row r="18" spans="1:4" ht="15" customHeight="1">
      <c r="A18" s="45" t="s">
        <v>57</v>
      </c>
      <c r="B18" s="90">
        <v>21272907.142999999</v>
      </c>
      <c r="C18" s="91">
        <f t="shared" si="0"/>
        <v>1.2E-2</v>
      </c>
      <c r="D18" s="92">
        <f t="shared" si="1"/>
        <v>255274.88571599999</v>
      </c>
    </row>
    <row r="19" spans="1:4" ht="15" customHeight="1">
      <c r="A19" s="48" t="s">
        <v>58</v>
      </c>
      <c r="B19" s="93">
        <v>19462296.465</v>
      </c>
      <c r="C19" s="94">
        <f t="shared" si="0"/>
        <v>1.2E-2</v>
      </c>
      <c r="D19" s="95">
        <f t="shared" si="1"/>
        <v>233547.55757999999</v>
      </c>
    </row>
    <row r="20" spans="1:4" ht="15" customHeight="1">
      <c r="A20" s="45" t="s">
        <v>59</v>
      </c>
      <c r="B20" s="90">
        <v>44749923.577</v>
      </c>
      <c r="C20" s="91">
        <f t="shared" si="0"/>
        <v>1.2E-2</v>
      </c>
      <c r="D20" s="92">
        <f t="shared" si="1"/>
        <v>536999.08292399999</v>
      </c>
    </row>
    <row r="21" spans="1:4" ht="15" customHeight="1">
      <c r="A21" s="48" t="s">
        <v>60</v>
      </c>
      <c r="B21" s="93">
        <v>33311994.473000001</v>
      </c>
      <c r="C21" s="94">
        <f t="shared" si="0"/>
        <v>1.2E-2</v>
      </c>
      <c r="D21" s="95">
        <f t="shared" si="1"/>
        <v>399743.93367600004</v>
      </c>
    </row>
    <row r="22" spans="1:4" ht="15" customHeight="1">
      <c r="A22" s="45" t="s">
        <v>61</v>
      </c>
      <c r="B22" s="90">
        <v>9322269.0380000006</v>
      </c>
      <c r="C22" s="91">
        <f t="shared" si="0"/>
        <v>1.2E-2</v>
      </c>
      <c r="D22" s="92">
        <f t="shared" si="1"/>
        <v>111867.22845600001</v>
      </c>
    </row>
    <row r="23" spans="1:4" ht="15" customHeight="1">
      <c r="A23" s="48" t="s">
        <v>62</v>
      </c>
      <c r="B23" s="93">
        <v>8612277.7780000009</v>
      </c>
      <c r="C23" s="94">
        <f t="shared" si="0"/>
        <v>1.2E-2</v>
      </c>
      <c r="D23" s="95">
        <f t="shared" si="1"/>
        <v>103347.33333600001</v>
      </c>
    </row>
    <row r="24" spans="1:4" ht="15" customHeight="1">
      <c r="A24" s="45" t="s">
        <v>63</v>
      </c>
      <c r="B24" s="90">
        <v>3084505.7110000001</v>
      </c>
      <c r="C24" s="91">
        <f t="shared" si="0"/>
        <v>1.2E-2</v>
      </c>
      <c r="D24" s="92">
        <f t="shared" si="1"/>
        <v>37014.068532000005</v>
      </c>
    </row>
    <row r="25" spans="1:4" ht="15" customHeight="1">
      <c r="A25" s="48" t="s">
        <v>64</v>
      </c>
      <c r="B25" s="93">
        <v>69806545.187000006</v>
      </c>
      <c r="C25" s="94">
        <f t="shared" si="0"/>
        <v>1.2E-2</v>
      </c>
      <c r="D25" s="95">
        <f t="shared" si="1"/>
        <v>837678.54224400013</v>
      </c>
    </row>
    <row r="26" spans="1:4" ht="15" customHeight="1">
      <c r="A26" s="45" t="s">
        <v>65</v>
      </c>
      <c r="B26" s="90">
        <v>35638441.995999999</v>
      </c>
      <c r="C26" s="91">
        <f t="shared" si="0"/>
        <v>1.2E-2</v>
      </c>
      <c r="D26" s="92">
        <f t="shared" si="1"/>
        <v>427661.30395199999</v>
      </c>
    </row>
    <row r="27" spans="1:4" ht="15" customHeight="1">
      <c r="A27" s="48" t="s">
        <v>66</v>
      </c>
      <c r="B27" s="93">
        <v>81025720.967999995</v>
      </c>
      <c r="C27" s="94">
        <f t="shared" si="0"/>
        <v>1.2E-2</v>
      </c>
      <c r="D27" s="95">
        <f t="shared" si="1"/>
        <v>972308.65161599999</v>
      </c>
    </row>
    <row r="28" spans="1:4" ht="15" customHeight="1">
      <c r="A28" s="45" t="s">
        <v>67</v>
      </c>
      <c r="B28" s="90">
        <v>32979700</v>
      </c>
      <c r="C28" s="91">
        <f t="shared" si="0"/>
        <v>1.2E-2</v>
      </c>
      <c r="D28" s="92">
        <f t="shared" si="1"/>
        <v>395756.4</v>
      </c>
    </row>
    <row r="29" spans="1:4" ht="15" customHeight="1">
      <c r="A29" s="48" t="s">
        <v>68</v>
      </c>
      <c r="B29" s="93">
        <v>36165075.344999999</v>
      </c>
      <c r="C29" s="94">
        <f t="shared" si="0"/>
        <v>1.2E-2</v>
      </c>
      <c r="D29" s="95">
        <f t="shared" si="1"/>
        <v>433980.90414</v>
      </c>
    </row>
    <row r="30" spans="1:4" ht="15" customHeight="1">
      <c r="A30" s="45" t="s">
        <v>69</v>
      </c>
      <c r="B30" s="90">
        <v>88860061</v>
      </c>
      <c r="C30" s="91">
        <f t="shared" si="0"/>
        <v>1.2E-2</v>
      </c>
      <c r="D30" s="92">
        <f t="shared" si="1"/>
        <v>1066320.7320000001</v>
      </c>
    </row>
    <row r="31" spans="1:4" ht="15" customHeight="1">
      <c r="A31" s="48" t="s">
        <v>70</v>
      </c>
      <c r="B31" s="93">
        <v>28071833.375</v>
      </c>
      <c r="C31" s="94">
        <f t="shared" si="0"/>
        <v>1.2E-2</v>
      </c>
      <c r="D31" s="95">
        <f t="shared" si="1"/>
        <v>336862.00050000002</v>
      </c>
    </row>
    <row r="32" spans="1:4" ht="15" customHeight="1">
      <c r="A32" s="45" t="s">
        <v>71</v>
      </c>
      <c r="B32" s="90">
        <v>15630390.889</v>
      </c>
      <c r="C32" s="91">
        <f t="shared" si="0"/>
        <v>1.2E-2</v>
      </c>
      <c r="D32" s="92">
        <f t="shared" si="1"/>
        <v>187564.690668</v>
      </c>
    </row>
    <row r="33" spans="1:4" ht="15" customHeight="1">
      <c r="A33" s="48" t="s">
        <v>72</v>
      </c>
      <c r="B33" s="93">
        <v>59118396</v>
      </c>
      <c r="C33" s="94">
        <f t="shared" si="0"/>
        <v>1.2E-2</v>
      </c>
      <c r="D33" s="95">
        <f t="shared" si="1"/>
        <v>709420.75199999998</v>
      </c>
    </row>
    <row r="34" spans="1:4" ht="15" customHeight="1">
      <c r="A34" s="45" t="s">
        <v>73</v>
      </c>
      <c r="B34" s="90">
        <v>4809820</v>
      </c>
      <c r="C34" s="91">
        <f t="shared" si="0"/>
        <v>1.2E-2</v>
      </c>
      <c r="D34" s="92">
        <f t="shared" si="1"/>
        <v>57717.840000000004</v>
      </c>
    </row>
    <row r="35" spans="1:4" s="51" customFormat="1" ht="18.75" customHeight="1">
      <c r="A35" s="96" t="s">
        <v>74</v>
      </c>
      <c r="B35" s="97">
        <f>SUM(B9:B34)</f>
        <v>1170660354.3185954</v>
      </c>
      <c r="C35" s="98">
        <v>1.2E-2</v>
      </c>
      <c r="D35" s="99">
        <f>SUM(D9:D34)</f>
        <v>14047924.25182314</v>
      </c>
    </row>
    <row r="36" spans="1:4">
      <c r="A36" s="172" t="s">
        <v>114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2005</v>
      </c>
      <c r="B1" s="101"/>
      <c r="D1" s="102"/>
      <c r="E1" s="102"/>
    </row>
    <row r="2" spans="1:7" ht="15.75" customHeight="1">
      <c r="A2" s="103" t="str">
        <f>Info!A4</f>
        <v>Reference year 2011</v>
      </c>
      <c r="B2" s="104"/>
      <c r="C2" s="103"/>
      <c r="D2" s="102"/>
      <c r="E2" s="102"/>
    </row>
    <row r="3" spans="1:7">
      <c r="D3" s="20" t="str">
        <f>Info!$C$28</f>
        <v>FA_2011_20120427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16155531.9</v>
      </c>
      <c r="C9" s="42">
        <v>1801902.4184999999</v>
      </c>
      <c r="D9" s="112">
        <f t="shared" ref="D9:D34" si="0">B9+C9</f>
        <v>17957434.318500001</v>
      </c>
      <c r="F9" s="113" t="s">
        <v>87</v>
      </c>
      <c r="G9" s="114">
        <v>2.4E-2</v>
      </c>
    </row>
    <row r="10" spans="1:7">
      <c r="A10" s="45" t="s">
        <v>49</v>
      </c>
      <c r="B10" s="46">
        <v>4755421.2</v>
      </c>
      <c r="C10" s="46">
        <v>273277.19439999998</v>
      </c>
      <c r="D10" s="115">
        <f t="shared" si="0"/>
        <v>5028698.3944000006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1269012.5</v>
      </c>
      <c r="C11" s="49">
        <v>223738.21160000001</v>
      </c>
      <c r="D11" s="116">
        <f t="shared" si="0"/>
        <v>1492750.7116</v>
      </c>
      <c r="F11" s="113" t="s">
        <v>89</v>
      </c>
      <c r="G11" s="114">
        <v>0.17</v>
      </c>
    </row>
    <row r="12" spans="1:7">
      <c r="A12" s="45" t="s">
        <v>51</v>
      </c>
      <c r="B12" s="46">
        <v>96771.9</v>
      </c>
      <c r="C12" s="46">
        <v>508.7244</v>
      </c>
      <c r="D12" s="115">
        <f t="shared" si="0"/>
        <v>97280.624400000001</v>
      </c>
      <c r="F12" s="117" t="s">
        <v>90</v>
      </c>
      <c r="G12" s="118">
        <v>1</v>
      </c>
    </row>
    <row r="13" spans="1:7">
      <c r="A13" s="48" t="s">
        <v>52</v>
      </c>
      <c r="B13" s="49">
        <v>685706.1</v>
      </c>
      <c r="C13" s="49">
        <v>188179.13560000001</v>
      </c>
      <c r="D13" s="116">
        <f t="shared" si="0"/>
        <v>873885.23560000001</v>
      </c>
    </row>
    <row r="14" spans="1:7">
      <c r="A14" s="45" t="s">
        <v>53</v>
      </c>
      <c r="B14" s="46">
        <v>41781.300000000003</v>
      </c>
      <c r="C14" s="46">
        <v>1837.5056999999999</v>
      </c>
      <c r="D14" s="115">
        <f t="shared" si="0"/>
        <v>43618.805700000004</v>
      </c>
    </row>
    <row r="15" spans="1:7">
      <c r="A15" s="48" t="s">
        <v>54</v>
      </c>
      <c r="B15" s="49">
        <v>134645.5</v>
      </c>
      <c r="C15" s="49">
        <v>23207.617900000001</v>
      </c>
      <c r="D15" s="116">
        <f t="shared" si="0"/>
        <v>157853.11790000001</v>
      </c>
    </row>
    <row r="16" spans="1:7">
      <c r="A16" s="45" t="s">
        <v>55</v>
      </c>
      <c r="B16" s="46">
        <v>96187.3</v>
      </c>
      <c r="C16" s="46">
        <v>49080.4611</v>
      </c>
      <c r="D16" s="115">
        <f t="shared" si="0"/>
        <v>145267.7611</v>
      </c>
    </row>
    <row r="17" spans="1:4">
      <c r="A17" s="48" t="s">
        <v>56</v>
      </c>
      <c r="B17" s="49">
        <v>1595515.8</v>
      </c>
      <c r="C17" s="49">
        <v>1742597.2168000001</v>
      </c>
      <c r="D17" s="116">
        <f t="shared" si="0"/>
        <v>3338113.0168000003</v>
      </c>
    </row>
    <row r="18" spans="1:4">
      <c r="A18" s="45" t="s">
        <v>57</v>
      </c>
      <c r="B18" s="46">
        <v>836515.5</v>
      </c>
      <c r="C18" s="46">
        <v>90974.005499999999</v>
      </c>
      <c r="D18" s="115">
        <f t="shared" si="0"/>
        <v>927489.50549999997</v>
      </c>
    </row>
    <row r="19" spans="1:4">
      <c r="A19" s="48" t="s">
        <v>58</v>
      </c>
      <c r="B19" s="49">
        <v>1008764.4</v>
      </c>
      <c r="C19" s="49">
        <v>17179.272099999998</v>
      </c>
      <c r="D19" s="116">
        <f t="shared" si="0"/>
        <v>1025943.6721</v>
      </c>
    </row>
    <row r="20" spans="1:4">
      <c r="A20" s="45" t="s">
        <v>59</v>
      </c>
      <c r="B20" s="46">
        <v>2328438.5</v>
      </c>
      <c r="C20" s="46">
        <v>119140.47349999999</v>
      </c>
      <c r="D20" s="115">
        <f t="shared" si="0"/>
        <v>2447578.9734999998</v>
      </c>
    </row>
    <row r="21" spans="1:4">
      <c r="A21" s="48" t="s">
        <v>60</v>
      </c>
      <c r="B21" s="49">
        <v>945158.4</v>
      </c>
      <c r="C21" s="49">
        <v>81227.602899999998</v>
      </c>
      <c r="D21" s="116">
        <f t="shared" si="0"/>
        <v>1026386.0029</v>
      </c>
    </row>
    <row r="22" spans="1:4">
      <c r="A22" s="45" t="s">
        <v>61</v>
      </c>
      <c r="B22" s="46">
        <v>449349.8</v>
      </c>
      <c r="C22" s="46">
        <v>228534.8389</v>
      </c>
      <c r="D22" s="115">
        <f t="shared" si="0"/>
        <v>677884.63890000002</v>
      </c>
    </row>
    <row r="23" spans="1:4">
      <c r="A23" s="48" t="s">
        <v>62</v>
      </c>
      <c r="B23" s="49">
        <v>158377.5</v>
      </c>
      <c r="C23" s="49">
        <v>2057.0504000000001</v>
      </c>
      <c r="D23" s="116">
        <f t="shared" si="0"/>
        <v>160434.55040000001</v>
      </c>
    </row>
    <row r="24" spans="1:4">
      <c r="A24" s="45" t="s">
        <v>63</v>
      </c>
      <c r="B24" s="46">
        <v>70361</v>
      </c>
      <c r="C24" s="46">
        <v>2823.4204</v>
      </c>
      <c r="D24" s="115">
        <f t="shared" si="0"/>
        <v>73184.420400000003</v>
      </c>
    </row>
    <row r="25" spans="1:4">
      <c r="A25" s="48" t="s">
        <v>64</v>
      </c>
      <c r="B25" s="49">
        <v>1694059.8</v>
      </c>
      <c r="C25" s="49">
        <v>133963.69889999999</v>
      </c>
      <c r="D25" s="116">
        <f t="shared" si="0"/>
        <v>1828023.4989</v>
      </c>
    </row>
    <row r="26" spans="1:4">
      <c r="A26" s="45" t="s">
        <v>65</v>
      </c>
      <c r="B26" s="46">
        <v>645881.5</v>
      </c>
      <c r="C26" s="46">
        <v>66784.510299999994</v>
      </c>
      <c r="D26" s="115">
        <f t="shared" si="0"/>
        <v>712666.01029999997</v>
      </c>
    </row>
    <row r="27" spans="1:4">
      <c r="A27" s="48" t="s">
        <v>66</v>
      </c>
      <c r="B27" s="49">
        <v>2232514.7999999998</v>
      </c>
      <c r="C27" s="49">
        <v>81497.023499999996</v>
      </c>
      <c r="D27" s="116">
        <f t="shared" si="0"/>
        <v>2314011.8234999999</v>
      </c>
    </row>
    <row r="28" spans="1:4">
      <c r="A28" s="45" t="s">
        <v>67</v>
      </c>
      <c r="B28" s="46">
        <v>780081</v>
      </c>
      <c r="C28" s="46">
        <v>12258.418900000001</v>
      </c>
      <c r="D28" s="115">
        <f t="shared" si="0"/>
        <v>792339.41890000005</v>
      </c>
    </row>
    <row r="29" spans="1:4">
      <c r="A29" s="48" t="s">
        <v>68</v>
      </c>
      <c r="B29" s="49">
        <v>1805403.1</v>
      </c>
      <c r="C29" s="49">
        <v>274139.88449999999</v>
      </c>
      <c r="D29" s="116">
        <f t="shared" si="0"/>
        <v>2079542.9845</v>
      </c>
    </row>
    <row r="30" spans="1:4">
      <c r="A30" s="45" t="s">
        <v>69</v>
      </c>
      <c r="B30" s="46">
        <v>2849010</v>
      </c>
      <c r="C30" s="46">
        <v>284842.32069999998</v>
      </c>
      <c r="D30" s="115">
        <f t="shared" si="0"/>
        <v>3133852.3207</v>
      </c>
    </row>
    <row r="31" spans="1:4">
      <c r="A31" s="48" t="s">
        <v>70</v>
      </c>
      <c r="B31" s="49">
        <v>660363.69999999995</v>
      </c>
      <c r="C31" s="49">
        <v>3996.5630999999998</v>
      </c>
      <c r="D31" s="116">
        <f t="shared" si="0"/>
        <v>664360.26309999998</v>
      </c>
    </row>
    <row r="32" spans="1:4">
      <c r="A32" s="45" t="s">
        <v>71</v>
      </c>
      <c r="B32" s="46">
        <v>1626227.7</v>
      </c>
      <c r="C32" s="46">
        <v>162028.21299999999</v>
      </c>
      <c r="D32" s="115">
        <f t="shared" si="0"/>
        <v>1788255.9129999999</v>
      </c>
    </row>
    <row r="33" spans="1:6">
      <c r="A33" s="171" t="s">
        <v>115</v>
      </c>
      <c r="B33" s="49">
        <v>5911613.5999999996</v>
      </c>
      <c r="C33" s="175">
        <v>481084.4007</v>
      </c>
      <c r="D33" s="176">
        <f t="shared" si="0"/>
        <v>6392698.0006999997</v>
      </c>
    </row>
    <row r="34" spans="1:6">
      <c r="A34" s="119" t="s">
        <v>73</v>
      </c>
      <c r="B34" s="46">
        <v>258922.6</v>
      </c>
      <c r="C34" s="46">
        <v>20687.4421</v>
      </c>
      <c r="D34" s="115">
        <f t="shared" si="0"/>
        <v>279610.04210000002</v>
      </c>
    </row>
    <row r="35" spans="1:6" s="51" customFormat="1">
      <c r="A35" s="53" t="s">
        <v>74</v>
      </c>
      <c r="B35" s="120">
        <f>SUM(B9:B34)</f>
        <v>49091616.400000013</v>
      </c>
      <c r="C35" s="120">
        <f>SUM(C9:C34)</f>
        <v>6367547.6254000003</v>
      </c>
      <c r="D35" s="55">
        <f>SUM(D9:D34)</f>
        <v>55459164.025399983</v>
      </c>
      <c r="F35" s="1"/>
    </row>
    <row r="36" spans="1:6">
      <c r="A36" s="172" t="s">
        <v>114</v>
      </c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2005</v>
      </c>
      <c r="D1" s="17"/>
      <c r="E1" s="18" t="str">
        <f>Info!A4</f>
        <v>Reference year 2011</v>
      </c>
      <c r="I1" s="20" t="str">
        <f>Info!$C$28</f>
        <v>FA_2011_20120427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26434.921999999999</v>
      </c>
      <c r="D7" s="42">
        <v>13289.521699999999</v>
      </c>
      <c r="E7" s="124">
        <f t="shared" ref="E7:E32" si="0">D7-C7</f>
        <v>-13145.400299999999</v>
      </c>
      <c r="F7" s="42">
        <v>2824506.5848142901</v>
      </c>
      <c r="G7" s="124">
        <f>PI!J7+ITS!C7+LE!D9</f>
        <v>49495017.219673336</v>
      </c>
      <c r="H7" s="125">
        <f t="shared" ref="H7:H33" si="1">G7/F7</f>
        <v>17.52342072267734</v>
      </c>
      <c r="I7" s="126">
        <f t="shared" ref="I7:I32" si="2">E7*H7</f>
        <v>-230352.3800249089</v>
      </c>
    </row>
    <row r="8" spans="1:9">
      <c r="B8" s="45" t="s">
        <v>49</v>
      </c>
      <c r="C8" s="46">
        <v>12745.135</v>
      </c>
      <c r="D8" s="46">
        <v>4308.2806</v>
      </c>
      <c r="E8" s="127">
        <f t="shared" si="0"/>
        <v>-8436.8544000000002</v>
      </c>
      <c r="F8" s="46">
        <v>1078374.1399999999</v>
      </c>
      <c r="G8" s="127">
        <f>PI!J8+ITS!C8+LE!D10</f>
        <v>20283239.174343336</v>
      </c>
      <c r="H8" s="128">
        <f t="shared" si="1"/>
        <v>18.809092709088276</v>
      </c>
      <c r="I8" s="129">
        <f t="shared" si="2"/>
        <v>-158689.57658267935</v>
      </c>
    </row>
    <row r="9" spans="1:9">
      <c r="B9" s="48" t="s">
        <v>50</v>
      </c>
      <c r="C9" s="49">
        <v>4960.8010000000004</v>
      </c>
      <c r="D9" s="49">
        <v>1963.0175999999999</v>
      </c>
      <c r="E9" s="130">
        <f t="shared" si="0"/>
        <v>-2997.7834000000003</v>
      </c>
      <c r="F9" s="49">
        <v>488224.42321428598</v>
      </c>
      <c r="G9" s="130">
        <f>PI!J9+ITS!C9+LE!D11</f>
        <v>7333741.5774633326</v>
      </c>
      <c r="H9" s="131">
        <f t="shared" si="1"/>
        <v>15.021250942713468</v>
      </c>
      <c r="I9" s="132">
        <f t="shared" si="2"/>
        <v>-45030.456723300791</v>
      </c>
    </row>
    <row r="10" spans="1:9">
      <c r="B10" s="45" t="s">
        <v>51</v>
      </c>
      <c r="C10" s="46">
        <v>12.362550000000001</v>
      </c>
      <c r="D10" s="46">
        <v>118.36185</v>
      </c>
      <c r="E10" s="127">
        <f t="shared" si="0"/>
        <v>105.99930000000001</v>
      </c>
      <c r="F10" s="46">
        <v>24587.465785714299</v>
      </c>
      <c r="G10" s="127">
        <f>PI!J10+ITS!C10+LE!D12</f>
        <v>546868.89347000013</v>
      </c>
      <c r="H10" s="128">
        <f t="shared" si="1"/>
        <v>22.241775473572371</v>
      </c>
      <c r="I10" s="129">
        <f t="shared" si="2"/>
        <v>2357.6126309558399</v>
      </c>
    </row>
    <row r="11" spans="1:9">
      <c r="B11" s="48" t="s">
        <v>52</v>
      </c>
      <c r="C11" s="49">
        <v>1479.74775</v>
      </c>
      <c r="D11" s="49">
        <v>773.22230000000002</v>
      </c>
      <c r="E11" s="130">
        <f t="shared" si="0"/>
        <v>-706.52544999999998</v>
      </c>
      <c r="F11" s="49">
        <v>375230.834857143</v>
      </c>
      <c r="G11" s="130">
        <f>PI!J11+ITS!C11+LE!D13</f>
        <v>4610795.2503566667</v>
      </c>
      <c r="H11" s="131">
        <f t="shared" si="1"/>
        <v>12.287890072019476</v>
      </c>
      <c r="I11" s="132">
        <f t="shared" si="2"/>
        <v>-8681.7070626840923</v>
      </c>
    </row>
    <row r="12" spans="1:9">
      <c r="B12" s="45" t="s">
        <v>53</v>
      </c>
      <c r="C12" s="46">
        <v>94.753</v>
      </c>
      <c r="D12" s="46">
        <v>185.25115</v>
      </c>
      <c r="E12" s="127">
        <f t="shared" si="0"/>
        <v>90.498149999999995</v>
      </c>
      <c r="F12" s="46">
        <v>29069.766357142798</v>
      </c>
      <c r="G12" s="127">
        <f>PI!J12+ITS!C12+LE!D14</f>
        <v>565205.39146000007</v>
      </c>
      <c r="H12" s="128">
        <f t="shared" si="1"/>
        <v>19.443066191728168</v>
      </c>
      <c r="I12" s="129">
        <f t="shared" si="2"/>
        <v>1759.5615206789444</v>
      </c>
    </row>
    <row r="13" spans="1:9">
      <c r="B13" s="48" t="s">
        <v>54</v>
      </c>
      <c r="C13" s="49">
        <v>29.457999999999998</v>
      </c>
      <c r="D13" s="49">
        <v>755.52544999999998</v>
      </c>
      <c r="E13" s="130">
        <f t="shared" si="0"/>
        <v>726.06745000000001</v>
      </c>
      <c r="F13" s="49">
        <v>93533.280214285696</v>
      </c>
      <c r="G13" s="130">
        <f>PI!J13+ITS!C13+LE!D15</f>
        <v>1281698.3354755002</v>
      </c>
      <c r="H13" s="131">
        <f t="shared" si="1"/>
        <v>13.703126123013288</v>
      </c>
      <c r="I13" s="132">
        <f t="shared" si="2"/>
        <v>9949.393841164645</v>
      </c>
    </row>
    <row r="14" spans="1:9">
      <c r="B14" s="45" t="s">
        <v>55</v>
      </c>
      <c r="C14" s="46">
        <v>43.865000000000002</v>
      </c>
      <c r="D14" s="46">
        <v>180.32130000000001</v>
      </c>
      <c r="E14" s="127">
        <f t="shared" si="0"/>
        <v>136.4563</v>
      </c>
      <c r="F14" s="46">
        <v>36333.138928571403</v>
      </c>
      <c r="G14" s="127">
        <f>PI!J14+ITS!C14+LE!D16</f>
        <v>682855.08953699993</v>
      </c>
      <c r="H14" s="128">
        <f t="shared" si="1"/>
        <v>18.794277336715904</v>
      </c>
      <c r="I14" s="129">
        <f t="shared" si="2"/>
        <v>2564.5975465421066</v>
      </c>
    </row>
    <row r="15" spans="1:9">
      <c r="B15" s="48" t="s">
        <v>56</v>
      </c>
      <c r="C15" s="49">
        <v>2607.098</v>
      </c>
      <c r="D15" s="49">
        <v>1694.6709000000001</v>
      </c>
      <c r="E15" s="130">
        <f t="shared" si="0"/>
        <v>-912.42709999999988</v>
      </c>
      <c r="F15" s="49">
        <v>850967.69074285706</v>
      </c>
      <c r="G15" s="130">
        <f>PI!J15+ITS!C15+LE!D17</f>
        <v>7045352.8912200006</v>
      </c>
      <c r="H15" s="131">
        <f t="shared" si="1"/>
        <v>8.2792248963879231</v>
      </c>
      <c r="I15" s="132">
        <f t="shared" si="2"/>
        <v>-7554.1891624590326</v>
      </c>
    </row>
    <row r="16" spans="1:9">
      <c r="B16" s="45" t="s">
        <v>57</v>
      </c>
      <c r="C16" s="46">
        <v>2080.7012500000001</v>
      </c>
      <c r="D16" s="46">
        <v>1267.13285</v>
      </c>
      <c r="E16" s="127">
        <f t="shared" si="0"/>
        <v>-813.56840000000011</v>
      </c>
      <c r="F16" s="46">
        <v>305744.41051428602</v>
      </c>
      <c r="G16" s="127">
        <f>PI!J16+ITS!C16+LE!D18</f>
        <v>5005427.5598099995</v>
      </c>
      <c r="H16" s="128">
        <f t="shared" si="1"/>
        <v>16.371280676531352</v>
      </c>
      <c r="I16" s="129">
        <f t="shared" si="2"/>
        <v>-13319.156625956532</v>
      </c>
    </row>
    <row r="17" spans="2:9">
      <c r="B17" s="48" t="s">
        <v>58</v>
      </c>
      <c r="C17" s="49">
        <v>190.32919999999999</v>
      </c>
      <c r="D17" s="49">
        <v>1453.45435</v>
      </c>
      <c r="E17" s="130">
        <f t="shared" si="0"/>
        <v>1263.1251500000001</v>
      </c>
      <c r="F17" s="49">
        <v>253342.94451428601</v>
      </c>
      <c r="G17" s="130">
        <f>PI!J17+ITS!C17+LE!D19</f>
        <v>5247517.8140100008</v>
      </c>
      <c r="H17" s="131">
        <f t="shared" si="1"/>
        <v>20.713100276270346</v>
      </c>
      <c r="I17" s="132">
        <f t="shared" si="2"/>
        <v>26163.237893429025</v>
      </c>
    </row>
    <row r="18" spans="2:9">
      <c r="B18" s="45" t="s">
        <v>59</v>
      </c>
      <c r="C18" s="46">
        <v>153.05619999999999</v>
      </c>
      <c r="D18" s="46">
        <v>6215.9263000000001</v>
      </c>
      <c r="E18" s="127">
        <f t="shared" si="0"/>
        <v>6062.8701000000001</v>
      </c>
      <c r="F18" s="46">
        <v>573097.99899999995</v>
      </c>
      <c r="G18" s="127">
        <f>PI!J18+ITS!C18+LE!D20</f>
        <v>7085461.6520046666</v>
      </c>
      <c r="H18" s="128">
        <f t="shared" si="1"/>
        <v>12.363438128152787</v>
      </c>
      <c r="I18" s="129">
        <f t="shared" si="2"/>
        <v>74957.919360377506</v>
      </c>
    </row>
    <row r="19" spans="2:9">
      <c r="B19" s="48" t="s">
        <v>60</v>
      </c>
      <c r="C19" s="49">
        <v>2144.9029999999998</v>
      </c>
      <c r="D19" s="49">
        <v>1326.9725000000001</v>
      </c>
      <c r="E19" s="130">
        <f t="shared" si="0"/>
        <v>-817.93049999999971</v>
      </c>
      <c r="F19" s="49">
        <v>320785.71428571403</v>
      </c>
      <c r="G19" s="130">
        <f>PI!J19+ITS!C19+LE!D21</f>
        <v>7371124.3271766668</v>
      </c>
      <c r="H19" s="131">
        <f t="shared" si="1"/>
        <v>22.978343482626013</v>
      </c>
      <c r="I19" s="132">
        <f t="shared" si="2"/>
        <v>-18794.687973916029</v>
      </c>
    </row>
    <row r="20" spans="2:9">
      <c r="B20" s="45" t="s">
        <v>61</v>
      </c>
      <c r="C20" s="46">
        <v>306.01799999999997</v>
      </c>
      <c r="D20" s="46">
        <v>631.81920000000002</v>
      </c>
      <c r="E20" s="127">
        <f t="shared" si="0"/>
        <v>325.80120000000005</v>
      </c>
      <c r="F20" s="46">
        <v>210936.56924285699</v>
      </c>
      <c r="G20" s="127">
        <f>PI!J20+ITS!C20+LE!D22</f>
        <v>1965476.7112358888</v>
      </c>
      <c r="H20" s="128">
        <f t="shared" si="1"/>
        <v>9.317856634773376</v>
      </c>
      <c r="I20" s="129">
        <f t="shared" si="2"/>
        <v>3035.7688730371283</v>
      </c>
    </row>
    <row r="21" spans="2:9">
      <c r="B21" s="48" t="s">
        <v>62</v>
      </c>
      <c r="C21" s="49">
        <v>846.91899999999998</v>
      </c>
      <c r="D21" s="49">
        <v>435.92804999999998</v>
      </c>
      <c r="E21" s="130">
        <f t="shared" si="0"/>
        <v>-410.99095</v>
      </c>
      <c r="F21" s="49">
        <v>55897.310671428597</v>
      </c>
      <c r="G21" s="130">
        <f>PI!J21+ITS!C21+LE!D23</f>
        <v>1027951.6055295556</v>
      </c>
      <c r="H21" s="131">
        <f t="shared" si="1"/>
        <v>18.390001114221469</v>
      </c>
      <c r="I21" s="132">
        <f t="shared" si="2"/>
        <v>-7558.1240284349406</v>
      </c>
    </row>
    <row r="22" spans="2:9">
      <c r="B22" s="45" t="s">
        <v>63</v>
      </c>
      <c r="C22" s="46">
        <v>221.96414999999999</v>
      </c>
      <c r="D22" s="46">
        <v>109.77955</v>
      </c>
      <c r="E22" s="127">
        <f t="shared" si="0"/>
        <v>-112.18459999999999</v>
      </c>
      <c r="F22" s="46">
        <v>21415.266500000002</v>
      </c>
      <c r="G22" s="127">
        <f>PI!J22+ITS!C22+LE!D24</f>
        <v>331734.90757816669</v>
      </c>
      <c r="H22" s="128">
        <f t="shared" si="1"/>
        <v>15.490580403384971</v>
      </c>
      <c r="I22" s="129">
        <f t="shared" si="2"/>
        <v>-1737.8045663215814</v>
      </c>
    </row>
    <row r="23" spans="2:9">
      <c r="B23" s="48" t="s">
        <v>64</v>
      </c>
      <c r="C23" s="49">
        <v>2053.1354000000001</v>
      </c>
      <c r="D23" s="49">
        <v>4684.9897499999997</v>
      </c>
      <c r="E23" s="130">
        <f t="shared" si="0"/>
        <v>2631.8543499999996</v>
      </c>
      <c r="F23" s="49">
        <v>487415.629928571</v>
      </c>
      <c r="G23" s="130">
        <f>PI!J23+ITS!C23+LE!D25</f>
        <v>9171825.0598991662</v>
      </c>
      <c r="H23" s="131">
        <f t="shared" si="1"/>
        <v>18.817256765531429</v>
      </c>
      <c r="I23" s="132">
        <f t="shared" si="2"/>
        <v>49524.279073430815</v>
      </c>
    </row>
    <row r="24" spans="2:9">
      <c r="B24" s="45" t="s">
        <v>65</v>
      </c>
      <c r="C24" s="46">
        <v>437.87299999999999</v>
      </c>
      <c r="D24" s="46">
        <v>1869.4645499999999</v>
      </c>
      <c r="E24" s="127">
        <f t="shared" si="0"/>
        <v>1431.5915499999999</v>
      </c>
      <c r="F24" s="46">
        <v>189556.39038571401</v>
      </c>
      <c r="G24" s="127">
        <f>PI!J24+ITS!C24+LE!D26</f>
        <v>4002507.4825660195</v>
      </c>
      <c r="H24" s="128">
        <f t="shared" si="1"/>
        <v>21.115128191783029</v>
      </c>
      <c r="I24" s="129">
        <f t="shared" si="2"/>
        <v>30228.239096523361</v>
      </c>
    </row>
    <row r="25" spans="2:9">
      <c r="B25" s="48" t="s">
        <v>66</v>
      </c>
      <c r="C25" s="49">
        <v>4258.8680000000004</v>
      </c>
      <c r="D25" s="49">
        <v>4269.7849500000002</v>
      </c>
      <c r="E25" s="130">
        <f t="shared" si="0"/>
        <v>10.916949999999815</v>
      </c>
      <c r="F25" s="49">
        <v>706518.53721428604</v>
      </c>
      <c r="G25" s="130">
        <f>PI!J25+ITS!C25+LE!D27</f>
        <v>13259115.041040001</v>
      </c>
      <c r="H25" s="131">
        <f t="shared" si="1"/>
        <v>18.766832492915231</v>
      </c>
      <c r="I25" s="132">
        <f t="shared" si="2"/>
        <v>204.87657198352747</v>
      </c>
    </row>
    <row r="26" spans="2:9">
      <c r="B26" s="45" t="s">
        <v>67</v>
      </c>
      <c r="C26" s="46">
        <v>1869.9840999999999</v>
      </c>
      <c r="D26" s="46">
        <v>2483.6012000000001</v>
      </c>
      <c r="E26" s="127">
        <f t="shared" si="0"/>
        <v>613.61710000000016</v>
      </c>
      <c r="F26" s="46">
        <v>220885.05907142899</v>
      </c>
      <c r="G26" s="127">
        <f>PI!J26+ITS!C26+LE!D28</f>
        <v>4551637.9068379113</v>
      </c>
      <c r="H26" s="128">
        <f t="shared" si="1"/>
        <v>20.606363897913166</v>
      </c>
      <c r="I26" s="129">
        <f t="shared" si="2"/>
        <v>12644.417256582175</v>
      </c>
    </row>
    <row r="27" spans="2:9">
      <c r="B27" s="48" t="s">
        <v>68</v>
      </c>
      <c r="C27" s="49">
        <v>742.10400000000004</v>
      </c>
      <c r="D27" s="49">
        <v>7201.2741999999998</v>
      </c>
      <c r="E27" s="130">
        <f t="shared" si="0"/>
        <v>6459.1701999999996</v>
      </c>
      <c r="F27" s="49">
        <v>486375.0612</v>
      </c>
      <c r="G27" s="130">
        <f>PI!J27+ITS!C27+LE!D29</f>
        <v>8284640.0554140005</v>
      </c>
      <c r="H27" s="131">
        <f t="shared" si="1"/>
        <v>17.033439245371408</v>
      </c>
      <c r="I27" s="132">
        <f t="shared" si="2"/>
        <v>110021.88317721347</v>
      </c>
    </row>
    <row r="28" spans="2:9">
      <c r="B28" s="45" t="s">
        <v>69</v>
      </c>
      <c r="C28" s="46">
        <v>1903.02935</v>
      </c>
      <c r="D28" s="46">
        <v>7634.0684000000001</v>
      </c>
      <c r="E28" s="127">
        <f t="shared" si="0"/>
        <v>5731.0390500000003</v>
      </c>
      <c r="F28" s="46">
        <v>954792.85431428603</v>
      </c>
      <c r="G28" s="127">
        <f>PI!J28+ITS!C28+LE!D30</f>
        <v>17115145.362426668</v>
      </c>
      <c r="H28" s="128">
        <f t="shared" si="1"/>
        <v>17.925506338983276</v>
      </c>
      <c r="I28" s="129">
        <f t="shared" si="2"/>
        <v>102731.77681973569</v>
      </c>
    </row>
    <row r="29" spans="2:9">
      <c r="B29" s="48" t="s">
        <v>70</v>
      </c>
      <c r="C29" s="49">
        <v>220.41900000000001</v>
      </c>
      <c r="D29" s="49">
        <v>2829.8510500000002</v>
      </c>
      <c r="E29" s="130">
        <f t="shared" si="0"/>
        <v>2609.4320500000003</v>
      </c>
      <c r="F29" s="49">
        <v>251805.348842857</v>
      </c>
      <c r="G29" s="130">
        <f>PI!J29+ITS!C29+LE!D31</f>
        <v>5222355.5259633334</v>
      </c>
      <c r="H29" s="131">
        <f t="shared" si="1"/>
        <v>20.739652870608499</v>
      </c>
      <c r="I29" s="132">
        <f t="shared" si="2"/>
        <v>54118.714906440327</v>
      </c>
    </row>
    <row r="30" spans="2:9">
      <c r="B30" s="45" t="s">
        <v>71</v>
      </c>
      <c r="C30" s="46">
        <v>0</v>
      </c>
      <c r="D30" s="46">
        <v>1159.1912500000001</v>
      </c>
      <c r="E30" s="127">
        <f t="shared" si="0"/>
        <v>1159.1912500000001</v>
      </c>
      <c r="F30" s="46">
        <v>257879.20240000001</v>
      </c>
      <c r="G30" s="127">
        <f>PI!J30+ITS!C30+LE!D32</f>
        <v>4709716.7896733331</v>
      </c>
      <c r="H30" s="128">
        <f t="shared" si="1"/>
        <v>18.263267242342504</v>
      </c>
      <c r="I30" s="129">
        <f t="shared" si="2"/>
        <v>21170.619583735061</v>
      </c>
    </row>
    <row r="31" spans="2:9">
      <c r="B31" s="48" t="s">
        <v>72</v>
      </c>
      <c r="C31" s="49">
        <v>7899.0852500000001</v>
      </c>
      <c r="D31" s="49">
        <v>6892.5670499999997</v>
      </c>
      <c r="E31" s="130">
        <f t="shared" si="0"/>
        <v>-1006.5182000000004</v>
      </c>
      <c r="F31" s="49">
        <v>1214378.5060857099</v>
      </c>
      <c r="G31" s="130">
        <f>PI!J31+ITS!C31+LE!D33</f>
        <v>18705783.148998372</v>
      </c>
      <c r="H31" s="131">
        <f t="shared" si="1"/>
        <v>15.403585500942762</v>
      </c>
      <c r="I31" s="132">
        <f t="shared" si="2"/>
        <v>-15503.989151955015</v>
      </c>
    </row>
    <row r="32" spans="2:9">
      <c r="B32" s="45" t="s">
        <v>73</v>
      </c>
      <c r="C32" s="46">
        <v>223.6268</v>
      </c>
      <c r="D32" s="46">
        <v>226.17994999999999</v>
      </c>
      <c r="E32" s="127">
        <f t="shared" si="0"/>
        <v>2.553149999999988</v>
      </c>
      <c r="F32" s="46">
        <v>55989.573428571399</v>
      </c>
      <c r="G32" s="127">
        <f>PI!J32+ITS!C32+LE!D34</f>
        <v>1226866.83206698</v>
      </c>
      <c r="H32" s="128">
        <f t="shared" si="1"/>
        <v>21.912416132838612</v>
      </c>
      <c r="I32" s="129">
        <f t="shared" si="2"/>
        <v>55.945685249556639</v>
      </c>
    </row>
    <row r="33" spans="1:9" s="51" customFormat="1">
      <c r="A33" s="52"/>
      <c r="B33" s="53" t="s">
        <v>74</v>
      </c>
      <c r="C33" s="54">
        <f>SUM(C7:C32)</f>
        <v>73960.157999999981</v>
      </c>
      <c r="D33" s="54">
        <f>SUM(D7:D32)</f>
        <v>73960.15800000001</v>
      </c>
      <c r="E33" s="54">
        <f>SUM(E7:E32)</f>
        <v>4.8316906031686813E-13</v>
      </c>
      <c r="F33" s="54">
        <f>SUM(F7:F32)</f>
        <v>12367643.702514287</v>
      </c>
      <c r="G33" s="54">
        <f>SUM(G7:G32)</f>
        <v>206129061.60522991</v>
      </c>
      <c r="H33" s="133">
        <f t="shared" si="1"/>
        <v>16.666801418553543</v>
      </c>
      <c r="I33" s="55">
        <f>SUM(I7:I32)</f>
        <v>-5733.228065537136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2005</v>
      </c>
      <c r="C1" s="134"/>
      <c r="D1" s="135" t="str">
        <f>Info!A4</f>
        <v>Reference year 2011</v>
      </c>
      <c r="E1" s="135"/>
      <c r="H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2005</v>
      </c>
      <c r="D5" s="38">
        <f>Info!$C$31</f>
        <v>2005</v>
      </c>
      <c r="E5" s="38">
        <f>Info!$C$31</f>
        <v>2005</v>
      </c>
      <c r="F5" s="136">
        <f>Info!$C$31</f>
        <v>2005</v>
      </c>
      <c r="G5" s="38">
        <f>Info!$C$31</f>
        <v>2005</v>
      </c>
      <c r="H5" s="85">
        <f>Info!$C$31</f>
        <v>2005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30265007.900000006</v>
      </c>
      <c r="D7" s="124">
        <f>ITS!C7</f>
        <v>1272575.00117333</v>
      </c>
      <c r="E7" s="124">
        <f>Wealth!D9</f>
        <v>3490270.5</v>
      </c>
      <c r="F7" s="137">
        <f>LE!D9</f>
        <v>17957434.318500001</v>
      </c>
      <c r="G7" s="124">
        <f>REPART!I7</f>
        <v>-230352.3800249089</v>
      </c>
      <c r="H7" s="126">
        <f t="shared" ref="H7:H32" si="0">SUM(C7:G7)</f>
        <v>52754935.339648426</v>
      </c>
      <c r="J7" s="138"/>
    </row>
    <row r="8" spans="1:10">
      <c r="B8" s="45" t="s">
        <v>49</v>
      </c>
      <c r="C8" s="127">
        <f>PI!J8</f>
        <v>14813420.000000002</v>
      </c>
      <c r="D8" s="127">
        <f>ITS!C8</f>
        <v>441120.77994333301</v>
      </c>
      <c r="E8" s="127">
        <f>Wealth!D10</f>
        <v>1582522.2018480001</v>
      </c>
      <c r="F8" s="139">
        <f>LE!D10</f>
        <v>5028698.3944000006</v>
      </c>
      <c r="G8" s="127">
        <f>REPART!I8</f>
        <v>-158689.57658267935</v>
      </c>
      <c r="H8" s="129">
        <f t="shared" si="0"/>
        <v>21707071.799608659</v>
      </c>
      <c r="J8" s="138"/>
    </row>
    <row r="9" spans="1:10">
      <c r="B9" s="48" t="s">
        <v>50</v>
      </c>
      <c r="C9" s="130">
        <f>PI!J9</f>
        <v>5657233.5</v>
      </c>
      <c r="D9" s="130">
        <f>ITS!C9</f>
        <v>183757.36586333299</v>
      </c>
      <c r="E9" s="130">
        <f>Wealth!D11</f>
        <v>622671.2579711437</v>
      </c>
      <c r="F9" s="140">
        <f>LE!D11</f>
        <v>1492750.7116</v>
      </c>
      <c r="G9" s="130">
        <f>REPART!I9</f>
        <v>-45030.456723300791</v>
      </c>
      <c r="H9" s="132">
        <f t="shared" si="0"/>
        <v>7911382.3787111752</v>
      </c>
      <c r="J9" s="138"/>
    </row>
    <row r="10" spans="1:10">
      <c r="B10" s="45" t="s">
        <v>51</v>
      </c>
      <c r="C10" s="127">
        <f>PI!J10</f>
        <v>427487.70000000007</v>
      </c>
      <c r="D10" s="127">
        <f>ITS!C10</f>
        <v>22100.569070000001</v>
      </c>
      <c r="E10" s="127">
        <f>Wealth!D12</f>
        <v>45189.888084000006</v>
      </c>
      <c r="F10" s="139">
        <f>LE!D12</f>
        <v>97280.624400000001</v>
      </c>
      <c r="G10" s="127">
        <f>REPART!I10</f>
        <v>2357.6126309558399</v>
      </c>
      <c r="H10" s="129">
        <f t="shared" si="0"/>
        <v>594416.39418495598</v>
      </c>
      <c r="J10" s="138"/>
    </row>
    <row r="11" spans="1:10">
      <c r="B11" s="48" t="s">
        <v>52</v>
      </c>
      <c r="C11" s="130">
        <f>PI!J11</f>
        <v>3668423</v>
      </c>
      <c r="D11" s="130">
        <f>ITS!C11</f>
        <v>68487.0147566667</v>
      </c>
      <c r="E11" s="130">
        <f>Wealth!D13</f>
        <v>442242.38750400004</v>
      </c>
      <c r="F11" s="140">
        <f>LE!D13</f>
        <v>873885.23560000001</v>
      </c>
      <c r="G11" s="130">
        <f>REPART!I11</f>
        <v>-8681.7070626840923</v>
      </c>
      <c r="H11" s="132">
        <f t="shared" si="0"/>
        <v>5044355.930797983</v>
      </c>
      <c r="J11" s="138"/>
    </row>
    <row r="12" spans="1:10">
      <c r="B12" s="45" t="s">
        <v>53</v>
      </c>
      <c r="C12" s="127">
        <f>PI!J12</f>
        <v>497214.9</v>
      </c>
      <c r="D12" s="127">
        <f>ITS!C12</f>
        <v>24371.68576</v>
      </c>
      <c r="E12" s="127">
        <f>Wealth!D14</f>
        <v>53108.600316000004</v>
      </c>
      <c r="F12" s="139">
        <f>LE!D14</f>
        <v>43618.805700000004</v>
      </c>
      <c r="G12" s="127">
        <f>REPART!I12</f>
        <v>1759.5615206789444</v>
      </c>
      <c r="H12" s="129">
        <f t="shared" si="0"/>
        <v>620073.55329667905</v>
      </c>
      <c r="J12" s="138"/>
    </row>
    <row r="13" spans="1:10">
      <c r="B13" s="48" t="s">
        <v>54</v>
      </c>
      <c r="C13" s="130">
        <f>PI!J13</f>
        <v>1103064.4000000001</v>
      </c>
      <c r="D13" s="130">
        <f>ITS!C13</f>
        <v>20780.817575500001</v>
      </c>
      <c r="E13" s="130">
        <f>Wealth!D15</f>
        <v>217316.66323200002</v>
      </c>
      <c r="F13" s="140">
        <f>LE!D15</f>
        <v>157853.11790000001</v>
      </c>
      <c r="G13" s="130">
        <f>REPART!I13</f>
        <v>9949.393841164645</v>
      </c>
      <c r="H13" s="132">
        <f t="shared" si="0"/>
        <v>1508964.3925486649</v>
      </c>
      <c r="J13" s="138"/>
    </row>
    <row r="14" spans="1:10">
      <c r="B14" s="45" t="s">
        <v>55</v>
      </c>
      <c r="C14" s="127">
        <f>PI!J14</f>
        <v>517516.1</v>
      </c>
      <c r="D14" s="127">
        <f>ITS!C14</f>
        <v>20071.228437000002</v>
      </c>
      <c r="E14" s="127">
        <f>Wealth!D16</f>
        <v>70155.386916000003</v>
      </c>
      <c r="F14" s="139">
        <f>LE!D16</f>
        <v>145267.7611</v>
      </c>
      <c r="G14" s="127">
        <f>REPART!I14</f>
        <v>2564.5975465421066</v>
      </c>
      <c r="H14" s="129">
        <f t="shared" si="0"/>
        <v>755575.07399954204</v>
      </c>
      <c r="J14" s="138"/>
    </row>
    <row r="15" spans="1:10">
      <c r="B15" s="48" t="s">
        <v>56</v>
      </c>
      <c r="C15" s="130">
        <f>PI!J15</f>
        <v>3613311.0000000005</v>
      </c>
      <c r="D15" s="130">
        <f>ITS!C15</f>
        <v>93928.874419999993</v>
      </c>
      <c r="E15" s="130">
        <f>Wealth!D17</f>
        <v>421381.45861199999</v>
      </c>
      <c r="F15" s="140">
        <f>LE!D17</f>
        <v>3338113.0168000003</v>
      </c>
      <c r="G15" s="130">
        <f>REPART!I15</f>
        <v>-7554.1891624590326</v>
      </c>
      <c r="H15" s="132">
        <f t="shared" si="0"/>
        <v>7459180.160669541</v>
      </c>
      <c r="J15" s="138"/>
    </row>
    <row r="16" spans="1:10">
      <c r="B16" s="45" t="s">
        <v>57</v>
      </c>
      <c r="C16" s="127">
        <f>PI!J16</f>
        <v>3924395.5999999996</v>
      </c>
      <c r="D16" s="127">
        <f>ITS!C16</f>
        <v>153542.45431</v>
      </c>
      <c r="E16" s="127">
        <f>Wealth!D18</f>
        <v>255274.88571599999</v>
      </c>
      <c r="F16" s="139">
        <f>LE!D18</f>
        <v>927489.50549999997</v>
      </c>
      <c r="G16" s="127">
        <f>REPART!I16</f>
        <v>-13319.156625956532</v>
      </c>
      <c r="H16" s="129">
        <f t="shared" si="0"/>
        <v>5247383.2889000429</v>
      </c>
      <c r="J16" s="138"/>
    </row>
    <row r="17" spans="2:10">
      <c r="B17" s="48" t="s">
        <v>58</v>
      </c>
      <c r="C17" s="130">
        <f>PI!J17</f>
        <v>4117187.1000000006</v>
      </c>
      <c r="D17" s="130">
        <f>ITS!C17</f>
        <v>104387.04191</v>
      </c>
      <c r="E17" s="130">
        <f>Wealth!D19</f>
        <v>233547.55757999999</v>
      </c>
      <c r="F17" s="140">
        <f>LE!D19</f>
        <v>1025943.6721</v>
      </c>
      <c r="G17" s="130">
        <f>REPART!I17</f>
        <v>26163.237893429025</v>
      </c>
      <c r="H17" s="132">
        <f t="shared" si="0"/>
        <v>5507228.6094834292</v>
      </c>
      <c r="J17" s="138"/>
    </row>
    <row r="18" spans="2:10">
      <c r="B18" s="45" t="s">
        <v>59</v>
      </c>
      <c r="C18" s="127">
        <f>PI!J18</f>
        <v>3974123.6999999997</v>
      </c>
      <c r="D18" s="127">
        <f>ITS!C18</f>
        <v>663758.97850466694</v>
      </c>
      <c r="E18" s="127">
        <f>Wealth!D20</f>
        <v>536999.08292399999</v>
      </c>
      <c r="F18" s="139">
        <f>LE!D20</f>
        <v>2447578.9734999998</v>
      </c>
      <c r="G18" s="127">
        <f>REPART!I18</f>
        <v>74957.919360377506</v>
      </c>
      <c r="H18" s="129">
        <f t="shared" si="0"/>
        <v>7697418.6542890435</v>
      </c>
      <c r="J18" s="138"/>
    </row>
    <row r="19" spans="2:10">
      <c r="B19" s="48" t="s">
        <v>60</v>
      </c>
      <c r="C19" s="130">
        <f>PI!J19</f>
        <v>6012279.5999999996</v>
      </c>
      <c r="D19" s="130">
        <f>ITS!C19</f>
        <v>332458.724276667</v>
      </c>
      <c r="E19" s="130">
        <f>Wealth!D21</f>
        <v>399743.93367600004</v>
      </c>
      <c r="F19" s="140">
        <f>LE!D21</f>
        <v>1026386.0029</v>
      </c>
      <c r="G19" s="130">
        <f>REPART!I19</f>
        <v>-18794.687973916029</v>
      </c>
      <c r="H19" s="132">
        <f t="shared" si="0"/>
        <v>7752073.572878751</v>
      </c>
      <c r="J19" s="138"/>
    </row>
    <row r="20" spans="2:10">
      <c r="B20" s="45" t="s">
        <v>61</v>
      </c>
      <c r="C20" s="127">
        <f>PI!J20</f>
        <v>1179462.2</v>
      </c>
      <c r="D20" s="127">
        <f>ITS!C20</f>
        <v>108129.872335889</v>
      </c>
      <c r="E20" s="127">
        <f>Wealth!D22</f>
        <v>111867.22845600001</v>
      </c>
      <c r="F20" s="139">
        <f>LE!D22</f>
        <v>677884.63890000002</v>
      </c>
      <c r="G20" s="127">
        <f>REPART!I20</f>
        <v>3035.7688730371283</v>
      </c>
      <c r="H20" s="129">
        <f t="shared" si="0"/>
        <v>2080379.7085649262</v>
      </c>
      <c r="J20" s="138"/>
    </row>
    <row r="21" spans="2:10">
      <c r="B21" s="48" t="s">
        <v>62</v>
      </c>
      <c r="C21" s="130">
        <f>PI!J21</f>
        <v>842177.5</v>
      </c>
      <c r="D21" s="130">
        <f>ITS!C21</f>
        <v>25339.5551295556</v>
      </c>
      <c r="E21" s="130">
        <f>Wealth!D23</f>
        <v>103347.33333600001</v>
      </c>
      <c r="F21" s="140">
        <f>LE!D23</f>
        <v>160434.55040000001</v>
      </c>
      <c r="G21" s="130">
        <f>REPART!I21</f>
        <v>-7558.1240284349406</v>
      </c>
      <c r="H21" s="132">
        <f t="shared" si="0"/>
        <v>1123740.8148371207</v>
      </c>
      <c r="J21" s="138"/>
    </row>
    <row r="22" spans="2:10">
      <c r="B22" s="45" t="s">
        <v>63</v>
      </c>
      <c r="C22" s="127">
        <f>PI!J22</f>
        <v>252375.7</v>
      </c>
      <c r="D22" s="127">
        <f>ITS!C22</f>
        <v>6174.7871781666699</v>
      </c>
      <c r="E22" s="127">
        <f>Wealth!D24</f>
        <v>37014.068532000005</v>
      </c>
      <c r="F22" s="139">
        <f>LE!D24</f>
        <v>73184.420400000003</v>
      </c>
      <c r="G22" s="127">
        <f>REPART!I22</f>
        <v>-1737.8045663215814</v>
      </c>
      <c r="H22" s="129">
        <f t="shared" si="0"/>
        <v>367011.17154384509</v>
      </c>
      <c r="J22" s="138"/>
    </row>
    <row r="23" spans="2:10">
      <c r="B23" s="48" t="s">
        <v>64</v>
      </c>
      <c r="C23" s="130">
        <f>PI!J23</f>
        <v>7054306.3999999994</v>
      </c>
      <c r="D23" s="130">
        <f>ITS!C23</f>
        <v>289495.16099916701</v>
      </c>
      <c r="E23" s="130">
        <f>Wealth!D25</f>
        <v>837678.54224400013</v>
      </c>
      <c r="F23" s="140">
        <f>LE!D25</f>
        <v>1828023.4989</v>
      </c>
      <c r="G23" s="130">
        <f>REPART!I23</f>
        <v>49524.279073430815</v>
      </c>
      <c r="H23" s="132">
        <f t="shared" si="0"/>
        <v>10059027.881216597</v>
      </c>
      <c r="J23" s="138"/>
    </row>
    <row r="24" spans="2:10">
      <c r="B24" s="45" t="s">
        <v>65</v>
      </c>
      <c r="C24" s="127">
        <f>PI!J24</f>
        <v>2986506.6999999997</v>
      </c>
      <c r="D24" s="127">
        <f>ITS!C24</f>
        <v>303334.77226602001</v>
      </c>
      <c r="E24" s="127">
        <f>Wealth!D26</f>
        <v>427661.30395199999</v>
      </c>
      <c r="F24" s="139">
        <f>LE!D26</f>
        <v>712666.01029999997</v>
      </c>
      <c r="G24" s="127">
        <f>REPART!I24</f>
        <v>30228.239096523361</v>
      </c>
      <c r="H24" s="129">
        <f t="shared" si="0"/>
        <v>4460397.0256145429</v>
      </c>
      <c r="J24" s="138"/>
    </row>
    <row r="25" spans="2:10">
      <c r="B25" s="48" t="s">
        <v>66</v>
      </c>
      <c r="C25" s="130">
        <f>PI!J25</f>
        <v>10528478.600000001</v>
      </c>
      <c r="D25" s="130">
        <f>ITS!C25</f>
        <v>416624.61754000001</v>
      </c>
      <c r="E25" s="130">
        <f>Wealth!D27</f>
        <v>972308.65161599999</v>
      </c>
      <c r="F25" s="140">
        <f>LE!D27</f>
        <v>2314011.8234999999</v>
      </c>
      <c r="G25" s="130">
        <f>REPART!I25</f>
        <v>204.87657198352747</v>
      </c>
      <c r="H25" s="132">
        <f t="shared" si="0"/>
        <v>14231628.569227984</v>
      </c>
      <c r="J25" s="138"/>
    </row>
    <row r="26" spans="2:10">
      <c r="B26" s="45" t="s">
        <v>67</v>
      </c>
      <c r="C26" s="127">
        <f>PI!J26</f>
        <v>3607612.4</v>
      </c>
      <c r="D26" s="127">
        <f>ITS!C26</f>
        <v>151686.08793791101</v>
      </c>
      <c r="E26" s="127">
        <f>Wealth!D28</f>
        <v>395756.4</v>
      </c>
      <c r="F26" s="139">
        <f>LE!D28</f>
        <v>792339.41890000005</v>
      </c>
      <c r="G26" s="127">
        <f>REPART!I26</f>
        <v>12644.417256582175</v>
      </c>
      <c r="H26" s="129">
        <f t="shared" si="0"/>
        <v>4960038.7240944933</v>
      </c>
      <c r="J26" s="138"/>
    </row>
    <row r="27" spans="2:10">
      <c r="B27" s="48" t="s">
        <v>68</v>
      </c>
      <c r="C27" s="130">
        <f>PI!J27</f>
        <v>5410884.4000000004</v>
      </c>
      <c r="D27" s="130">
        <f>ITS!C27</f>
        <v>794212.67091400002</v>
      </c>
      <c r="E27" s="130">
        <f>Wealth!D29</f>
        <v>433980.90414</v>
      </c>
      <c r="F27" s="140">
        <f>LE!D29</f>
        <v>2079542.9845</v>
      </c>
      <c r="G27" s="130">
        <f>REPART!I27</f>
        <v>110021.88317721347</v>
      </c>
      <c r="H27" s="132">
        <f t="shared" si="0"/>
        <v>8828642.8427312132</v>
      </c>
      <c r="J27" s="138"/>
    </row>
    <row r="28" spans="2:10">
      <c r="B28" s="45" t="s">
        <v>69</v>
      </c>
      <c r="C28" s="127">
        <f>PI!J28</f>
        <v>13266280.800000001</v>
      </c>
      <c r="D28" s="127">
        <f>ITS!C28</f>
        <v>715012.24172666704</v>
      </c>
      <c r="E28" s="127">
        <f>Wealth!D30</f>
        <v>1066320.7320000001</v>
      </c>
      <c r="F28" s="139">
        <f>LE!D30</f>
        <v>3133852.3207</v>
      </c>
      <c r="G28" s="127">
        <f>REPART!I28</f>
        <v>102731.77681973569</v>
      </c>
      <c r="H28" s="129">
        <f t="shared" si="0"/>
        <v>18284197.871246405</v>
      </c>
      <c r="J28" s="138"/>
    </row>
    <row r="29" spans="2:10">
      <c r="B29" s="48" t="s">
        <v>70</v>
      </c>
      <c r="C29" s="130">
        <f>PI!J29</f>
        <v>4275523.5</v>
      </c>
      <c r="D29" s="130">
        <f>ITS!C29</f>
        <v>282471.76286333299</v>
      </c>
      <c r="E29" s="130">
        <f>Wealth!D31</f>
        <v>336862.00050000002</v>
      </c>
      <c r="F29" s="140">
        <f>LE!D31</f>
        <v>664360.26309999998</v>
      </c>
      <c r="G29" s="130">
        <f>REPART!I29</f>
        <v>54118.714906440327</v>
      </c>
      <c r="H29" s="132">
        <f t="shared" si="0"/>
        <v>5613336.2413697736</v>
      </c>
      <c r="J29" s="138"/>
    </row>
    <row r="30" spans="2:10">
      <c r="B30" s="45" t="s">
        <v>71</v>
      </c>
      <c r="C30" s="127">
        <f>PI!J30</f>
        <v>2724049.1999999997</v>
      </c>
      <c r="D30" s="127">
        <f>ITS!C30</f>
        <v>197411.67667333299</v>
      </c>
      <c r="E30" s="127">
        <f>Wealth!D32</f>
        <v>187564.690668</v>
      </c>
      <c r="F30" s="139">
        <f>LE!D32</f>
        <v>1788255.9129999999</v>
      </c>
      <c r="G30" s="127">
        <f>REPART!I30</f>
        <v>21170.619583735061</v>
      </c>
      <c r="H30" s="129">
        <f t="shared" si="0"/>
        <v>4918452.0999250682</v>
      </c>
      <c r="J30" s="138"/>
    </row>
    <row r="31" spans="2:10">
      <c r="B31" s="48" t="s">
        <v>72</v>
      </c>
      <c r="C31" s="130">
        <f>PI!J31</f>
        <v>10481301.800000001</v>
      </c>
      <c r="D31" s="130">
        <f>ITS!C31</f>
        <v>1831783.3482983699</v>
      </c>
      <c r="E31" s="130">
        <f>Wealth!D33</f>
        <v>709420.75199999998</v>
      </c>
      <c r="F31" s="140">
        <f>LE!D33</f>
        <v>6392698.0006999997</v>
      </c>
      <c r="G31" s="130">
        <f>REPART!I31</f>
        <v>-15503.989151955015</v>
      </c>
      <c r="H31" s="132">
        <f t="shared" si="0"/>
        <v>19399699.911846418</v>
      </c>
      <c r="J31" s="138"/>
    </row>
    <row r="32" spans="2:10">
      <c r="B32" s="45" t="s">
        <v>73</v>
      </c>
      <c r="C32" s="127">
        <f>PI!J32</f>
        <v>879038.79999999993</v>
      </c>
      <c r="D32" s="127">
        <f>ITS!C32</f>
        <v>68217.989966979905</v>
      </c>
      <c r="E32" s="127">
        <f>Wealth!D34</f>
        <v>57717.840000000004</v>
      </c>
      <c r="F32" s="139">
        <f>LE!D34</f>
        <v>279610.04210000002</v>
      </c>
      <c r="G32" s="127">
        <f>REPART!I32</f>
        <v>55.945685249556639</v>
      </c>
      <c r="H32" s="129">
        <f t="shared" si="0"/>
        <v>1284640.6177522293</v>
      </c>
      <c r="J32" s="138"/>
    </row>
    <row r="33" spans="1:10">
      <c r="A33" s="52"/>
      <c r="B33" s="53" t="s">
        <v>74</v>
      </c>
      <c r="C33" s="54">
        <f t="shared" ref="C33:H33" si="1">SUM(C7:C32)</f>
        <v>142078662.50000006</v>
      </c>
      <c r="D33" s="54">
        <f t="shared" si="1"/>
        <v>8591235.0798298884</v>
      </c>
      <c r="E33" s="54">
        <f t="shared" si="1"/>
        <v>14047924.25182314</v>
      </c>
      <c r="F33" s="54">
        <f t="shared" si="1"/>
        <v>55459164.025399983</v>
      </c>
      <c r="G33" s="54">
        <f t="shared" si="1"/>
        <v>-5733.228065537136</v>
      </c>
      <c r="H33" s="55">
        <f t="shared" si="1"/>
        <v>220171252.62898752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2005</v>
      </c>
      <c r="C1" s="134"/>
      <c r="E1" s="135" t="str">
        <f>Info!A4</f>
        <v>Reference year 2011</v>
      </c>
      <c r="I1" s="20" t="str">
        <f>Info!$C$28</f>
        <v>FA_2011_20120427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2005</v>
      </c>
      <c r="D5" s="38">
        <f>Info!$C$31</f>
        <v>2005</v>
      </c>
      <c r="E5" s="38">
        <f>Info!$C$31</f>
        <v>2005</v>
      </c>
      <c r="F5" s="38">
        <f>Info!$C$31</f>
        <v>2005</v>
      </c>
      <c r="G5" s="38">
        <f>Info!$C$31</f>
        <v>2005</v>
      </c>
      <c r="H5" s="38">
        <f>Info!$C$31</f>
        <v>2005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23416.211070027341</v>
      </c>
      <c r="D7" s="124">
        <f>ATB_Total!D7/ATB_per_capita!$I7*1000</f>
        <v>984.59861396285908</v>
      </c>
      <c r="E7" s="124">
        <f>ATB_Total!E7/ATB_per_capita!$I7*1000</f>
        <v>2700.4424049560498</v>
      </c>
      <c r="F7" s="124">
        <f>ATB_Total!F7/ATB_per_capita!$I7*1000</f>
        <v>13893.770444981397</v>
      </c>
      <c r="G7" s="124">
        <f>ATB_Total!G7/ATB_per_capita!$I7*1000</f>
        <v>-178.2249642547232</v>
      </c>
      <c r="H7" s="141">
        <f>ATB_Total!H7/ATB_per_capita!$I7*1000</f>
        <v>40816.797569672919</v>
      </c>
      <c r="I7" s="142">
        <v>1292481</v>
      </c>
      <c r="J7" s="138"/>
    </row>
    <row r="8" spans="1:10">
      <c r="B8" s="45" t="s">
        <v>49</v>
      </c>
      <c r="C8" s="127">
        <f>ATB_Total!C8/ATB_per_capita!$I8*1000</f>
        <v>15372.087786421935</v>
      </c>
      <c r="D8" s="127">
        <f>ATB_Total!D8/ATB_per_capita!$I8*1000</f>
        <v>457.7570442007198</v>
      </c>
      <c r="E8" s="127">
        <f>ATB_Total!E8/ATB_per_capita!$I8*1000</f>
        <v>1642.2048528138125</v>
      </c>
      <c r="F8" s="127">
        <f>ATB_Total!F8/ATB_per_capita!$I8*1000</f>
        <v>5218.3488465294195</v>
      </c>
      <c r="G8" s="127">
        <f>ATB_Total!G8/ATB_per_capita!$I8*1000</f>
        <v>-164.67433597501949</v>
      </c>
      <c r="H8" s="143">
        <f>ATB_Total!H8/ATB_per_capita!$I8*1000</f>
        <v>22525.724193990867</v>
      </c>
      <c r="I8" s="144">
        <v>963657</v>
      </c>
      <c r="J8" s="138"/>
    </row>
    <row r="9" spans="1:10">
      <c r="B9" s="48" t="s">
        <v>50</v>
      </c>
      <c r="C9" s="130">
        <f>ATB_Total!C9/ATB_per_capita!$I9*1000</f>
        <v>15901.557484413912</v>
      </c>
      <c r="D9" s="130">
        <f>ATB_Total!D9/ATB_per_capita!$I9*1000</f>
        <v>516.5118810210447</v>
      </c>
      <c r="E9" s="130">
        <f>ATB_Total!E9/ATB_per_capita!$I9*1000</f>
        <v>1750.226997439732</v>
      </c>
      <c r="F9" s="130">
        <f>ATB_Total!F9/ATB_per_capita!$I9*1000</f>
        <v>4195.8779411186006</v>
      </c>
      <c r="G9" s="130">
        <f>ATB_Total!G9/ATB_per_capita!$I9*1000</f>
        <v>-126.57324399549364</v>
      </c>
      <c r="H9" s="145">
        <f>ATB_Total!H9/ATB_per_capita!$I9*1000</f>
        <v>22237.601059997793</v>
      </c>
      <c r="I9" s="146">
        <v>355766</v>
      </c>
      <c r="J9" s="138"/>
    </row>
    <row r="10" spans="1:10">
      <c r="B10" s="45" t="s">
        <v>51</v>
      </c>
      <c r="C10" s="127">
        <f>ATB_Total!C10/ATB_per_capita!$I10*1000</f>
        <v>12336.595290315134</v>
      </c>
      <c r="D10" s="127">
        <f>ATB_Total!D10/ATB_per_capita!$I10*1000</f>
        <v>637.78624812420651</v>
      </c>
      <c r="E10" s="127">
        <f>ATB_Total!E10/ATB_per_capita!$I10*1000</f>
        <v>1304.1062012005079</v>
      </c>
      <c r="F10" s="127">
        <f>ATB_Total!F10/ATB_per_capita!$I10*1000</f>
        <v>2807.3595867482395</v>
      </c>
      <c r="G10" s="127">
        <f>ATB_Total!G10/ATB_per_capita!$I10*1000</f>
        <v>68.036841479736808</v>
      </c>
      <c r="H10" s="143">
        <f>ATB_Total!H10/ATB_per_capita!$I10*1000</f>
        <v>17153.884167867829</v>
      </c>
      <c r="I10" s="144">
        <v>34652</v>
      </c>
      <c r="J10" s="138"/>
    </row>
    <row r="11" spans="1:10">
      <c r="B11" s="48" t="s">
        <v>52</v>
      </c>
      <c r="C11" s="130">
        <f>ATB_Total!C11/ATB_per_capita!$I11*1000</f>
        <v>26873.12191870133</v>
      </c>
      <c r="D11" s="130">
        <f>ATB_Total!D11/ATB_per_capita!$I11*1000</f>
        <v>501.70329250574463</v>
      </c>
      <c r="E11" s="130">
        <f>ATB_Total!E11/ATB_per_capita!$I11*1000</f>
        <v>3239.6573669428394</v>
      </c>
      <c r="F11" s="130">
        <f>ATB_Total!F11/ATB_per_capita!$I11*1000</f>
        <v>6401.6675501249001</v>
      </c>
      <c r="G11" s="130">
        <f>ATB_Total!G11/ATB_per_capita!$I11*1000</f>
        <v>-63.598056265038146</v>
      </c>
      <c r="H11" s="145">
        <f>ATB_Total!H11/ATB_per_capita!$I11*1000</f>
        <v>36952.552072009777</v>
      </c>
      <c r="I11" s="146">
        <v>136509</v>
      </c>
      <c r="J11" s="138"/>
    </row>
    <row r="12" spans="1:10">
      <c r="B12" s="45" t="s">
        <v>53</v>
      </c>
      <c r="C12" s="127">
        <f>ATB_Total!C12/ATB_per_capita!$I12*1000</f>
        <v>15031.588971521858</v>
      </c>
      <c r="D12" s="127">
        <f>ATB_Total!D12/ATB_per_capita!$I12*1000</f>
        <v>736.79441804220323</v>
      </c>
      <c r="E12" s="127">
        <f>ATB_Total!E12/ATB_per_capita!$I12*1000</f>
        <v>1605.5565728278616</v>
      </c>
      <c r="F12" s="127">
        <f>ATB_Total!F12/ATB_per_capita!$I12*1000</f>
        <v>1318.6651460185019</v>
      </c>
      <c r="G12" s="127">
        <f>ATB_Total!G12/ATB_per_capita!$I12*1000</f>
        <v>53.194314066114771</v>
      </c>
      <c r="H12" s="143">
        <f>ATB_Total!H12/ATB_per_capita!$I12*1000</f>
        <v>18745.799422476543</v>
      </c>
      <c r="I12" s="144">
        <v>33078</v>
      </c>
      <c r="J12" s="138"/>
    </row>
    <row r="13" spans="1:10">
      <c r="B13" s="48" t="s">
        <v>54</v>
      </c>
      <c r="C13" s="130">
        <f>ATB_Total!C13/ATB_per_capita!$I13*1000</f>
        <v>28215.695503146268</v>
      </c>
      <c r="D13" s="130">
        <f>ATB_Total!D13/ATB_per_capita!$I13*1000</f>
        <v>531.56027972323113</v>
      </c>
      <c r="E13" s="130">
        <f>ATB_Total!E13/ATB_per_capita!$I13*1000</f>
        <v>5558.8239431114753</v>
      </c>
      <c r="F13" s="130">
        <f>ATB_Total!F13/ATB_per_capita!$I13*1000</f>
        <v>4037.783749424465</v>
      </c>
      <c r="G13" s="130">
        <f>ATB_Total!G13/ATB_per_capita!$I13*1000</f>
        <v>254.49925413528024</v>
      </c>
      <c r="H13" s="145">
        <f>ATB_Total!H13/ATB_per_capita!$I13*1000</f>
        <v>38598.36272954072</v>
      </c>
      <c r="I13" s="146">
        <v>39094</v>
      </c>
      <c r="J13" s="138"/>
    </row>
    <row r="14" spans="1:10">
      <c r="B14" s="45" t="s">
        <v>55</v>
      </c>
      <c r="C14" s="127">
        <f>ATB_Total!C14/ATB_per_capita!$I14*1000</f>
        <v>13583.812798572102</v>
      </c>
      <c r="D14" s="127">
        <f>ATB_Total!D14/ATB_per_capita!$I14*1000</f>
        <v>526.8315511837892</v>
      </c>
      <c r="E14" s="127">
        <f>ATB_Total!E14/ATB_per_capita!$I14*1000</f>
        <v>1841.4454017533731</v>
      </c>
      <c r="F14" s="127">
        <f>ATB_Total!F14/ATB_per_capita!$I14*1000</f>
        <v>3813.0022862092501</v>
      </c>
      <c r="G14" s="127">
        <f>ATB_Total!G14/ATB_per_capita!$I14*1000</f>
        <v>67.315805200853234</v>
      </c>
      <c r="H14" s="143">
        <f>ATB_Total!H14/ATB_per_capita!$I14*1000</f>
        <v>19832.407842919365</v>
      </c>
      <c r="I14" s="144">
        <v>38098</v>
      </c>
      <c r="J14" s="138"/>
    </row>
    <row r="15" spans="1:10">
      <c r="B15" s="48" t="s">
        <v>56</v>
      </c>
      <c r="C15" s="130">
        <f>ATB_Total!C15/ATB_per_capita!$I15*1000</f>
        <v>33975.655853314536</v>
      </c>
      <c r="D15" s="130">
        <f>ATB_Total!D15/ATB_per_capita!$I15*1000</f>
        <v>883.20521316408087</v>
      </c>
      <c r="E15" s="130">
        <f>ATB_Total!E15/ATB_per_capita!$I15*1000</f>
        <v>3962.2139972919604</v>
      </c>
      <c r="F15" s="130">
        <f>ATB_Total!F15/ATB_per_capita!$I15*1000</f>
        <v>31387.992635637052</v>
      </c>
      <c r="G15" s="130">
        <f>ATB_Total!G15/ATB_per_capita!$I15*1000</f>
        <v>-71.031397860451648</v>
      </c>
      <c r="H15" s="145">
        <f>ATB_Total!H15/ATB_per_capita!$I15*1000</f>
        <v>70138.036301547167</v>
      </c>
      <c r="I15" s="146">
        <v>106350</v>
      </c>
      <c r="J15" s="138"/>
    </row>
    <row r="16" spans="1:10">
      <c r="B16" s="45" t="s">
        <v>57</v>
      </c>
      <c r="C16" s="127">
        <f>ATB_Total!C16/ATB_per_capita!$I16*1000</f>
        <v>15361.954419835434</v>
      </c>
      <c r="D16" s="127">
        <f>ATB_Total!D16/ATB_per_capita!$I16*1000</f>
        <v>601.03833176754279</v>
      </c>
      <c r="E16" s="127">
        <f>ATB_Total!E16/ATB_per_capita!$I16*1000</f>
        <v>999.26754552927628</v>
      </c>
      <c r="F16" s="127">
        <f>ATB_Total!F16/ATB_per_capita!$I16*1000</f>
        <v>3630.635889095051</v>
      </c>
      <c r="G16" s="127">
        <f>ATB_Total!G16/ATB_per_capita!$I16*1000</f>
        <v>-52.137525839289331</v>
      </c>
      <c r="H16" s="143">
        <f>ATB_Total!H16/ATB_per_capita!$I16*1000</f>
        <v>20540.758660388015</v>
      </c>
      <c r="I16" s="144">
        <v>255462</v>
      </c>
      <c r="J16" s="138"/>
    </row>
    <row r="17" spans="2:10">
      <c r="B17" s="48" t="s">
        <v>58</v>
      </c>
      <c r="C17" s="130">
        <f>ATB_Total!C17/ATB_per_capita!$I17*1000</f>
        <v>16678.76743959944</v>
      </c>
      <c r="D17" s="130">
        <f>ATB_Total!D17/ATB_per_capita!$I17*1000</f>
        <v>422.87298425777385</v>
      </c>
      <c r="E17" s="130">
        <f>ATB_Total!E17/ATB_per_capita!$I17*1000</f>
        <v>946.10356642846727</v>
      </c>
      <c r="F17" s="130">
        <f>ATB_Total!F17/ATB_per_capita!$I17*1000</f>
        <v>4156.1084054413168</v>
      </c>
      <c r="G17" s="130">
        <f>ATB_Total!G17/ATB_per_capita!$I17*1000</f>
        <v>105.98754676255014</v>
      </c>
      <c r="H17" s="145">
        <f>ATB_Total!H17/ATB_per_capita!$I17*1000</f>
        <v>22309.839942489547</v>
      </c>
      <c r="I17" s="146">
        <v>246852</v>
      </c>
      <c r="J17" s="138"/>
    </row>
    <row r="18" spans="2:10">
      <c r="B18" s="45" t="s">
        <v>59</v>
      </c>
      <c r="C18" s="127">
        <f>ATB_Total!C18/ATB_per_capita!$I18*1000</f>
        <v>20857.600138556492</v>
      </c>
      <c r="D18" s="127">
        <f>ATB_Total!D18/ATB_per_capita!$I18*1000</f>
        <v>3483.6407739464821</v>
      </c>
      <c r="E18" s="127">
        <f>ATB_Total!E18/ATB_per_capita!$I18*1000</f>
        <v>2818.3602202418442</v>
      </c>
      <c r="F18" s="127">
        <f>ATB_Total!F18/ATB_per_capita!$I18*1000</f>
        <v>12845.756043477348</v>
      </c>
      <c r="G18" s="127">
        <f>ATB_Total!G18/ATB_per_capita!$I18*1000</f>
        <v>393.40554730012968</v>
      </c>
      <c r="H18" s="143">
        <f>ATB_Total!H18/ATB_per_capita!$I18*1000</f>
        <v>40398.762723522297</v>
      </c>
      <c r="I18" s="144">
        <v>190536</v>
      </c>
      <c r="J18" s="138"/>
    </row>
    <row r="19" spans="2:10">
      <c r="B19" s="48" t="s">
        <v>60</v>
      </c>
      <c r="C19" s="130">
        <f>ATB_Total!C19/ATB_per_capita!$I19*1000</f>
        <v>22716.650545597437</v>
      </c>
      <c r="D19" s="130">
        <f>ATB_Total!D19/ATB_per_capita!$I19*1000</f>
        <v>1256.1539320673269</v>
      </c>
      <c r="E19" s="130">
        <f>ATB_Total!E19/ATB_per_capita!$I19*1000</f>
        <v>1510.3827255539099</v>
      </c>
      <c r="F19" s="130">
        <f>ATB_Total!F19/ATB_per_capita!$I19*1000</f>
        <v>3878.0718303207086</v>
      </c>
      <c r="G19" s="130">
        <f>ATB_Total!G19/ATB_per_capita!$I19*1000</f>
        <v>-71.013390464574059</v>
      </c>
      <c r="H19" s="145">
        <f>ATB_Total!H19/ATB_per_capita!$I19*1000</f>
        <v>29290.24564307481</v>
      </c>
      <c r="I19" s="146">
        <v>264664</v>
      </c>
      <c r="J19" s="138"/>
    </row>
    <row r="20" spans="2:10">
      <c r="B20" s="45" t="s">
        <v>61</v>
      </c>
      <c r="C20" s="127">
        <f>ATB_Total!C20/ATB_per_capita!$I20*1000</f>
        <v>15913.732527389497</v>
      </c>
      <c r="D20" s="127">
        <f>ATB_Total!D20/ATB_per_capita!$I20*1000</f>
        <v>1458.9275235561688</v>
      </c>
      <c r="E20" s="127">
        <f>ATB_Total!E20/ATB_per_capita!$I20*1000</f>
        <v>1509.3532901937506</v>
      </c>
      <c r="F20" s="127">
        <f>ATB_Total!F20/ATB_per_capita!$I20*1000</f>
        <v>9146.2658386853036</v>
      </c>
      <c r="G20" s="127">
        <f>ATB_Total!G20/ATB_per_capita!$I20*1000</f>
        <v>40.959696597726918</v>
      </c>
      <c r="H20" s="143">
        <f>ATB_Total!H20/ATB_per_capita!$I20*1000</f>
        <v>28069.238876422449</v>
      </c>
      <c r="I20" s="144">
        <v>74116</v>
      </c>
      <c r="J20" s="138"/>
    </row>
    <row r="21" spans="2:10">
      <c r="B21" s="48" t="s">
        <v>62</v>
      </c>
      <c r="C21" s="130">
        <f>ATB_Total!C21/ATB_per_capita!$I21*1000</f>
        <v>16069.0230871971</v>
      </c>
      <c r="D21" s="130">
        <f>ATB_Total!D21/ATB_per_capita!$I21*1000</f>
        <v>483.48702784879981</v>
      </c>
      <c r="E21" s="130">
        <f>ATB_Total!E21/ATB_per_capita!$I21*1000</f>
        <v>1971.9010367487122</v>
      </c>
      <c r="F21" s="130">
        <f>ATB_Total!F21/ATB_per_capita!$I21*1000</f>
        <v>3061.1438733066211</v>
      </c>
      <c r="G21" s="130">
        <f>ATB_Total!G21/ATB_per_capita!$I21*1000</f>
        <v>-144.21148690011336</v>
      </c>
      <c r="H21" s="145">
        <f>ATB_Total!H21/ATB_per_capita!$I21*1000</f>
        <v>21441.343538201119</v>
      </c>
      <c r="I21" s="146">
        <v>52410</v>
      </c>
      <c r="J21" s="138"/>
    </row>
    <row r="22" spans="2:10">
      <c r="B22" s="45" t="s">
        <v>63</v>
      </c>
      <c r="C22" s="127">
        <f>ATB_Total!C22/ATB_per_capita!$I22*1000</f>
        <v>16839.641022219257</v>
      </c>
      <c r="D22" s="127">
        <f>ATB_Total!D22/ATB_per_capita!$I22*1000</f>
        <v>412.0095534908034</v>
      </c>
      <c r="E22" s="127">
        <f>ATB_Total!E22/ATB_per_capita!$I22*1000</f>
        <v>2469.7450144792156</v>
      </c>
      <c r="F22" s="127">
        <f>ATB_Total!F22/ATB_per_capita!$I22*1000</f>
        <v>4883.1934609995333</v>
      </c>
      <c r="G22" s="127">
        <f>ATB_Total!G22/ATB_per_capita!$I22*1000</f>
        <v>-115.95413133526266</v>
      </c>
      <c r="H22" s="143">
        <f>ATB_Total!H22/ATB_per_capita!$I22*1000</f>
        <v>24488.634919853546</v>
      </c>
      <c r="I22" s="144">
        <v>14987</v>
      </c>
      <c r="J22" s="138"/>
    </row>
    <row r="23" spans="2:10">
      <c r="B23" s="48" t="s">
        <v>64</v>
      </c>
      <c r="C23" s="130">
        <f>ATB_Total!C23/ATB_per_capita!$I23*1000</f>
        <v>15304.938633202941</v>
      </c>
      <c r="D23" s="130">
        <f>ATB_Total!D23/ATB_per_capita!$I23*1000</f>
        <v>628.08523226343789</v>
      </c>
      <c r="E23" s="130">
        <f>ATB_Total!E23/ATB_per_capita!$I23*1000</f>
        <v>1817.4173272932005</v>
      </c>
      <c r="F23" s="130">
        <f>ATB_Total!F23/ATB_per_capita!$I23*1000</f>
        <v>3966.0578778825688</v>
      </c>
      <c r="G23" s="130">
        <f>ATB_Total!G23/ATB_per_capita!$I23*1000</f>
        <v>107.4472824248852</v>
      </c>
      <c r="H23" s="145">
        <f>ATB_Total!H23/ATB_per_capita!$I23*1000</f>
        <v>21823.946353067033</v>
      </c>
      <c r="I23" s="146">
        <v>460917</v>
      </c>
      <c r="J23" s="138"/>
    </row>
    <row r="24" spans="2:10">
      <c r="B24" s="45" t="s">
        <v>65</v>
      </c>
      <c r="C24" s="127">
        <f>ATB_Total!C24/ATB_per_capita!$I24*1000</f>
        <v>15611.88466102448</v>
      </c>
      <c r="D24" s="127">
        <f>ATB_Total!D24/ATB_per_capita!$I24*1000</f>
        <v>1585.6744866151587</v>
      </c>
      <c r="E24" s="127">
        <f>ATB_Total!E24/ATB_per_capita!$I24*1000</f>
        <v>2235.5881375661929</v>
      </c>
      <c r="F24" s="127">
        <f>ATB_Total!F24/ATB_per_capita!$I24*1000</f>
        <v>3725.4426901624174</v>
      </c>
      <c r="G24" s="127">
        <f>ATB_Total!G24/ATB_per_capita!$I24*1000</f>
        <v>158.01731912431123</v>
      </c>
      <c r="H24" s="143">
        <f>ATB_Total!H24/ATB_per_capita!$I24*1000</f>
        <v>23316.607294492558</v>
      </c>
      <c r="I24" s="144">
        <v>191297</v>
      </c>
      <c r="J24" s="138"/>
    </row>
    <row r="25" spans="2:10">
      <c r="B25" s="48" t="s">
        <v>66</v>
      </c>
      <c r="C25" s="130">
        <f>ATB_Total!C25/ATB_per_capita!$I25*1000</f>
        <v>18561.281530530934</v>
      </c>
      <c r="D25" s="130">
        <f>ATB_Total!D25/ATB_per_capita!$I25*1000</f>
        <v>734.49233384106572</v>
      </c>
      <c r="E25" s="130">
        <f>ATB_Total!E25/ATB_per_capita!$I25*1000</f>
        <v>1714.1407892699233</v>
      </c>
      <c r="F25" s="130">
        <f>ATB_Total!F25/ATB_per_capita!$I25*1000</f>
        <v>4079.5091629820809</v>
      </c>
      <c r="G25" s="130">
        <f>ATB_Total!G25/ATB_per_capita!$I25*1000</f>
        <v>0.36118910206041926</v>
      </c>
      <c r="H25" s="145">
        <f>ATB_Total!H25/ATB_per_capita!$I25*1000</f>
        <v>25089.785005726066</v>
      </c>
      <c r="I25" s="146">
        <v>567228</v>
      </c>
      <c r="J25" s="138"/>
    </row>
    <row r="26" spans="2:10">
      <c r="B26" s="45" t="s">
        <v>67</v>
      </c>
      <c r="C26" s="127">
        <f>ATB_Total!C26/ATB_per_capita!$I26*1000</f>
        <v>15415.763542588058</v>
      </c>
      <c r="D26" s="127">
        <f>ATB_Total!D26/ATB_per_capita!$I26*1000</f>
        <v>648.17297566419688</v>
      </c>
      <c r="E26" s="127">
        <f>ATB_Total!E26/ATB_per_capita!$I26*1000</f>
        <v>1691.1148999448769</v>
      </c>
      <c r="F26" s="127">
        <f>ATB_Total!F26/ATB_per_capita!$I26*1000</f>
        <v>3385.7620422953496</v>
      </c>
      <c r="G26" s="127">
        <f>ATB_Total!G26/ATB_per_capita!$I26*1000</f>
        <v>54.031122235107858</v>
      </c>
      <c r="H26" s="143">
        <f>ATB_Total!H26/ATB_per_capita!$I26*1000</f>
        <v>21194.84458272759</v>
      </c>
      <c r="I26" s="144">
        <v>234021</v>
      </c>
      <c r="J26" s="138"/>
    </row>
    <row r="27" spans="2:10">
      <c r="B27" s="48" t="s">
        <v>68</v>
      </c>
      <c r="C27" s="130">
        <f>ATB_Total!C27/ATB_per_capita!$I27*1000</f>
        <v>16796.425212249145</v>
      </c>
      <c r="D27" s="130">
        <f>ATB_Total!D27/ATB_per_capita!$I27*1000</f>
        <v>2465.3887873907711</v>
      </c>
      <c r="E27" s="130">
        <f>ATB_Total!E27/ATB_per_capita!$I27*1000</f>
        <v>1347.1601426065902</v>
      </c>
      <c r="F27" s="130">
        <f>ATB_Total!F27/ATB_per_capita!$I27*1000</f>
        <v>6455.3011361343497</v>
      </c>
      <c r="G27" s="130">
        <f>ATB_Total!G27/ATB_per_capita!$I27*1000</f>
        <v>341.52907286226224</v>
      </c>
      <c r="H27" s="145">
        <f>ATB_Total!H27/ATB_per_capita!$I27*1000</f>
        <v>27405.804351243118</v>
      </c>
      <c r="I27" s="146">
        <v>322145</v>
      </c>
      <c r="J27" s="138"/>
    </row>
    <row r="28" spans="2:10">
      <c r="B28" s="45" t="s">
        <v>69</v>
      </c>
      <c r="C28" s="127">
        <f>ATB_Total!C28/ATB_per_capita!$I28*1000</f>
        <v>19993.490573146653</v>
      </c>
      <c r="D28" s="127">
        <f>ATB_Total!D28/ATB_per_capita!$I28*1000</f>
        <v>1077.5884160876931</v>
      </c>
      <c r="E28" s="127">
        <f>ATB_Total!E28/ATB_per_capita!$I28*1000</f>
        <v>1607.0422317001494</v>
      </c>
      <c r="F28" s="127">
        <f>ATB_Total!F28/ATB_per_capita!$I28*1000</f>
        <v>4723.0001969767764</v>
      </c>
      <c r="G28" s="127">
        <f>ATB_Total!G28/ATB_per_capita!$I28*1000</f>
        <v>154.82612213424514</v>
      </c>
      <c r="H28" s="143">
        <f>ATB_Total!H28/ATB_per_capita!$I28*1000</f>
        <v>27555.947540045523</v>
      </c>
      <c r="I28" s="144">
        <v>663530</v>
      </c>
      <c r="J28" s="138"/>
    </row>
    <row r="29" spans="2:10">
      <c r="B29" s="48" t="s">
        <v>70</v>
      </c>
      <c r="C29" s="130">
        <f>ATB_Total!C29/ATB_per_capita!$I29*1000</f>
        <v>14767.270410013572</v>
      </c>
      <c r="D29" s="130">
        <f>ATB_Total!D29/ATB_per_capita!$I29*1000</f>
        <v>975.63185078881406</v>
      </c>
      <c r="E29" s="130">
        <f>ATB_Total!E29/ATB_per_capita!$I29*1000</f>
        <v>1163.4907987856056</v>
      </c>
      <c r="F29" s="130">
        <f>ATB_Total!F29/ATB_per_capita!$I29*1000</f>
        <v>2294.6400960877568</v>
      </c>
      <c r="G29" s="130">
        <f>ATB_Total!G29/ATB_per_capita!$I29*1000</f>
        <v>186.92113311173165</v>
      </c>
      <c r="H29" s="145">
        <f>ATB_Total!H29/ATB_per_capita!$I29*1000</f>
        <v>19387.954288787485</v>
      </c>
      <c r="I29" s="146">
        <v>289527</v>
      </c>
      <c r="J29" s="138"/>
    </row>
    <row r="30" spans="2:10">
      <c r="B30" s="45" t="s">
        <v>71</v>
      </c>
      <c r="C30" s="127">
        <f>ATB_Total!C30/ATB_per_capita!$I30*1000</f>
        <v>16093.969596889974</v>
      </c>
      <c r="D30" s="127">
        <f>ATB_Total!D30/ATB_per_capita!$I30*1000</f>
        <v>1166.3289790990907</v>
      </c>
      <c r="E30" s="127">
        <f>ATB_Total!E30/ATB_per_capita!$I30*1000</f>
        <v>1108.1519485994836</v>
      </c>
      <c r="F30" s="127">
        <f>ATB_Total!F30/ATB_per_capita!$I30*1000</f>
        <v>10565.20429046609</v>
      </c>
      <c r="G30" s="127">
        <f>ATB_Total!G30/ATB_per_capita!$I30*1000</f>
        <v>125.07825039575479</v>
      </c>
      <c r="H30" s="143">
        <f>ATB_Total!H30/ATB_per_capita!$I30*1000</f>
        <v>29058.733065450393</v>
      </c>
      <c r="I30" s="144">
        <v>169259</v>
      </c>
      <c r="J30" s="138"/>
    </row>
    <row r="31" spans="2:10">
      <c r="B31" s="48" t="s">
        <v>72</v>
      </c>
      <c r="C31" s="130">
        <f>ATB_Total!C31/ATB_per_capita!$I31*1000</f>
        <v>23999.99496245887</v>
      </c>
      <c r="D31" s="130">
        <f>ATB_Total!D31/ATB_per_capita!$I31*1000</f>
        <v>4194.401799543346</v>
      </c>
      <c r="E31" s="130">
        <f>ATB_Total!E31/ATB_per_capita!$I31*1000</f>
        <v>1624.4255531563629</v>
      </c>
      <c r="F31" s="130">
        <f>ATB_Total!F31/ATB_per_capita!$I31*1000</f>
        <v>14637.945051188286</v>
      </c>
      <c r="G31" s="130">
        <f>ATB_Total!G31/ATB_per_capita!$I31*1000</f>
        <v>-35.500901380870197</v>
      </c>
      <c r="H31" s="145">
        <f>ATB_Total!H31/ATB_per_capita!$I31*1000</f>
        <v>44421.266464966</v>
      </c>
      <c r="I31" s="146">
        <v>436721</v>
      </c>
      <c r="J31" s="138"/>
    </row>
    <row r="32" spans="2:10">
      <c r="B32" s="45" t="s">
        <v>73</v>
      </c>
      <c r="C32" s="127">
        <f>ATB_Total!C32/ATB_per_capita!$I32*1000</f>
        <v>12946.460867772244</v>
      </c>
      <c r="D32" s="127">
        <f>ATB_Total!D32/ATB_per_capita!$I32*1000</f>
        <v>1004.7128040145499</v>
      </c>
      <c r="E32" s="127">
        <f>ATB_Total!E32/ATB_per_capita!$I32*1000</f>
        <v>850.06686500338742</v>
      </c>
      <c r="F32" s="127">
        <f>ATB_Total!F32/ATB_per_capita!$I32*1000</f>
        <v>4118.0895181006808</v>
      </c>
      <c r="G32" s="127">
        <f>ATB_Total!G32/ATB_per_capita!$I32*1000</f>
        <v>0.82396661535769311</v>
      </c>
      <c r="H32" s="143">
        <f>ATB_Total!H32/ATB_per_capita!$I32*1000</f>
        <v>18920.15402150622</v>
      </c>
      <c r="I32" s="144">
        <v>67898</v>
      </c>
      <c r="J32" s="138"/>
    </row>
    <row r="33" spans="1:10">
      <c r="A33" s="52"/>
      <c r="B33" s="53" t="s">
        <v>74</v>
      </c>
      <c r="C33" s="54">
        <f>ATB_Total!C33/ATB_per_capita!$I33*1000</f>
        <v>18940.6522641878</v>
      </c>
      <c r="D33" s="54">
        <f>ATB_Total!D33/ATB_per_capita!$I33*1000</f>
        <v>1145.3063627126246</v>
      </c>
      <c r="E33" s="54">
        <f>ATB_Total!E33/ATB_per_capita!$I33*1000</f>
        <v>1872.7431945485309</v>
      </c>
      <c r="F33" s="54">
        <f>ATB_Total!F33/ATB_per_capita!$I33*1000</f>
        <v>7393.3180548321552</v>
      </c>
      <c r="G33" s="54">
        <f>ATB_Total!G33/ATB_per_capita!$I33*1000</f>
        <v>-0.76430251545069938</v>
      </c>
      <c r="H33" s="54">
        <f>ATB_Total!H33/ATB_per_capita!$I33*1000</f>
        <v>29351.255573765658</v>
      </c>
      <c r="I33" s="55">
        <f>SUM(I7:I32)</f>
        <v>7501255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2005</v>
      </c>
      <c r="B1" s="57"/>
      <c r="C1" s="57"/>
    </row>
    <row r="2" spans="1:10" ht="18.75" customHeight="1">
      <c r="A2" s="147" t="str">
        <f>Info!A4</f>
        <v>Reference year 2011</v>
      </c>
      <c r="H2" s="20" t="str">
        <f>Info!C28</f>
        <v>FA_2011_20120427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0.57369055056454743</v>
      </c>
      <c r="C6" s="150">
        <f>ATB_Total!D7/ATB_Total!$H7</f>
        <v>2.4122387658712857E-2</v>
      </c>
      <c r="D6" s="150">
        <f>ATB_Total!E7/ATB_Total!$H7</f>
        <v>6.6160075403918786E-2</v>
      </c>
      <c r="E6" s="150">
        <f>LE!B9/ATB_Total!$H7</f>
        <v>0.30623735572770516</v>
      </c>
      <c r="F6" s="150">
        <f>LE!C9/ATB_Total!$H7</f>
        <v>3.415609187839843E-2</v>
      </c>
      <c r="G6" s="150">
        <f>ATB_Total!G7/ATB_Total!$H7</f>
        <v>-4.3664612332826721E-3</v>
      </c>
      <c r="H6" s="151">
        <f t="shared" ref="H6:H32" si="0">SUM(B6:G6)</f>
        <v>1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0.68242368831465616</v>
      </c>
      <c r="C7" s="153">
        <f>ATB_Total!D8/ATB_Total!$H8</f>
        <v>2.0321523972260766E-2</v>
      </c>
      <c r="D7" s="153">
        <f>ATB_Total!E8/ATB_Total!$H8</f>
        <v>7.2903531920713971E-2</v>
      </c>
      <c r="E7" s="153">
        <f>LE!B10/ATB_Total!$H8</f>
        <v>0.21907244071886897</v>
      </c>
      <c r="F7" s="153">
        <f>LE!C10/ATB_Total!$H8</f>
        <v>1.2589316372230671E-2</v>
      </c>
      <c r="G7" s="153">
        <f>ATB_Total!G8/ATB_Total!$H8</f>
        <v>-7.3105012987306857E-3</v>
      </c>
      <c r="H7" s="154">
        <f t="shared" si="0"/>
        <v>0.99999999999999978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0.7150752206369283</v>
      </c>
      <c r="C8" s="156">
        <f>ATB_Total!D9/ATB_Total!$H9</f>
        <v>2.3226960481370195E-2</v>
      </c>
      <c r="D8" s="156">
        <f>ATB_Total!E9/ATB_Total!$H9</f>
        <v>7.8705746753778019E-2</v>
      </c>
      <c r="E8" s="156">
        <f>LE!B11/ATB_Total!$H9</f>
        <v>0.16040338328416529</v>
      </c>
      <c r="F8" s="156">
        <f>LE!C11/ATB_Total!$H9</f>
        <v>2.8280545787049756E-2</v>
      </c>
      <c r="G8" s="156">
        <f>ATB_Total!G9/ATB_Total!$H9</f>
        <v>-5.6918569432914453E-3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0.71917212274428777</v>
      </c>
      <c r="C9" s="153">
        <f>ATB_Total!D10/ATB_Total!$H10</f>
        <v>3.7180281846538855E-2</v>
      </c>
      <c r="D9" s="153">
        <f>ATB_Total!E10/ATB_Total!$H10</f>
        <v>7.602395984714197E-2</v>
      </c>
      <c r="E9" s="153">
        <f>LE!B12/ATB_Total!$H10</f>
        <v>0.16280153264058339</v>
      </c>
      <c r="F9" s="153">
        <f>LE!C12/ATB_Total!$H10</f>
        <v>8.5583844082488E-4</v>
      </c>
      <c r="G9" s="153">
        <f>ATB_Total!G10/ATB_Total!$H10</f>
        <v>3.9662644806230827E-3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0.72723317908688501</v>
      </c>
      <c r="C10" s="156">
        <f>ATB_Total!D11/ATB_Total!$H11</f>
        <v>1.3576959218623678E-2</v>
      </c>
      <c r="D10" s="156">
        <f>ATB_Total!E11/ATB_Total!$H11</f>
        <v>8.7670734097869324E-2</v>
      </c>
      <c r="E10" s="156">
        <f>LE!B13/ATB_Total!$H11</f>
        <v>0.13593531253682289</v>
      </c>
      <c r="F10" s="156">
        <f>LE!C13/ATB_Total!$H11</f>
        <v>3.7304888509370381E-2</v>
      </c>
      <c r="G10" s="156">
        <f>ATB_Total!G11/ATB_Total!$H11</f>
        <v>-1.721073449571332E-3</v>
      </c>
      <c r="H10" s="157">
        <f t="shared" si="0"/>
        <v>0.99999999999999989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0.80186438746905186</v>
      </c>
      <c r="C11" s="153">
        <f>ATB_Total!D12/ATB_Total!$H12</f>
        <v>3.9304507715940559E-2</v>
      </c>
      <c r="D11" s="153">
        <f>ATB_Total!E12/ATB_Total!$H12</f>
        <v>8.5648871869543799E-2</v>
      </c>
      <c r="E11" s="153">
        <f>LE!B14/ATB_Total!$H12</f>
        <v>6.7381199823578694E-2</v>
      </c>
      <c r="F11" s="153">
        <f>LE!C14/ATB_Total!$H12</f>
        <v>2.9633673138141901E-3</v>
      </c>
      <c r="G11" s="153">
        <f>ATB_Total!G12/ATB_Total!$H12</f>
        <v>2.8376658080707861E-3</v>
      </c>
      <c r="H11" s="154">
        <f t="shared" si="0"/>
        <v>0.99999999999999989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0.73100757409981476</v>
      </c>
      <c r="C12" s="156">
        <f>ATB_Total!D13/ATB_Total!$H13</f>
        <v>1.3771575842423205E-2</v>
      </c>
      <c r="D12" s="156">
        <f>ATB_Total!E13/ATB_Total!$H13</f>
        <v>0.14401709165910051</v>
      </c>
      <c r="E12" s="156">
        <f>LE!B15/ATB_Total!$H13</f>
        <v>8.923040243022673E-2</v>
      </c>
      <c r="F12" s="156">
        <f>LE!C15/ATB_Total!$H13</f>
        <v>1.537983136951427E-2</v>
      </c>
      <c r="G12" s="156">
        <f>ATB_Total!G13/ATB_Total!$H13</f>
        <v>6.5935245989204288E-3</v>
      </c>
      <c r="H12" s="157">
        <f t="shared" si="0"/>
        <v>0.99999999999999978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0.68493008545212231</v>
      </c>
      <c r="C13" s="153">
        <f>ATB_Total!D14/ATB_Total!$H14</f>
        <v>2.656417492805244E-2</v>
      </c>
      <c r="D13" s="153">
        <f>ATB_Total!E14/ATB_Total!$H14</f>
        <v>9.2850319352968128E-2</v>
      </c>
      <c r="E13" s="153">
        <f>LE!B16/ATB_Total!$H14</f>
        <v>0.1273034319288017</v>
      </c>
      <c r="F13" s="153">
        <f>LE!C16/ATB_Total!$H14</f>
        <v>6.4957755739874695E-2</v>
      </c>
      <c r="G13" s="153">
        <f>ATB_Total!G14/ATB_Total!$H14</f>
        <v>3.394232598180788E-3</v>
      </c>
      <c r="H13" s="154">
        <f t="shared" si="0"/>
        <v>1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0.48441127874241707</v>
      </c>
      <c r="C14" s="156">
        <f>ATB_Total!D15/ATB_Total!$H15</f>
        <v>1.2592385811414544E-2</v>
      </c>
      <c r="D14" s="156">
        <f>ATB_Total!E15/ATB_Total!$H15</f>
        <v>5.6491658538272455E-2</v>
      </c>
      <c r="E14" s="156">
        <f>LE!B17/ATB_Total!$H15</f>
        <v>0.21389961974812866</v>
      </c>
      <c r="F14" s="156">
        <f>LE!C17/ATB_Total!$H15</f>
        <v>0.23361779435068417</v>
      </c>
      <c r="G14" s="156">
        <f>ATB_Total!G15/ATB_Total!$H15</f>
        <v>-1.0127371909168317E-3</v>
      </c>
      <c r="H14" s="157">
        <f t="shared" si="0"/>
        <v>0.99999999999999989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0.74787668137400953</v>
      </c>
      <c r="C15" s="153">
        <f>ATB_Total!D16/ATB_Total!$H16</f>
        <v>2.9260765958300253E-2</v>
      </c>
      <c r="D15" s="153">
        <f>ATB_Total!E16/ATB_Total!$H16</f>
        <v>4.8648034965540078E-2</v>
      </c>
      <c r="E15" s="153">
        <f>LE!B18/ATB_Total!$H16</f>
        <v>0.15941574189358493</v>
      </c>
      <c r="F15" s="153">
        <f>LE!C18/ATB_Total!$H16</f>
        <v>1.7337023139216878E-2</v>
      </c>
      <c r="G15" s="153">
        <f>ATB_Total!G16/ATB_Total!$H16</f>
        <v>-2.538247330651635E-3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0.74759691161362329</v>
      </c>
      <c r="C16" s="156">
        <f>ATB_Total!D17/ATB_Total!$H17</f>
        <v>1.8954550339574765E-2</v>
      </c>
      <c r="D16" s="156">
        <f>ATB_Total!E17/ATB_Total!$H17</f>
        <v>4.2407456479622414E-2</v>
      </c>
      <c r="E16" s="156">
        <f>LE!B19/ATB_Total!$H17</f>
        <v>0.18317096883592432</v>
      </c>
      <c r="F16" s="156">
        <f>LE!C19/ATB_Total!$H17</f>
        <v>3.1194042082105236E-3</v>
      </c>
      <c r="G16" s="156">
        <f>ATB_Total!G17/ATB_Total!$H17</f>
        <v>4.7507085230447882E-3</v>
      </c>
      <c r="H16" s="157">
        <f t="shared" si="0"/>
        <v>1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0.51629304296520195</v>
      </c>
      <c r="C17" s="153">
        <f>ATB_Total!D18/ATB_Total!$H18</f>
        <v>8.6231372920689039E-2</v>
      </c>
      <c r="D17" s="153">
        <f>ATB_Total!E18/ATB_Total!$H18</f>
        <v>6.9763528143916301E-2</v>
      </c>
      <c r="E17" s="153">
        <f>LE!B20/ATB_Total!$H18</f>
        <v>0.30249601906511625</v>
      </c>
      <c r="F17" s="153">
        <f>LE!C20/ATB_Total!$H18</f>
        <v>1.5477977598842733E-2</v>
      </c>
      <c r="G17" s="153">
        <f>ATB_Total!G18/ATB_Total!$H18</f>
        <v>9.7380593062338563E-3</v>
      </c>
      <c r="H17" s="154">
        <f t="shared" si="0"/>
        <v>1.0000000000000002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0.77557050297283558</v>
      </c>
      <c r="C18" s="156">
        <f>ATB_Total!D19/ATB_Total!$H19</f>
        <v>4.2886425309455321E-2</v>
      </c>
      <c r="D18" s="156">
        <f>ATB_Total!E19/ATB_Total!$H19</f>
        <v>5.1566065507238752E-2</v>
      </c>
      <c r="E18" s="156">
        <f>LE!B21/ATB_Total!$H19</f>
        <v>0.12192330105156796</v>
      </c>
      <c r="F18" s="156">
        <f>LE!C21/ATB_Total!$H19</f>
        <v>1.0478177501330904E-2</v>
      </c>
      <c r="G18" s="156">
        <f>ATB_Total!G19/ATB_Total!$H19</f>
        <v>-2.424472342428579E-3</v>
      </c>
      <c r="H18" s="157">
        <f t="shared" si="0"/>
        <v>0.99999999999999989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0.56694563744500703</v>
      </c>
      <c r="C19" s="153">
        <f>ATB_Total!D20/ATB_Total!$H20</f>
        <v>5.1976027208263068E-2</v>
      </c>
      <c r="D19" s="153">
        <f>ATB_Total!E20/ATB_Total!$H20</f>
        <v>5.3772505084260569E-2</v>
      </c>
      <c r="E19" s="153">
        <f>LE!B22/ATB_Total!$H20</f>
        <v>0.2159941274902972</v>
      </c>
      <c r="F19" s="153">
        <f>LE!C22/ATB_Total!$H20</f>
        <v>0.10985246489336623</v>
      </c>
      <c r="G19" s="153">
        <f>ATB_Total!G20/ATB_Total!$H20</f>
        <v>1.4592378788059043E-3</v>
      </c>
      <c r="H19" s="154">
        <f t="shared" si="0"/>
        <v>1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0.74944105338210787</v>
      </c>
      <c r="C20" s="156">
        <f>ATB_Total!D21/ATB_Total!$H21</f>
        <v>2.2549287874026727E-2</v>
      </c>
      <c r="D20" s="156">
        <f>ATB_Total!E21/ATB_Total!$H21</f>
        <v>9.1967232987777134E-2</v>
      </c>
      <c r="E20" s="156">
        <f>LE!B23/ATB_Total!$H21</f>
        <v>0.14093774819681693</v>
      </c>
      <c r="F20" s="156">
        <f>LE!C23/ATB_Total!$H21</f>
        <v>1.8305381212821365E-3</v>
      </c>
      <c r="G20" s="156">
        <f>ATB_Total!G21/ATB_Total!$H21</f>
        <v>-6.7258605620108616E-3</v>
      </c>
      <c r="H20" s="157">
        <f t="shared" si="0"/>
        <v>1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0.68765127486003486</v>
      </c>
      <c r="C21" s="153">
        <f>ATB_Total!D22/ATB_Total!$H22</f>
        <v>1.6824521041668067E-2</v>
      </c>
      <c r="D21" s="153">
        <f>ATB_Total!E22/ATB_Total!$H22</f>
        <v>0.10085270259294575</v>
      </c>
      <c r="E21" s="153">
        <f>LE!B24/ATB_Total!$H22</f>
        <v>0.1917135102564427</v>
      </c>
      <c r="F21" s="153">
        <f>LE!C24/ATB_Total!$H22</f>
        <v>7.6930094201851816E-3</v>
      </c>
      <c r="G21" s="153">
        <f>ATB_Total!G22/ATB_Total!$H22</f>
        <v>-4.7350181712764953E-3</v>
      </c>
      <c r="H21" s="154">
        <f t="shared" si="0"/>
        <v>1.0000000000000002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0.70129106741742231</v>
      </c>
      <c r="C22" s="156">
        <f>ATB_Total!D23/ATB_Total!$H23</f>
        <v>2.8779636006352714E-2</v>
      </c>
      <c r="D22" s="156">
        <f>ATB_Total!E23/ATB_Total!$H23</f>
        <v>8.3276291917652623E-2</v>
      </c>
      <c r="E22" s="156">
        <f>LE!B25/ATB_Total!$H23</f>
        <v>0.16841188035310534</v>
      </c>
      <c r="F22" s="156">
        <f>LE!C25/ATB_Total!$H23</f>
        <v>1.3317757986351028E-2</v>
      </c>
      <c r="G22" s="156">
        <f>ATB_Total!G23/ATB_Total!$H23</f>
        <v>4.9233663191160237E-3</v>
      </c>
      <c r="H22" s="157">
        <f t="shared" si="0"/>
        <v>1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0.66956073256472637</v>
      </c>
      <c r="C23" s="153">
        <f>ATB_Total!D24/ATB_Total!$H24</f>
        <v>6.8006226917485507E-2</v>
      </c>
      <c r="D23" s="153">
        <f>ATB_Total!E24/ATB_Total!$H24</f>
        <v>9.5879649613271334E-2</v>
      </c>
      <c r="E23" s="153">
        <f>LE!B26/ATB_Total!$H24</f>
        <v>0.14480358952149824</v>
      </c>
      <c r="F23" s="153">
        <f>LE!C26/ATB_Total!$H24</f>
        <v>1.4972772584251866E-2</v>
      </c>
      <c r="G23" s="153">
        <f>ATB_Total!G24/ATB_Total!$H24</f>
        <v>6.7770287987667611E-3</v>
      </c>
      <c r="H23" s="154">
        <f t="shared" si="0"/>
        <v>1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0.73979436357445172</v>
      </c>
      <c r="C24" s="156">
        <f>ATB_Total!D25/ATB_Total!$H25</f>
        <v>2.9274556703990796E-2</v>
      </c>
      <c r="D24" s="156">
        <f>ATB_Total!E25/ATB_Total!$H25</f>
        <v>6.8320266151292927E-2</v>
      </c>
      <c r="E24" s="156">
        <f>LE!B27/ATB_Total!$H25</f>
        <v>0.15686994563835122</v>
      </c>
      <c r="F24" s="156">
        <f>LE!C27/ATB_Total!$H25</f>
        <v>5.72647206913586E-3</v>
      </c>
      <c r="G24" s="156">
        <f>ATB_Total!G25/ATB_Total!$H25</f>
        <v>1.4395862777540245E-5</v>
      </c>
      <c r="H24" s="157">
        <f t="shared" si="0"/>
        <v>1.0000000000000002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0.72733553116737149</v>
      </c>
      <c r="C25" s="153">
        <f>ATB_Total!D26/ATB_Total!$H26</f>
        <v>3.0581633808837428E-2</v>
      </c>
      <c r="D25" s="153">
        <f>ATB_Total!E26/ATB_Total!$H26</f>
        <v>7.9788973839564015E-2</v>
      </c>
      <c r="E25" s="153">
        <f>LE!B28/ATB_Total!$H26</f>
        <v>0.15727316728609048</v>
      </c>
      <c r="F25" s="153">
        <f>LE!C28/ATB_Total!$H26</f>
        <v>2.4714361282003705E-3</v>
      </c>
      <c r="G25" s="153">
        <f>ATB_Total!G26/ATB_Total!$H26</f>
        <v>2.5492577699361705E-3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0.61287838871575628</v>
      </c>
      <c r="C26" s="156">
        <f>ATB_Total!D27/ATB_Total!$H27</f>
        <v>8.995863634555E-2</v>
      </c>
      <c r="D26" s="156">
        <f>ATB_Total!E27/ATB_Total!$H27</f>
        <v>4.9156015468142376E-2</v>
      </c>
      <c r="E26" s="156">
        <f>LE!B29/ATB_Total!$H27</f>
        <v>0.2044938426166398</v>
      </c>
      <c r="F26" s="156">
        <f>LE!C29/ATB_Total!$H27</f>
        <v>3.1051192055606198E-2</v>
      </c>
      <c r="G26" s="156">
        <f>ATB_Total!G27/ATB_Total!$H27</f>
        <v>1.2461924798305386E-2</v>
      </c>
      <c r="H26" s="157">
        <f t="shared" si="0"/>
        <v>1.0000000000000002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0.72555990114624913</v>
      </c>
      <c r="C27" s="153">
        <f>ATB_Total!D28/ATB_Total!$H28</f>
        <v>3.9105474944082182E-2</v>
      </c>
      <c r="D27" s="153">
        <f>ATB_Total!E28/ATB_Total!$H28</f>
        <v>5.8319251383561553E-2</v>
      </c>
      <c r="E27" s="153">
        <f>LE!B30/ATB_Total!$H28</f>
        <v>0.15581815620582035</v>
      </c>
      <c r="F27" s="153">
        <f>LE!C30/ATB_Total!$H28</f>
        <v>1.5578606330220311E-2</v>
      </c>
      <c r="G27" s="153">
        <f>ATB_Total!G28/ATB_Total!$H28</f>
        <v>5.618609990066391E-3</v>
      </c>
      <c r="H27" s="154">
        <f t="shared" si="0"/>
        <v>1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0.76167243795049788</v>
      </c>
      <c r="C28" s="156">
        <f>ATB_Total!D29/ATB_Total!$H29</f>
        <v>5.0321546887133181E-2</v>
      </c>
      <c r="D28" s="156">
        <f>ATB_Total!E29/ATB_Total!$H29</f>
        <v>6.0011014130484104E-2</v>
      </c>
      <c r="E28" s="156">
        <f>LE!B31/ATB_Total!$H29</f>
        <v>0.11764192836573373</v>
      </c>
      <c r="F28" s="156">
        <f>LE!C31/ATB_Total!$H29</f>
        <v>7.1197643044179258E-4</v>
      </c>
      <c r="G28" s="156">
        <f>ATB_Total!G29/ATB_Total!$H29</f>
        <v>9.6410962357092317E-3</v>
      </c>
      <c r="H28" s="157">
        <f t="shared" si="0"/>
        <v>0.99999999999999989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0.55384278318812952</v>
      </c>
      <c r="C29" s="153">
        <f>ATB_Total!D30/ATB_Total!$H30</f>
        <v>4.0136952167601776E-2</v>
      </c>
      <c r="D29" s="153">
        <f>ATB_Total!E30/ATB_Total!$H30</f>
        <v>3.8134902375252883E-2</v>
      </c>
      <c r="E29" s="153">
        <f>LE!B32/ATB_Total!$H30</f>
        <v>0.33063810868967808</v>
      </c>
      <c r="F29" s="153">
        <f>LE!C32/ATB_Total!$H30</f>
        <v>3.294292791881992E-2</v>
      </c>
      <c r="G29" s="153">
        <f>ATB_Total!G30/ATB_Total!$H30</f>
        <v>4.3043256605177858E-3</v>
      </c>
      <c r="H29" s="154">
        <f t="shared" si="0"/>
        <v>0.99999999999999989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0.54028164598564732</v>
      </c>
      <c r="C30" s="156">
        <f>ATB_Total!D31/ATB_Total!$H31</f>
        <v>9.4423282660150445E-2</v>
      </c>
      <c r="D30" s="156">
        <f>ATB_Total!E31/ATB_Total!$H31</f>
        <v>3.6568645660688417E-2</v>
      </c>
      <c r="E30" s="156">
        <f>LE!B33/ATB_Total!$H31</f>
        <v>0.30472706417433165</v>
      </c>
      <c r="F30" s="156">
        <f>LE!C33/ATB_Total!$H31</f>
        <v>2.4798548579930663E-2</v>
      </c>
      <c r="G30" s="156">
        <f>ATB_Total!G31/ATB_Total!$H31</f>
        <v>-7.9918706074868259E-4</v>
      </c>
      <c r="H30" s="157">
        <f t="shared" si="0"/>
        <v>0.99999999999999978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0.68426825981734729</v>
      </c>
      <c r="C31" s="153">
        <f>ATB_Total!D32/ATB_Total!$H32</f>
        <v>5.3102781450537331E-2</v>
      </c>
      <c r="D31" s="153">
        <f>ATB_Total!E32/ATB_Total!$H32</f>
        <v>4.4929172565779898E-2</v>
      </c>
      <c r="E31" s="153">
        <f>LE!B34/ATB_Total!$H32</f>
        <v>0.20155255596156063</v>
      </c>
      <c r="F31" s="153">
        <f>LE!C34/ATB_Total!$H32</f>
        <v>1.610368052677439E-2</v>
      </c>
      <c r="G31" s="153">
        <f>ATB_Total!G32/ATB_Total!$H32</f>
        <v>4.3549678000565114E-5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0.64530977956244828</v>
      </c>
      <c r="C32" s="160">
        <f>ATB_Total!D33/ATB_Total!$H33</f>
        <v>3.902069401543104E-2</v>
      </c>
      <c r="D32" s="160">
        <f>ATB_Total!E33/ATB_Total!$H33</f>
        <v>6.3804534352608785E-2</v>
      </c>
      <c r="E32" s="160">
        <f>LE!B35/ATB_Total!$H33</f>
        <v>0.22297014625576356</v>
      </c>
      <c r="F32" s="160">
        <f>LE!C35/ATB_Total!$H33</f>
        <v>2.8920885671346066E-2</v>
      </c>
      <c r="G32" s="160">
        <f>ATB_Total!G33/ATB_Total!$H33</f>
        <v>-2.6039857597568599E-5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83" t="s">
        <v>111</v>
      </c>
      <c r="B34" s="164">
        <f t="shared" ref="B34:G34" si="1">MIN(B6:B32)</f>
        <v>0.48441127874241707</v>
      </c>
      <c r="C34" s="164">
        <f t="shared" si="1"/>
        <v>1.2592385811414544E-2</v>
      </c>
      <c r="D34" s="164">
        <f t="shared" si="1"/>
        <v>3.6568645660688417E-2</v>
      </c>
      <c r="E34" s="164">
        <f t="shared" si="1"/>
        <v>6.7381199823578694E-2</v>
      </c>
      <c r="F34" s="164">
        <f t="shared" si="1"/>
        <v>7.1197643044179258E-4</v>
      </c>
      <c r="G34" s="165">
        <f t="shared" si="1"/>
        <v>-7.3105012987306857E-3</v>
      </c>
    </row>
    <row r="35" spans="1:7">
      <c r="A35" s="184"/>
      <c r="B35" s="166" t="str">
        <f>VLOOKUP(B34,B$6:$I$32,B$36,FALSE)</f>
        <v>Zug</v>
      </c>
      <c r="C35" s="166" t="str">
        <f>VLOOKUP(C34,C$6:$I$32,C$36,FALSE)</f>
        <v>Zug</v>
      </c>
      <c r="D35" s="166" t="str">
        <f>VLOOKUP(D34,D$6:$I$32,D$36,FALSE)</f>
        <v>Geneva</v>
      </c>
      <c r="E35" s="166" t="str">
        <f>VLOOKUP(E34,E$6:$I$32,E$36,FALSE)</f>
        <v>Obwalden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83" t="s">
        <v>112</v>
      </c>
      <c r="B37" s="164">
        <f t="shared" ref="B37:G37" si="2">MAX(B6:B31)</f>
        <v>0.80186438746905186</v>
      </c>
      <c r="C37" s="164">
        <f t="shared" si="2"/>
        <v>9.4423282660150445E-2</v>
      </c>
      <c r="D37" s="164">
        <f t="shared" si="2"/>
        <v>0.14401709165910051</v>
      </c>
      <c r="E37" s="164">
        <f t="shared" si="2"/>
        <v>0.33063810868967808</v>
      </c>
      <c r="F37" s="164">
        <f t="shared" si="2"/>
        <v>0.23361779435068417</v>
      </c>
      <c r="G37" s="165">
        <f t="shared" si="2"/>
        <v>1.2461924798305386E-2</v>
      </c>
    </row>
    <row r="38" spans="1:7">
      <c r="A38" s="184"/>
      <c r="B38" s="166" t="str">
        <f>VLOOKUP(B37,B$6:$I$32,B$36,FALSE)</f>
        <v>Obwalden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Ticino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2012-05-15T11:25:31Z</dcterms:modified>
</cp:coreProperties>
</file>